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540" windowWidth="15600" windowHeight="10920" tabRatio="933"/>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iterate="1"/>
</workbook>
</file>

<file path=xl/calcChain.xml><?xml version="1.0" encoding="utf-8"?>
<calcChain xmlns="http://schemas.openxmlformats.org/spreadsheetml/2006/main">
  <c r="G6" i="8" l="1"/>
  <c r="F6" i="8"/>
  <c r="E6" i="8"/>
  <c r="D6" i="8"/>
  <c r="B6" i="8"/>
  <c r="C6" i="8"/>
  <c r="H7" i="1" l="1"/>
  <c r="BB156" i="8" l="1"/>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J1" i="28"/>
  <c r="P62" i="7"/>
  <c r="P43" i="7"/>
  <c r="P26" i="7"/>
  <c r="P10" i="7"/>
  <c r="J64" i="7"/>
  <c r="I59" i="7"/>
  <c r="I47" i="7"/>
  <c r="B59" i="7"/>
  <c r="J47" i="7"/>
  <c r="I35" i="7"/>
  <c r="B24" i="7"/>
  <c r="J13" i="7"/>
  <c r="I33" i="7"/>
  <c r="B19" i="7"/>
  <c r="P63" i="7"/>
  <c r="P44" i="7"/>
  <c r="P27" i="7"/>
  <c r="P11" i="7"/>
  <c r="B65" i="7"/>
  <c r="B62" i="7"/>
  <c r="J48" i="7"/>
  <c r="J61" i="7"/>
  <c r="B48" i="7"/>
  <c r="J36" i="7"/>
  <c r="I24" i="7"/>
  <c r="B14" i="7"/>
  <c r="J35" i="7"/>
  <c r="I23" i="7"/>
  <c r="B13" i="7"/>
  <c r="J16" i="7"/>
  <c r="J9" i="7"/>
  <c r="P64" i="7"/>
  <c r="P45" i="7"/>
  <c r="P28" i="7"/>
  <c r="P12" i="7"/>
  <c r="I65" i="7"/>
  <c r="J63" i="7"/>
  <c r="B49" i="7"/>
  <c r="I62" i="7"/>
  <c r="I48" i="7"/>
  <c r="B37" i="7"/>
  <c r="J25" i="7"/>
  <c r="I14" i="7"/>
  <c r="B36" i="7"/>
  <c r="I21" i="7"/>
  <c r="P65" i="7"/>
  <c r="P47" i="7"/>
  <c r="P29" i="7"/>
  <c r="P13" i="7"/>
  <c r="J66" i="7"/>
  <c r="I64" i="7"/>
  <c r="I49" i="7"/>
  <c r="B64" i="7"/>
  <c r="J49" i="7"/>
  <c r="I37" i="7"/>
  <c r="B26" i="7"/>
  <c r="J15" i="7"/>
  <c r="I36" i="7"/>
  <c r="B25" i="7"/>
  <c r="J14" i="7"/>
  <c r="J20" i="7"/>
  <c r="I9" i="7"/>
  <c r="P66" i="7"/>
  <c r="P39" i="7"/>
  <c r="J74" i="7"/>
  <c r="I56" i="7"/>
  <c r="J56" i="7"/>
  <c r="B32" i="7"/>
  <c r="I42" i="7"/>
  <c r="J1" i="8"/>
  <c r="P40" i="7"/>
  <c r="B75" i="7"/>
  <c r="J57" i="7"/>
  <c r="B57" i="7"/>
  <c r="I32" i="7"/>
  <c r="B10" i="7"/>
  <c r="B21" i="7"/>
  <c r="B11" i="7"/>
  <c r="P59" i="7"/>
  <c r="P24" i="7"/>
  <c r="B63" i="7"/>
  <c r="J45" i="7"/>
  <c r="B45" i="7"/>
  <c r="I22" i="7"/>
  <c r="J32" i="7"/>
  <c r="P61" i="7"/>
  <c r="P25" i="7"/>
  <c r="I63" i="7"/>
  <c r="B47" i="7"/>
  <c r="I45" i="7"/>
  <c r="J23" i="7"/>
  <c r="B33" i="7"/>
  <c r="I11" i="7"/>
  <c r="P48" i="7"/>
  <c r="P14" i="7"/>
  <c r="B66" i="7"/>
  <c r="J65" i="7"/>
  <c r="J38" i="7"/>
  <c r="B16" i="7"/>
  <c r="J24" i="7"/>
  <c r="P49" i="7"/>
  <c r="P15" i="7"/>
  <c r="J68" i="7"/>
  <c r="I66" i="7"/>
  <c r="B39" i="7"/>
  <c r="I16" i="7"/>
  <c r="J26" i="7"/>
  <c r="B23" i="7"/>
  <c r="P69" i="7"/>
  <c r="P32" i="7"/>
  <c r="J69" i="7"/>
  <c r="I51" i="7"/>
  <c r="J51" i="7"/>
  <c r="B28" i="7"/>
  <c r="I38" i="7"/>
  <c r="P70" i="7"/>
  <c r="P33" i="7"/>
  <c r="B70" i="7"/>
  <c r="J52" i="7"/>
  <c r="B52" i="7"/>
  <c r="I28" i="7"/>
  <c r="J39" i="7"/>
  <c r="B17" i="7"/>
  <c r="B15" i="7"/>
  <c r="P71" i="7"/>
  <c r="P52" i="7"/>
  <c r="P18" i="7"/>
  <c r="J73" i="7"/>
  <c r="I71" i="7"/>
  <c r="B41" i="7"/>
  <c r="I18" i="7"/>
  <c r="J28" i="7"/>
  <c r="P53" i="7"/>
  <c r="P19" i="7"/>
  <c r="I74" i="7"/>
  <c r="B74" i="7"/>
  <c r="I41" i="7"/>
  <c r="J19" i="7"/>
  <c r="B29" i="7"/>
  <c r="I10" i="7"/>
  <c r="P74" i="7"/>
  <c r="P37" i="7"/>
  <c r="B73" i="7"/>
  <c r="J54" i="7"/>
  <c r="B54" i="7"/>
  <c r="I30" i="7"/>
  <c r="J41" i="7"/>
  <c r="P75" i="7"/>
  <c r="P38" i="7"/>
  <c r="I73" i="7"/>
  <c r="B56" i="7"/>
  <c r="I54" i="7"/>
  <c r="J31" i="7"/>
  <c r="B42" i="7"/>
  <c r="I19" i="7"/>
  <c r="J11" i="7"/>
  <c r="P57" i="7"/>
  <c r="I61" i="7"/>
  <c r="I43" i="7"/>
  <c r="B31" i="7"/>
  <c r="P23" i="7"/>
  <c r="I44" i="7"/>
  <c r="B22" i="7"/>
  <c r="J10" i="7"/>
  <c r="P41" i="7"/>
  <c r="B58" i="7"/>
  <c r="J33" i="7"/>
  <c r="J1" i="20"/>
  <c r="P9" i="7"/>
  <c r="J58" i="7"/>
  <c r="I12" i="7"/>
  <c r="I13" i="7"/>
  <c r="B68" i="7"/>
  <c r="B50" i="7"/>
  <c r="J37" i="7"/>
  <c r="P31" i="7"/>
  <c r="B51" i="7"/>
  <c r="J27" i="7"/>
  <c r="I15" i="7"/>
  <c r="P50" i="7"/>
  <c r="I69" i="7"/>
  <c r="I39" i="7"/>
  <c r="B27" i="7"/>
  <c r="P17" i="7"/>
  <c r="J70" i="7"/>
  <c r="B18" i="7"/>
  <c r="I25" i="7"/>
  <c r="P35" i="7"/>
  <c r="I70" i="7"/>
  <c r="B53" i="7"/>
  <c r="I52" i="7"/>
  <c r="J29" i="7"/>
  <c r="B40" i="7"/>
  <c r="P73" i="7"/>
  <c r="P36" i="7"/>
  <c r="J71" i="7"/>
  <c r="I53" i="7"/>
  <c r="J53" i="7"/>
  <c r="B30" i="7"/>
  <c r="I40" i="7"/>
  <c r="J18" i="7"/>
  <c r="I17" i="7"/>
  <c r="P54" i="7"/>
  <c r="P20" i="7"/>
  <c r="J59" i="7"/>
  <c r="J75" i="7"/>
  <c r="J42" i="7"/>
  <c r="B20" i="7"/>
  <c r="I29" i="7"/>
  <c r="P56" i="7"/>
  <c r="P21" i="7"/>
  <c r="B61" i="7"/>
  <c r="J43" i="7"/>
  <c r="B43" i="7"/>
  <c r="I20" i="7"/>
  <c r="J30" i="7"/>
  <c r="B9" i="7"/>
  <c r="N1" i="8"/>
  <c r="P22" i="7"/>
  <c r="B44" i="7"/>
  <c r="J21" i="7"/>
  <c r="P58" i="7"/>
  <c r="J62" i="7"/>
  <c r="J44" i="7"/>
  <c r="I31" i="7"/>
  <c r="AO1" i="20"/>
  <c r="I75" i="7"/>
  <c r="I57" i="7"/>
  <c r="B12" i="7"/>
  <c r="P42" i="7"/>
  <c r="I58" i="7"/>
  <c r="B35" i="7"/>
  <c r="J22" i="7"/>
  <c r="P30" i="7"/>
  <c r="J50" i="7"/>
  <c r="I26" i="7"/>
  <c r="P68" i="7"/>
  <c r="I68" i="7"/>
  <c r="I50" i="7"/>
  <c r="B38" i="7"/>
  <c r="J12" i="7"/>
  <c r="P16" i="7"/>
  <c r="B69" i="7"/>
  <c r="J17" i="7"/>
  <c r="P51" i="7"/>
  <c r="B71" i="7"/>
  <c r="J40" i="7"/>
  <c r="I27" i="7"/>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F23" i="7"/>
  <c r="F61" i="7"/>
  <c r="M61" i="7" l="1"/>
  <c r="L61" i="7"/>
  <c r="C9" i="7" l="1"/>
  <c r="K13" i="7"/>
  <c r="C20" i="7"/>
  <c r="H26" i="7"/>
  <c r="D33" i="7"/>
  <c r="F40" i="7"/>
  <c r="C13" i="7"/>
  <c r="H19" i="7"/>
  <c r="D26" i="7"/>
  <c r="F32" i="7"/>
  <c r="K39" i="7"/>
  <c r="D48" i="7"/>
  <c r="F54" i="7"/>
  <c r="D66" i="7"/>
  <c r="O22" i="7"/>
  <c r="O57" i="7"/>
  <c r="C10" i="7"/>
  <c r="D23" i="7"/>
  <c r="K36" i="7"/>
  <c r="D16" i="7"/>
  <c r="K28" i="7"/>
  <c r="H42" i="7"/>
  <c r="C58" i="7"/>
  <c r="O37" i="7"/>
  <c r="H48" i="7"/>
  <c r="D56" i="7"/>
  <c r="F66" i="7"/>
  <c r="O21" i="7"/>
  <c r="O56" i="7"/>
  <c r="F63" i="7"/>
  <c r="K70" i="7"/>
  <c r="D11" i="7"/>
  <c r="K9" i="7"/>
  <c r="C16" i="7"/>
  <c r="H22" i="7"/>
  <c r="D29" i="7"/>
  <c r="F36" i="7"/>
  <c r="K42" i="7"/>
  <c r="H15" i="7"/>
  <c r="D22" i="7"/>
  <c r="F28" i="7"/>
  <c r="K35" i="7"/>
  <c r="C42" i="7"/>
  <c r="F50" i="7"/>
  <c r="K57" i="7"/>
  <c r="C73" i="7"/>
  <c r="O35" i="7"/>
  <c r="O71" i="7"/>
  <c r="D15" i="7"/>
  <c r="K27" i="7"/>
  <c r="H41" i="7"/>
  <c r="K20" i="7"/>
  <c r="H33" i="7"/>
  <c r="C49" i="7"/>
  <c r="F69" i="7"/>
  <c r="O64" i="7"/>
  <c r="D51" i="7"/>
  <c r="F58" i="7"/>
  <c r="K71" i="7"/>
  <c r="O33" i="7"/>
  <c r="O70" i="7"/>
  <c r="K65" i="7"/>
  <c r="C74" i="7"/>
  <c r="K15" i="7"/>
  <c r="C12" i="7"/>
  <c r="H18" i="7"/>
  <c r="D25" i="7"/>
  <c r="F31" i="7"/>
  <c r="K38" i="7"/>
  <c r="K10" i="7"/>
  <c r="D18" i="7"/>
  <c r="F24" i="7"/>
  <c r="K30" i="7"/>
  <c r="C38" i="7"/>
  <c r="F45" i="7"/>
  <c r="K52" i="7"/>
  <c r="C63" i="7"/>
  <c r="O14" i="7"/>
  <c r="O48" i="7"/>
  <c r="C45" i="7"/>
  <c r="K19" i="7"/>
  <c r="H32" i="7"/>
  <c r="K12" i="7"/>
  <c r="H25" i="7"/>
  <c r="F39" i="7"/>
  <c r="D54" i="7"/>
  <c r="O20" i="7"/>
  <c r="D47" i="7"/>
  <c r="F53" i="7"/>
  <c r="K62" i="7"/>
  <c r="O13" i="7"/>
  <c r="O47" i="7"/>
  <c r="K61" i="7"/>
  <c r="C69" i="7"/>
  <c r="D10" i="7"/>
  <c r="C11" i="7"/>
  <c r="H14" i="7"/>
  <c r="D21" i="7"/>
  <c r="F27" i="7"/>
  <c r="K33" i="7"/>
  <c r="C41" i="7"/>
  <c r="D14" i="7"/>
  <c r="F20" i="7"/>
  <c r="K26" i="7"/>
  <c r="C33" i="7"/>
  <c r="H40" i="7"/>
  <c r="K48" i="7"/>
  <c r="C56" i="7"/>
  <c r="H68" i="7"/>
  <c r="O26" i="7"/>
  <c r="O62" i="7"/>
  <c r="K11" i="7"/>
  <c r="H24" i="7"/>
  <c r="F38" i="7"/>
  <c r="H17" i="7"/>
  <c r="F30" i="7"/>
  <c r="D45" i="7"/>
  <c r="D62" i="7"/>
  <c r="O45" i="7"/>
  <c r="F49" i="7"/>
  <c r="K56" i="7"/>
  <c r="D69" i="7"/>
  <c r="O25" i="7"/>
  <c r="O61" i="7"/>
  <c r="C64" i="7"/>
  <c r="H71" i="7"/>
  <c r="H12" i="7"/>
  <c r="H10" i="7"/>
  <c r="D17" i="7"/>
  <c r="K29" i="7"/>
  <c r="C37" i="7"/>
  <c r="F43" i="7"/>
  <c r="F16" i="7"/>
  <c r="K22" i="7"/>
  <c r="C29" i="7"/>
  <c r="H36" i="7"/>
  <c r="D43" i="7"/>
  <c r="C51" i="7"/>
  <c r="H58" i="7"/>
  <c r="F74" i="7"/>
  <c r="O39" i="7"/>
  <c r="H43" i="7"/>
  <c r="H16" i="7"/>
  <c r="F29" i="7"/>
  <c r="C43" i="7"/>
  <c r="F22" i="7"/>
  <c r="C36" i="7"/>
  <c r="K50" i="7"/>
  <c r="H73" i="7"/>
  <c r="O74" i="7"/>
  <c r="K51" i="7"/>
  <c r="D59" i="7"/>
  <c r="C75" i="7"/>
  <c r="O38" i="7"/>
  <c r="C59" i="7"/>
  <c r="H66" i="7"/>
  <c r="D75" i="7"/>
  <c r="F17" i="7"/>
  <c r="D13" i="7"/>
  <c r="F19" i="7"/>
  <c r="K25" i="7"/>
  <c r="C32" i="7"/>
  <c r="H39" i="7"/>
  <c r="F12" i="7"/>
  <c r="K18" i="7"/>
  <c r="C25" i="7"/>
  <c r="H31" i="7"/>
  <c r="D39" i="7"/>
  <c r="C47" i="7"/>
  <c r="H53" i="7"/>
  <c r="F64" i="7"/>
  <c r="O18" i="7"/>
  <c r="O52" i="7"/>
  <c r="D12" i="7"/>
  <c r="F21" i="7"/>
  <c r="C35" i="7"/>
  <c r="F14" i="7"/>
  <c r="C27" i="7"/>
  <c r="D41" i="7"/>
  <c r="H56" i="7"/>
  <c r="O28" i="7"/>
  <c r="K47" i="7"/>
  <c r="C54" i="7"/>
  <c r="C65" i="7"/>
  <c r="O17" i="7"/>
  <c r="O51" i="7"/>
  <c r="H62" i="7"/>
  <c r="D70" i="7"/>
  <c r="F9" i="7"/>
  <c r="D9" i="7"/>
  <c r="F15" i="7"/>
  <c r="K21" i="7"/>
  <c r="C28" i="7"/>
  <c r="H35" i="7"/>
  <c r="D42" i="7"/>
  <c r="K14" i="7"/>
  <c r="C21" i="7"/>
  <c r="H27" i="7"/>
  <c r="D35" i="7"/>
  <c r="F41" i="7"/>
  <c r="H49" i="7"/>
  <c r="D57" i="7"/>
  <c r="K69" i="7"/>
  <c r="O30" i="7"/>
  <c r="O66" i="7"/>
  <c r="F13" i="7"/>
  <c r="C26" i="7"/>
  <c r="D40" i="7"/>
  <c r="C19" i="7"/>
  <c r="D32" i="7"/>
  <c r="H47" i="7"/>
  <c r="K64" i="7"/>
  <c r="O54" i="7"/>
  <c r="C50" i="7"/>
  <c r="H57" i="7"/>
  <c r="H70" i="7"/>
  <c r="O29" i="7"/>
  <c r="O65" i="7"/>
  <c r="D65" i="7"/>
  <c r="F73" i="7"/>
  <c r="C14" i="7"/>
  <c r="F11" i="7"/>
  <c r="K17" i="7"/>
  <c r="C24" i="7"/>
  <c r="H30" i="7"/>
  <c r="D38" i="7"/>
  <c r="H9" i="7"/>
  <c r="C17" i="7"/>
  <c r="H23" i="7"/>
  <c r="D30" i="7"/>
  <c r="F37" i="7"/>
  <c r="H44" i="7"/>
  <c r="D52" i="7"/>
  <c r="K59" i="7"/>
  <c r="O10" i="7"/>
  <c r="O43" i="7"/>
  <c r="F44" i="7"/>
  <c r="C18" i="7"/>
  <c r="D31" i="7"/>
  <c r="F10" i="7"/>
  <c r="D24" i="7"/>
  <c r="K37" i="7"/>
  <c r="F52" i="7"/>
  <c r="O12" i="7"/>
  <c r="K44" i="7"/>
  <c r="H52" i="7"/>
  <c r="H61" i="7"/>
  <c r="O9" i="7"/>
  <c r="O42" i="7"/>
  <c r="D61" i="7"/>
  <c r="F68" i="7"/>
  <c r="K75" i="7"/>
  <c r="D19" i="7"/>
  <c r="H20" i="7"/>
  <c r="F33" i="7"/>
  <c r="H13" i="7"/>
  <c r="F26" i="7"/>
  <c r="C40" i="7"/>
  <c r="K54" i="7"/>
  <c r="O24" i="7"/>
  <c r="F47" i="7"/>
  <c r="K53" i="7"/>
  <c r="D64" i="7"/>
  <c r="O15" i="7"/>
  <c r="O49" i="7"/>
  <c r="C62" i="7"/>
  <c r="H69" i="7"/>
  <c r="C70" i="7"/>
  <c r="O63" i="7"/>
  <c r="H74" i="7"/>
  <c r="K31" i="7"/>
  <c r="H11" i="7"/>
  <c r="K24" i="7"/>
  <c r="H38" i="7"/>
  <c r="C53" i="7"/>
  <c r="O16" i="7"/>
  <c r="H45" i="7"/>
  <c r="D53" i="7"/>
  <c r="F62" i="7"/>
  <c r="O36" i="7"/>
  <c r="K68" i="7"/>
  <c r="E68" i="7"/>
  <c r="E15" i="7"/>
  <c r="E54" i="7"/>
  <c r="E41" i="7"/>
  <c r="E48" i="7"/>
  <c r="E35" i="7"/>
  <c r="E75" i="7"/>
  <c r="E12" i="7"/>
  <c r="E40" i="7"/>
  <c r="E9" i="7"/>
  <c r="E33" i="7"/>
  <c r="E69" i="7"/>
  <c r="E27" i="7"/>
  <c r="E62" i="7"/>
  <c r="E21" i="7"/>
  <c r="E16" i="7"/>
  <c r="E10" i="7"/>
  <c r="E37" i="7"/>
  <c r="C30" i="7"/>
  <c r="K43" i="7"/>
  <c r="C23" i="7"/>
  <c r="D37" i="7"/>
  <c r="H51" i="7"/>
  <c r="K74" i="7"/>
  <c r="D44" i="7"/>
  <c r="C52" i="7"/>
  <c r="C61" i="7"/>
  <c r="H75" i="7"/>
  <c r="O40" i="7"/>
  <c r="H59" i="7"/>
  <c r="D68" i="7"/>
  <c r="F75" i="7"/>
  <c r="O44" i="7"/>
  <c r="F70" i="7"/>
  <c r="H28" i="7"/>
  <c r="F42" i="7"/>
  <c r="H21" i="7"/>
  <c r="F35" i="7"/>
  <c r="D50" i="7"/>
  <c r="D71" i="7"/>
  <c r="O69" i="7"/>
  <c r="F51" i="7"/>
  <c r="K58" i="7"/>
  <c r="O19" i="7"/>
  <c r="H64" i="7"/>
  <c r="E74" i="7"/>
  <c r="E31" i="7"/>
  <c r="E66" i="7"/>
  <c r="E25" i="7"/>
  <c r="E59" i="7"/>
  <c r="E63" i="7"/>
  <c r="E22" i="7"/>
  <c r="E57" i="7"/>
  <c r="D27" i="7"/>
  <c r="K40" i="7"/>
  <c r="D20" i="7"/>
  <c r="K32" i="7"/>
  <c r="F48" i="7"/>
  <c r="C68" i="7"/>
  <c r="O59" i="7"/>
  <c r="H50" i="7"/>
  <c r="D58" i="7"/>
  <c r="F71" i="7"/>
  <c r="O31" i="7"/>
  <c r="O68" i="7"/>
  <c r="F65" i="7"/>
  <c r="K73" i="7"/>
  <c r="O27" i="7"/>
  <c r="C66" i="7"/>
  <c r="F25" i="7"/>
  <c r="C39" i="7"/>
  <c r="F18" i="7"/>
  <c r="C31" i="7"/>
  <c r="K45" i="7"/>
  <c r="H63" i="7"/>
  <c r="O50" i="7"/>
  <c r="K49" i="7"/>
  <c r="C57" i="7"/>
  <c r="D74" i="7"/>
  <c r="O73" i="7"/>
  <c r="O75" i="7"/>
  <c r="E51" i="7"/>
  <c r="E14" i="7"/>
  <c r="E42" i="7"/>
  <c r="E11" i="7"/>
  <c r="E36" i="7"/>
  <c r="E71" i="7"/>
  <c r="E29" i="7"/>
  <c r="E52" i="7"/>
  <c r="E39" i="7"/>
  <c r="E45" i="7"/>
  <c r="E32" i="7"/>
  <c r="E70" i="7"/>
  <c r="E26" i="7"/>
  <c r="E58" i="7"/>
  <c r="E20" i="7"/>
  <c r="E47" i="7"/>
  <c r="E38" i="7"/>
  <c r="K23" i="7"/>
  <c r="H37" i="7"/>
  <c r="K16" i="7"/>
  <c r="H29" i="7"/>
  <c r="C44" i="7"/>
  <c r="F59" i="7"/>
  <c r="O41" i="7"/>
  <c r="D49" i="7"/>
  <c r="F56" i="7"/>
  <c r="K66" i="7"/>
  <c r="O23" i="7"/>
  <c r="O58" i="7"/>
  <c r="K63" i="7"/>
  <c r="C71" i="7"/>
  <c r="O11" i="7"/>
  <c r="D63" i="7"/>
  <c r="C22" i="7"/>
  <c r="D36" i="7"/>
  <c r="C15" i="7"/>
  <c r="D28" i="7"/>
  <c r="K41" i="7"/>
  <c r="F57" i="7"/>
  <c r="O32" i="7"/>
  <c r="C48" i="7"/>
  <c r="H54" i="7"/>
  <c r="H65" i="7"/>
  <c r="O53" i="7"/>
  <c r="D73" i="7"/>
  <c r="E43" i="7"/>
  <c r="E30" i="7"/>
  <c r="E65" i="7"/>
  <c r="E24" i="7"/>
  <c r="E56" i="7"/>
  <c r="E18" i="7"/>
  <c r="E49" i="7"/>
  <c r="E64" i="7"/>
  <c r="E23" i="7"/>
  <c r="E73" i="7"/>
  <c r="E17" i="7"/>
  <c r="E44" i="7"/>
  <c r="E28" i="7"/>
  <c r="E19" i="7"/>
  <c r="E13" i="7"/>
  <c r="E61" i="7"/>
  <c r="E53" i="7"/>
  <c r="E50" i="7"/>
  <c r="G61" i="7" l="1"/>
  <c r="N57" i="7"/>
  <c r="G57" i="7"/>
  <c r="M57" i="7"/>
  <c r="L57" i="7"/>
  <c r="N56" i="7"/>
  <c r="G56" i="7"/>
  <c r="M56" i="7"/>
  <c r="L56" i="7"/>
  <c r="L59" i="7"/>
  <c r="G59" i="7"/>
  <c r="N59" i="7"/>
  <c r="M59" i="7"/>
  <c r="L18" i="7"/>
  <c r="G18" i="7"/>
  <c r="M18" i="7"/>
  <c r="N18" i="7"/>
  <c r="N25" i="7"/>
  <c r="G25" i="7"/>
  <c r="M25" i="7"/>
  <c r="L25" i="7"/>
  <c r="M65" i="7"/>
  <c r="G65" i="7"/>
  <c r="L65" i="7"/>
  <c r="N65" i="7"/>
  <c r="M71" i="7"/>
  <c r="G71" i="7"/>
  <c r="N71" i="7"/>
  <c r="L71" i="7"/>
  <c r="N48" i="7"/>
  <c r="G48" i="7"/>
  <c r="L48" i="7"/>
  <c r="M48" i="7"/>
  <c r="L51" i="7"/>
  <c r="G51" i="7"/>
  <c r="N51" i="7"/>
  <c r="M51" i="7"/>
  <c r="M35" i="7"/>
  <c r="G35" i="7"/>
  <c r="N35" i="7"/>
  <c r="L35" i="7"/>
  <c r="M42" i="7"/>
  <c r="G42" i="7"/>
  <c r="L42" i="7"/>
  <c r="N42" i="7"/>
  <c r="L70" i="7"/>
  <c r="G70" i="7"/>
  <c r="N70" i="7"/>
  <c r="M70" i="7"/>
  <c r="L75" i="7"/>
  <c r="G75" i="7"/>
  <c r="N75" i="7"/>
  <c r="M75" i="7"/>
  <c r="N62" i="7"/>
  <c r="G62" i="7"/>
  <c r="M62" i="7"/>
  <c r="L62" i="7"/>
  <c r="L47" i="7"/>
  <c r="G47" i="7"/>
  <c r="N47" i="7"/>
  <c r="M47" i="7"/>
  <c r="M26" i="7"/>
  <c r="G26" i="7"/>
  <c r="L26" i="7"/>
  <c r="N26" i="7"/>
  <c r="N33" i="7"/>
  <c r="G33" i="7"/>
  <c r="L33" i="7"/>
  <c r="M33" i="7"/>
  <c r="M68" i="7"/>
  <c r="G68" i="7"/>
  <c r="N68" i="7"/>
  <c r="L68" i="7"/>
  <c r="O76" i="7"/>
  <c r="M52" i="7"/>
  <c r="L52" i="7"/>
  <c r="G52" i="7"/>
  <c r="N52" i="7"/>
  <c r="N10" i="7"/>
  <c r="M10" i="7"/>
  <c r="G10" i="7"/>
  <c r="L10" i="7"/>
  <c r="N44" i="7"/>
  <c r="M44" i="7"/>
  <c r="G44" i="7"/>
  <c r="L44" i="7"/>
  <c r="M37" i="7"/>
  <c r="N37" i="7"/>
  <c r="G37" i="7"/>
  <c r="L37" i="7"/>
  <c r="G11" i="7"/>
  <c r="M11" i="7"/>
  <c r="L11" i="7"/>
  <c r="N11" i="7"/>
  <c r="L73" i="7"/>
  <c r="N73" i="7"/>
  <c r="M73" i="7"/>
  <c r="G73" i="7"/>
  <c r="L13" i="7"/>
  <c r="G13" i="7"/>
  <c r="N13" i="7"/>
  <c r="M13" i="7"/>
  <c r="M41" i="7"/>
  <c r="G41" i="7"/>
  <c r="L41" i="7"/>
  <c r="N41" i="7"/>
  <c r="N15" i="7"/>
  <c r="G15" i="7"/>
  <c r="M15" i="7"/>
  <c r="L15" i="7"/>
  <c r="N9" i="7"/>
  <c r="N76" i="7" s="1"/>
  <c r="G9" i="7"/>
  <c r="M9" i="7"/>
  <c r="L9" i="7"/>
  <c r="G14" i="7"/>
  <c r="L14" i="7"/>
  <c r="N14" i="7"/>
  <c r="M14" i="7"/>
  <c r="G21" i="7"/>
  <c r="N21" i="7"/>
  <c r="L21" i="7"/>
  <c r="M21" i="7"/>
  <c r="G64" i="7"/>
  <c r="N64" i="7"/>
  <c r="M64" i="7"/>
  <c r="L64" i="7"/>
  <c r="N12" i="7"/>
  <c r="M12" i="7"/>
  <c r="G12" i="7"/>
  <c r="L12" i="7"/>
  <c r="M19" i="7"/>
  <c r="N19" i="7"/>
  <c r="L19" i="7"/>
  <c r="G19" i="7"/>
  <c r="M17" i="7"/>
  <c r="L17" i="7"/>
  <c r="G17" i="7"/>
  <c r="N17" i="7"/>
  <c r="N22" i="7"/>
  <c r="G22" i="7"/>
  <c r="L22" i="7"/>
  <c r="M22" i="7"/>
  <c r="N29" i="7"/>
  <c r="G29" i="7"/>
  <c r="L29" i="7"/>
  <c r="M29" i="7"/>
  <c r="N74" i="7"/>
  <c r="G74" i="7"/>
  <c r="M74" i="7"/>
  <c r="L74" i="7"/>
  <c r="L16" i="7"/>
  <c r="M16" i="7"/>
  <c r="N16" i="7"/>
  <c r="G16" i="7"/>
  <c r="M43" i="7"/>
  <c r="L43" i="7"/>
  <c r="G43" i="7"/>
  <c r="N43" i="7"/>
  <c r="L23" i="7"/>
  <c r="G23" i="7"/>
  <c r="N23" i="7"/>
  <c r="M23" i="7"/>
  <c r="L49" i="7"/>
  <c r="M49" i="7"/>
  <c r="G49" i="7"/>
  <c r="N49" i="7"/>
  <c r="M30" i="7"/>
  <c r="L30" i="7"/>
  <c r="G30" i="7"/>
  <c r="N30" i="7"/>
  <c r="L38" i="7"/>
  <c r="N38" i="7"/>
  <c r="G38" i="7"/>
  <c r="M38" i="7"/>
  <c r="N20" i="7"/>
  <c r="L20" i="7"/>
  <c r="G20" i="7"/>
  <c r="M20" i="7"/>
  <c r="L27" i="7"/>
  <c r="M27" i="7"/>
  <c r="G27" i="7"/>
  <c r="N27" i="7"/>
  <c r="N61" i="7"/>
  <c r="N53" i="7"/>
  <c r="M53" i="7"/>
  <c r="G53" i="7"/>
  <c r="L53" i="7"/>
  <c r="L39" i="7"/>
  <c r="M39" i="7"/>
  <c r="G39" i="7"/>
  <c r="N39" i="7"/>
  <c r="N45" i="7"/>
  <c r="G45" i="7"/>
  <c r="M45" i="7"/>
  <c r="L45" i="7"/>
  <c r="M24" i="7"/>
  <c r="G24" i="7"/>
  <c r="L24" i="7"/>
  <c r="N24" i="7"/>
  <c r="N31" i="7"/>
  <c r="G31" i="7"/>
  <c r="L31" i="7"/>
  <c r="M31" i="7"/>
  <c r="G58" i="7"/>
  <c r="N58" i="7"/>
  <c r="L58" i="7"/>
  <c r="M58" i="7"/>
  <c r="G69" i="7"/>
  <c r="M69" i="7"/>
  <c r="N69" i="7"/>
  <c r="L69" i="7"/>
  <c r="G50" i="7"/>
  <c r="L50" i="7"/>
  <c r="N50" i="7"/>
  <c r="M50" i="7"/>
  <c r="G28" i="7"/>
  <c r="L28" i="7"/>
  <c r="M28" i="7"/>
  <c r="N28" i="7"/>
  <c r="G36" i="7"/>
  <c r="L36" i="7"/>
  <c r="M36" i="7"/>
  <c r="N36" i="7"/>
  <c r="N63" i="7"/>
  <c r="G63" i="7"/>
  <c r="M63" i="7"/>
  <c r="L63" i="7"/>
  <c r="M66" i="7"/>
  <c r="G66" i="7"/>
  <c r="N66" i="7"/>
  <c r="L66" i="7"/>
  <c r="M54" i="7"/>
  <c r="N54" i="7"/>
  <c r="G54" i="7"/>
  <c r="L54" i="7"/>
  <c r="L32" i="7"/>
  <c r="G32" i="7"/>
  <c r="M32" i="7"/>
  <c r="N32" i="7"/>
  <c r="M40" i="7"/>
  <c r="L40" i="7"/>
  <c r="G40" i="7"/>
  <c r="N40" i="7"/>
  <c r="M76" i="7" l="1"/>
  <c r="L76"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cgBvAHcAcwA9ADEANQA2ACwAYwBvAGwAcwA9ADQA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<sst xmlns="http://schemas.openxmlformats.org/spreadsheetml/2006/main" count="4529" uniqueCount="3031">
  <si>
    <t>环保行业周报</t>
    <phoneticPr fontId="17" type="noConversion"/>
  </si>
  <si>
    <t>行业：环保行业</t>
    <phoneticPr fontId="17" type="noConversion"/>
  </si>
  <si>
    <t>日期</t>
  </si>
  <si>
    <t>标题</t>
  </si>
  <si>
    <t>内容</t>
  </si>
  <si>
    <t>点评</t>
  </si>
  <si>
    <t xml:space="preserve">  环保行业最近一年市场表现</t>
    <phoneticPr fontId="17" type="noConversion"/>
  </si>
  <si>
    <t>子领域</t>
    <phoneticPr fontId="17" type="noConversion"/>
  </si>
  <si>
    <t>文件名称</t>
    <phoneticPr fontId="17" type="noConversion"/>
  </si>
  <si>
    <t>重要内容</t>
    <phoneticPr fontId="17" type="noConversion"/>
  </si>
  <si>
    <t>发文部门</t>
    <phoneticPr fontId="17" type="noConversion"/>
  </si>
  <si>
    <t>重点公司估值情况</t>
    <phoneticPr fontId="17" type="noConversion"/>
  </si>
  <si>
    <t>代码</t>
  </si>
  <si>
    <t>公司</t>
  </si>
  <si>
    <t>上周
股价</t>
    <phoneticPr fontId="17" type="noConversion"/>
  </si>
  <si>
    <t>本周
股价</t>
    <phoneticPr fontId="17" type="noConversion"/>
  </si>
  <si>
    <t>本周
涨跌幅</t>
    <phoneticPr fontId="17" type="noConversion"/>
  </si>
  <si>
    <t>EPS</t>
  </si>
  <si>
    <t>PE</t>
  </si>
  <si>
    <t>PB</t>
  </si>
  <si>
    <t>平均值</t>
    <phoneticPr fontId="17" type="noConversion"/>
  </si>
  <si>
    <r>
      <t>数据来源：Wind</t>
    </r>
    <r>
      <rPr>
        <b/>
        <sz val="10"/>
        <rFont val="宋体"/>
        <family val="3"/>
        <charset val="134"/>
      </rPr>
      <t>、华融证券</t>
    </r>
    <phoneticPr fontId="17"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</si>
  <si>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30" type="noConversion"/>
  </si>
  <si>
    <t>大气（华融）</t>
    <phoneticPr fontId="30"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</si>
  <si>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30"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</si>
  <si>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30" type="noConversion"/>
  </si>
  <si>
    <t>生物质能（华融）</t>
    <phoneticPr fontId="30" type="noConversion"/>
  </si>
  <si>
    <t>000544.SZ</t>
  </si>
  <si>
    <t>000598.SZ</t>
  </si>
  <si>
    <t>000712.SZ</t>
  </si>
  <si>
    <t>300021.SZ</t>
  </si>
  <si>
    <t>300055.SZ</t>
  </si>
  <si>
    <t>300070.SZ</t>
  </si>
  <si>
    <t>300172.SZ</t>
  </si>
  <si>
    <t>300174.SZ</t>
  </si>
  <si>
    <t>300190.SZ</t>
  </si>
  <si>
    <t>300334.SZ</t>
    <phoneticPr fontId="30"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</si>
  <si>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</si>
  <si>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</si>
  <si>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</si>
  <si>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</si>
  <si>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</si>
  <si>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</si>
  <si>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</si>
  <si>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</si>
  <si>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</si>
  <si>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</si>
  <si>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</si>
  <si>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</si>
  <si>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</si>
  <si>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</si>
  <si>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</si>
  <si>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</si>
  <si>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</si>
  <si>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</si>
  <si>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</si>
  <si>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</si>
  <si>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</si>
  <si>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</si>
  <si>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</si>
  <si>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</si>
  <si>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</si>
  <si>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</si>
  <si>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</si>
  <si>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</si>
  <si>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</si>
  <si>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</si>
  <si>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</si>
  <si>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</si>
  <si>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</si>
  <si>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</si>
  <si>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</si>
  <si>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30" type="noConversion"/>
  </si>
  <si>
    <t>300203.SZ</t>
  </si>
  <si>
    <t>002658.SZ</t>
    <phoneticPr fontId="30" type="noConversion"/>
  </si>
  <si>
    <t>002200.SZ</t>
  </si>
  <si>
    <t>300197.SZ</t>
  </si>
  <si>
    <t>300355.SZ</t>
    <phoneticPr fontId="30" type="noConversion"/>
  </si>
  <si>
    <t>002431.SZ</t>
  </si>
  <si>
    <t>002310.SZ</t>
  </si>
  <si>
    <t>002663.SZ</t>
    <phoneticPr fontId="30" type="noConversion"/>
  </si>
  <si>
    <t>002340.SZ</t>
    <phoneticPr fontId="30" type="noConversion"/>
  </si>
  <si>
    <t>002549.SZ</t>
    <phoneticPr fontId="30" type="noConversion"/>
  </si>
  <si>
    <t>601388.SH</t>
    <phoneticPr fontId="30" type="noConversion"/>
  </si>
  <si>
    <t>002672.SZ</t>
    <phoneticPr fontId="30" type="noConversion"/>
  </si>
  <si>
    <t>000939.SZ</t>
    <phoneticPr fontId="30" type="noConversion"/>
  </si>
  <si>
    <t>002616.SZ</t>
    <phoneticPr fontId="30" type="noConversion"/>
  </si>
  <si>
    <t>300335.SZ</t>
    <phoneticPr fontId="30" type="noConversion"/>
  </si>
  <si>
    <t>总股本（亿股）</t>
    <phoneticPr fontId="17" type="noConversion"/>
  </si>
  <si>
    <t>流通A股（亿股）</t>
    <phoneticPr fontId="17" type="noConversion"/>
  </si>
  <si>
    <t>ROE</t>
    <phoneticPr fontId="30" type="noConversion"/>
  </si>
  <si>
    <t>投资评级定义</t>
    <phoneticPr fontId="17" type="noConversion"/>
  </si>
  <si>
    <t>公司评级行业评级</t>
  </si>
  <si>
    <t>行业评级</t>
    <phoneticPr fontId="17" type="noConversion"/>
  </si>
  <si>
    <t>强烈推荐</t>
  </si>
  <si>
    <t>预期未来6个月内股价相对市场基准指数升幅在15%以上</t>
    <phoneticPr fontId="17" type="noConversion"/>
  </si>
  <si>
    <t>看    好</t>
    <phoneticPr fontId="17" type="noConversion"/>
  </si>
  <si>
    <t>预期未来6个月内行业指数优于市场指数5%以上</t>
    <phoneticPr fontId="17" type="noConversion"/>
  </si>
  <si>
    <t>推    荐</t>
    <phoneticPr fontId="17" type="noConversion"/>
  </si>
  <si>
    <t>预期未来6个月内股价相对市场基准指数升幅在5%到15%</t>
    <phoneticPr fontId="17" type="noConversion"/>
  </si>
  <si>
    <t>中    性</t>
    <phoneticPr fontId="17" type="noConversion"/>
  </si>
  <si>
    <t>预期未来6个月内行业指数相对市场指数持平</t>
    <phoneticPr fontId="17" type="noConversion"/>
  </si>
  <si>
    <t>预期未来6个月内股价相对市场基准指数变动在-5%到5%内</t>
    <phoneticPr fontId="17" type="noConversion"/>
  </si>
  <si>
    <t>看    淡</t>
    <phoneticPr fontId="17" type="noConversion"/>
  </si>
  <si>
    <t>预期未来6个月内行业指数弱于市场指数5%以上</t>
    <phoneticPr fontId="17" type="noConversion"/>
  </si>
  <si>
    <t>卖    出</t>
    <phoneticPr fontId="17" type="noConversion"/>
  </si>
  <si>
    <t>预期未来 6 个月内股价相对市场基准指数跌幅在15%以上</t>
    <phoneticPr fontId="17" type="noConversion"/>
  </si>
  <si>
    <t>公告日期</t>
    <phoneticPr fontId="17" type="noConversion"/>
  </si>
  <si>
    <t>标题</t>
    <phoneticPr fontId="17" type="noConversion"/>
  </si>
  <si>
    <t>本月
涨跌幅</t>
    <phoneticPr fontId="17" type="noConversion"/>
  </si>
  <si>
    <r>
      <rPr>
        <sz val="10"/>
        <color indexed="9"/>
        <rFont val="宋体"/>
        <family val="3"/>
        <charset val="134"/>
      </rPr>
      <t>日期</t>
    </r>
    <r>
      <rPr>
        <sz val="10"/>
        <color indexed="9"/>
        <rFont val="Calibri"/>
        <family val="2"/>
      </rPr>
      <t>:</t>
    </r>
    <phoneticPr fontId="17" type="noConversion"/>
  </si>
  <si>
    <t>证券代码</t>
    <phoneticPr fontId="17" type="noConversion"/>
  </si>
  <si>
    <t>近三年</t>
    <phoneticPr fontId="17" type="noConversion"/>
  </si>
  <si>
    <t>近两年</t>
    <phoneticPr fontId="17" type="noConversion"/>
  </si>
  <si>
    <t>近一年</t>
    <phoneticPr fontId="17" type="noConversion"/>
  </si>
  <si>
    <t>日期</t>
    <phoneticPr fontId="17" type="noConversion"/>
  </si>
  <si>
    <t>%</t>
    <phoneticPr fontId="17" type="noConversion"/>
  </si>
  <si>
    <t>日期</t>
    <phoneticPr fontId="17" type="noConversion"/>
  </si>
  <si>
    <t>%</t>
    <phoneticPr fontId="17" type="noConversion"/>
  </si>
  <si>
    <t>市场表现</t>
    <phoneticPr fontId="17"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</si>
  <si>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7" type="noConversion"/>
  </si>
  <si>
    <t>000300.SH</t>
  </si>
  <si>
    <t>周收盘价</t>
  </si>
  <si>
    <t>000001.SH</t>
  </si>
  <si>
    <t>CI005224.WI</t>
  </si>
  <si>
    <t>851641.SI</t>
  </si>
  <si>
    <t>850729.SI</t>
  </si>
  <si>
    <t>851621.SI</t>
  </si>
  <si>
    <t>华融环保指数</t>
    <phoneticPr fontId="17" type="noConversion"/>
  </si>
  <si>
    <r>
      <rPr>
        <sz val="10"/>
        <rFont val="宋体"/>
        <family val="3"/>
        <charset val="134"/>
      </rPr>
      <t>近</t>
    </r>
    <r>
      <rPr>
        <sz val="10"/>
        <rFont val="Calibri"/>
        <family val="2"/>
      </rPr>
      <t>1</t>
    </r>
    <r>
      <rPr>
        <sz val="10"/>
        <rFont val="宋体"/>
        <family val="3"/>
        <charset val="134"/>
      </rPr>
      <t>年</t>
    </r>
    <phoneticPr fontId="17"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</si>
  <si>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</si>
  <si>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</si>
  <si>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7" type="noConversion"/>
  </si>
  <si>
    <t>601158.SH</t>
    <phoneticPr fontId="17" type="noConversion"/>
  </si>
  <si>
    <t>300070.SZ</t>
    <phoneticPr fontId="17" type="noConversion"/>
  </si>
  <si>
    <t>300190.SZ</t>
    <phoneticPr fontId="17" type="noConversion"/>
  </si>
  <si>
    <t>000826.SZ</t>
    <phoneticPr fontId="17" type="noConversion"/>
  </si>
  <si>
    <t>002200.SZ</t>
    <phoneticPr fontId="17" type="noConversion"/>
  </si>
  <si>
    <t>002310.SZ</t>
    <phoneticPr fontId="17" type="noConversion"/>
  </si>
  <si>
    <t>《国家环境保护“十二五”科技发展规划》</t>
    <phoneticPr fontId="30" type="noConversion"/>
  </si>
  <si>
    <t>《城镇排水与污水处理条例》征求意见稿</t>
    <phoneticPr fontId="30" type="noConversion"/>
  </si>
  <si>
    <t>《国务院关于实行最严格水资源管理制度的意见》</t>
    <phoneticPr fontId="30" type="noConversion"/>
  </si>
  <si>
    <t xml:space="preserve">《环保装备“十二五”发展规划》 </t>
    <phoneticPr fontId="30" type="noConversion"/>
  </si>
  <si>
    <t>《关于加强环境空气质量监测能力建设的意见》</t>
    <phoneticPr fontId="30" type="noConversion"/>
  </si>
  <si>
    <t>《“十二五”全国城镇生活垃圾无害化处理设施建设规划》</t>
    <phoneticPr fontId="30" type="noConversion"/>
  </si>
  <si>
    <t>《重点流域水污染防治规划(2011－2015年)》</t>
    <phoneticPr fontId="30" type="noConversion"/>
  </si>
  <si>
    <t>《十二五国家战略性新兴产业发展规划》</t>
    <phoneticPr fontId="30" type="noConversion"/>
  </si>
  <si>
    <t>《节能减排“十二五”规划》</t>
    <phoneticPr fontId="30" type="noConversion"/>
  </si>
  <si>
    <t>《废物资源化科技工程“十二五”专项规划》</t>
    <phoneticPr fontId="30" type="noConversion"/>
  </si>
  <si>
    <t>《“十二五”危险废物污染防治规划》</t>
    <phoneticPr fontId="30" type="noConversion"/>
  </si>
  <si>
    <t>《海水淡化产业发展“十二五”规划》</t>
    <phoneticPr fontId="30" type="noConversion"/>
  </si>
  <si>
    <t>《长江流域综合规划（2012-2030年）》</t>
    <phoneticPr fontId="30" type="noConversion"/>
  </si>
  <si>
    <t>《辽河流域综合规划（2012-2030年）》</t>
    <phoneticPr fontId="30"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</si>
  <si>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30" type="noConversion"/>
  </si>
  <si>
    <t>《实行最严格水资源管理制度考核办法》</t>
    <phoneticPr fontId="30" type="noConversion"/>
  </si>
  <si>
    <t>污水</t>
    <phoneticPr fontId="30" type="noConversion"/>
  </si>
  <si>
    <t>生物质能</t>
    <phoneticPr fontId="30" type="noConversion"/>
  </si>
  <si>
    <t>环保</t>
    <phoneticPr fontId="30" type="noConversion"/>
  </si>
  <si>
    <t>水资源</t>
    <phoneticPr fontId="30" type="noConversion"/>
  </si>
  <si>
    <t>海水淡化</t>
    <phoneticPr fontId="30" type="noConversion"/>
  </si>
  <si>
    <t>海水淡化</t>
    <phoneticPr fontId="30" type="noConversion"/>
  </si>
  <si>
    <t>循环经济</t>
    <phoneticPr fontId="30" type="noConversion"/>
  </si>
  <si>
    <t>海水淡化</t>
    <phoneticPr fontId="30" type="noConversion"/>
  </si>
  <si>
    <t>固废</t>
    <phoneticPr fontId="30" type="noConversion"/>
  </si>
  <si>
    <t>环境监测</t>
    <phoneticPr fontId="30" type="noConversion"/>
  </si>
  <si>
    <t>环境服务业</t>
    <phoneticPr fontId="30" type="noConversion"/>
  </si>
  <si>
    <t>环保装备业</t>
    <phoneticPr fontId="30" type="noConversion"/>
  </si>
  <si>
    <t>2012年度配股发行</t>
    <phoneticPr fontId="17"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</si>
  <si>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7" type="noConversion"/>
  </si>
  <si>
    <t>内容</t>
    <phoneticPr fontId="17" type="noConversion"/>
  </si>
  <si>
    <t>收购内蒙古自治区包头市供水股权项目</t>
    <phoneticPr fontId="17" type="noConversion"/>
  </si>
  <si>
    <t>600008.SH</t>
    <phoneticPr fontId="17" type="noConversion"/>
  </si>
  <si>
    <t>首创股份</t>
    <phoneticPr fontId="17" type="noConversion"/>
  </si>
  <si>
    <t>桑德环境</t>
    <phoneticPr fontId="17" type="noConversion"/>
  </si>
  <si>
    <t>公司简称</t>
    <phoneticPr fontId="17"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</si>
  <si>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7" type="noConversion"/>
  </si>
  <si>
    <t>杭锅股份</t>
    <phoneticPr fontId="17" type="noConversion"/>
  </si>
  <si>
    <t>002534.SZ</t>
    <phoneticPr fontId="17" type="noConversion"/>
  </si>
  <si>
    <t>控股子公司拟签订重大合同</t>
    <phoneticPr fontId="17"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</si>
  <si>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7" type="noConversion"/>
  </si>
  <si>
    <t>格林美</t>
    <phoneticPr fontId="17" type="noConversion"/>
  </si>
  <si>
    <t>002340.SZ</t>
    <phoneticPr fontId="17" type="noConversion"/>
  </si>
  <si>
    <t>资格审核通过</t>
    <phoneticPr fontId="17" type="noConversion"/>
  </si>
  <si>
    <t>湖北省商务厅下发《关于格林美公司在汉建设报废汽车回收拆解项目有关问题的复函》文件，同意公司按照国家及湖北省的相关管理规定，开展报废汽车回收拆解业务经营工作。</t>
    <phoneticPr fontId="17" type="noConversion"/>
  </si>
  <si>
    <t>日常经营重大合同签署</t>
    <phoneticPr fontId="17"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</si>
  <si>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7" type="noConversion"/>
  </si>
  <si>
    <t>2012 度第一期短期融资券发行结果</t>
    <phoneticPr fontId="17" type="noConversion"/>
  </si>
  <si>
    <t>盛运股份</t>
    <phoneticPr fontId="17" type="noConversion"/>
  </si>
  <si>
    <t>300090.SZ</t>
    <phoneticPr fontId="17" type="noConversion"/>
  </si>
  <si>
    <t>2012 年12月14 日，公司已完成了2012 年度第一期短期融资券人民币2.0 亿元的发行。发行利率：5.8%（发行日一年期shibor+1.40%）。</t>
    <phoneticPr fontId="17" type="noConversion"/>
  </si>
  <si>
    <t>签定《颜春岭垃圾处理场渗滤液处理厂改扩建工程工艺设备采购及安装工程合同协议书》</t>
    <phoneticPr fontId="17"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</si>
  <si>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7"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</si>
  <si>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30" type="noConversion"/>
  </si>
  <si>
    <t>资源回收利用（华融）</t>
    <phoneticPr fontId="30" type="noConversion"/>
  </si>
  <si>
    <t>资源回收利用</t>
    <phoneticPr fontId="30" type="noConversion"/>
  </si>
  <si>
    <t>维尔利</t>
    <phoneticPr fontId="17" type="noConversion"/>
  </si>
  <si>
    <t>2012年公司债券票面利率</t>
    <phoneticPr fontId="17" type="noConversion"/>
  </si>
  <si>
    <t>网下向机构投资者进行了票面利率询价，最终确定深圳市格林美高新技术股份有限公司2012年公司债券的票面利率为6.65%。</t>
    <phoneticPr fontId="17" type="noConversion"/>
  </si>
  <si>
    <t>公司与全资子公司湖北合加环境设备有限公司共同投资成立控股子公司巨鹿聚能环保有限公司</t>
    <phoneticPr fontId="17"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</si>
  <si>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7" type="noConversion"/>
  </si>
  <si>
    <t>公司与湖北合加环境设备有限公司（公司全资子公司）共同投资成立控股子公司德惠市德佳环保能源有限公司</t>
    <phoneticPr fontId="17"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</si>
  <si>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7" type="noConversion"/>
  </si>
  <si>
    <t>公司与湖北合加环境设备有限公司（公司全资子公司）共同投资成立控股子公司涟水涟清环保有限公司</t>
    <phoneticPr fontId="17"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</si>
  <si>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7" type="noConversion"/>
  </si>
  <si>
    <t>获得政府补助</t>
    <phoneticPr fontId="17" type="noConversion"/>
  </si>
  <si>
    <t>ST大地</t>
    <phoneticPr fontId="17"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</si>
  <si>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7" type="noConversion"/>
  </si>
  <si>
    <t>蒙草抗旱</t>
    <phoneticPr fontId="17" type="noConversion"/>
  </si>
  <si>
    <t>300355.SZ</t>
    <phoneticPr fontId="17" type="noConversion"/>
  </si>
  <si>
    <t>公司享受西部大开发税收优惠政策</t>
    <phoneticPr fontId="17"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</si>
  <si>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7" type="noConversion"/>
  </si>
  <si>
    <t>项目中标</t>
    <phoneticPr fontId="17" type="noConversion"/>
  </si>
  <si>
    <t>聚光科技</t>
    <phoneticPr fontId="17"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</si>
  <si>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7" type="noConversion"/>
  </si>
  <si>
    <t>公司投资山东省东营市经济技术开发区污水处理厂BOO项目二期</t>
    <phoneticPr fontId="17"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</si>
  <si>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7" type="noConversion"/>
  </si>
  <si>
    <t>300072.SZ</t>
    <phoneticPr fontId="17" type="noConversion"/>
  </si>
  <si>
    <t>三聚环保</t>
    <phoneticPr fontId="17" type="noConversion"/>
  </si>
  <si>
    <t>终止增资河北英科石化工程有限公司</t>
    <phoneticPr fontId="17"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</si>
  <si>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7" type="noConversion"/>
  </si>
  <si>
    <t>300334.SZ</t>
    <phoneticPr fontId="17" type="noConversion"/>
  </si>
  <si>
    <t>津膜科技</t>
    <phoneticPr fontId="17" type="noConversion"/>
  </si>
  <si>
    <t>重大经营合同中标</t>
    <phoneticPr fontId="17"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</si>
  <si>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7" type="noConversion"/>
  </si>
  <si>
    <t>碧水源</t>
    <phoneticPr fontId="17" type="noConversion"/>
  </si>
  <si>
    <t>签订投资意向协议</t>
    <phoneticPr fontId="17"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</si>
  <si>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7" type="noConversion"/>
  </si>
  <si>
    <t>东方园林</t>
    <phoneticPr fontId="17" type="noConversion"/>
  </si>
  <si>
    <t>签署南通滨海园区城市景观系统建设合作框架协议</t>
    <phoneticPr fontId="17"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</si>
  <si>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7" type="noConversion"/>
  </si>
  <si>
    <t>签署长沙市望城区斑马湖片区景观系统建设合作框架协议</t>
    <phoneticPr fontId="17"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</si>
  <si>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7" type="noConversion"/>
  </si>
  <si>
    <t>重大经营合同中标</t>
    <phoneticPr fontId="17"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</si>
  <si>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7" type="noConversion"/>
  </si>
  <si>
    <t>投资设立全资子公司</t>
    <phoneticPr fontId="17" type="noConversion"/>
  </si>
  <si>
    <t>中标项目后续进展</t>
    <phoneticPr fontId="17" type="noConversion"/>
  </si>
  <si>
    <t>002573.SZ</t>
    <phoneticPr fontId="17" type="noConversion"/>
  </si>
  <si>
    <t>国电清新</t>
    <phoneticPr fontId="17"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</si>
  <si>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7" type="noConversion"/>
  </si>
  <si>
    <t>收到政府补助</t>
    <phoneticPr fontId="17" type="noConversion"/>
  </si>
  <si>
    <t>300137.SZ</t>
    <phoneticPr fontId="17" type="noConversion"/>
  </si>
  <si>
    <t>先河环保</t>
    <phoneticPr fontId="17"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</si>
  <si>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7" type="noConversion"/>
  </si>
  <si>
    <t>600187.SH</t>
    <phoneticPr fontId="17" type="noConversion"/>
  </si>
  <si>
    <t>国中水务</t>
    <phoneticPr fontId="17" type="noConversion"/>
  </si>
  <si>
    <t>公司购买北京天地人环保科技有限公司20%股权</t>
    <phoneticPr fontId="17"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</si>
  <si>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7" type="noConversion"/>
  </si>
  <si>
    <t>盛运股份</t>
    <phoneticPr fontId="17" type="noConversion"/>
  </si>
  <si>
    <t>与湖南澧州,山东乐陵市,冠县签署垃圾焚烧发电项目合作意向书</t>
    <phoneticPr fontId="17"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</si>
  <si>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7" type="noConversion"/>
  </si>
  <si>
    <t>签订重大经营合同</t>
    <phoneticPr fontId="17" type="noConversion"/>
  </si>
  <si>
    <t>津膜科技</t>
    <phoneticPr fontId="17"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</si>
  <si>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7" type="noConversion"/>
  </si>
  <si>
    <t>重大工程中标</t>
    <phoneticPr fontId="17" type="noConversion"/>
  </si>
  <si>
    <t>300187.SZ</t>
    <phoneticPr fontId="17" type="noConversion"/>
  </si>
  <si>
    <t>永清环保</t>
    <phoneticPr fontId="17"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</si>
  <si>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7" type="noConversion"/>
  </si>
  <si>
    <t>300174.SZ</t>
    <phoneticPr fontId="17" type="noConversion"/>
  </si>
  <si>
    <t>元力股份</t>
    <phoneticPr fontId="17" type="noConversion"/>
  </si>
  <si>
    <t>取得复审后的高新技术企业证书</t>
    <phoneticPr fontId="17"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</si>
  <si>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7" type="noConversion"/>
  </si>
  <si>
    <t>600292.SH</t>
    <phoneticPr fontId="17" type="noConversion"/>
  </si>
  <si>
    <t>九龙电力</t>
    <phoneticPr fontId="17" type="noConversion"/>
  </si>
  <si>
    <t>董事会公告</t>
    <phoneticPr fontId="17"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</si>
  <si>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7" type="noConversion"/>
  </si>
  <si>
    <t>收购常州市新港热电有限公司70%股权</t>
    <phoneticPr fontId="17" type="noConversion"/>
  </si>
  <si>
    <t>富春环保</t>
    <phoneticPr fontId="17" type="noConversion"/>
  </si>
  <si>
    <t>002479.SZ</t>
    <phoneticPr fontId="17" type="noConversion"/>
  </si>
  <si>
    <t>2013.01.08</t>
    <phoneticPr fontId="17" type="noConversion"/>
  </si>
  <si>
    <t>2013.01.09</t>
    <phoneticPr fontId="17" type="noConversion"/>
  </si>
  <si>
    <t>桑德环境</t>
    <phoneticPr fontId="17"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</si>
  <si>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7"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</si>
  <si>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7" type="noConversion"/>
  </si>
  <si>
    <t>000685.SZ</t>
    <phoneticPr fontId="17" type="noConversion"/>
  </si>
  <si>
    <t>中山公用</t>
    <phoneticPr fontId="17" type="noConversion"/>
  </si>
  <si>
    <t>转让中山公用工程有限公司45%股权</t>
    <phoneticPr fontId="17"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</si>
  <si>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7" type="noConversion"/>
  </si>
  <si>
    <t>公司投资兰溪钱塘垅输水管线工程项目</t>
    <phoneticPr fontId="17"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</si>
  <si>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7" type="noConversion"/>
  </si>
  <si>
    <t>600283.SH</t>
    <phoneticPr fontId="17" type="noConversion"/>
  </si>
  <si>
    <t>钱江水利</t>
    <phoneticPr fontId="17" type="noConversion"/>
  </si>
  <si>
    <t>2013.01.09</t>
    <phoneticPr fontId="17" type="noConversion"/>
  </si>
  <si>
    <t>2013.01.08</t>
    <phoneticPr fontId="17" type="noConversion"/>
  </si>
  <si>
    <t>2013.01.10</t>
    <phoneticPr fontId="17" type="noConversion"/>
  </si>
  <si>
    <t>000939.SH</t>
    <phoneticPr fontId="17" type="noConversion"/>
  </si>
  <si>
    <t>凯迪电力</t>
    <phoneticPr fontId="17" type="noConversion"/>
  </si>
  <si>
    <t>2012年1-12月已投运电厂电量自愿性信息披露</t>
    <phoneticPr fontId="17"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</si>
  <si>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7" type="noConversion"/>
  </si>
  <si>
    <t>对外投资事项进展</t>
    <phoneticPr fontId="17" type="noConversion"/>
  </si>
  <si>
    <t>与中国石化海南炼油化工有限公司签订炼厂尾气综合利用框架协议</t>
    <phoneticPr fontId="17" type="noConversion"/>
  </si>
  <si>
    <t>2013.01.10</t>
    <phoneticPr fontId="17" type="noConversion"/>
  </si>
  <si>
    <t>002549.SZ</t>
    <phoneticPr fontId="17" type="noConversion"/>
  </si>
  <si>
    <t>凯美特气</t>
    <phoneticPr fontId="17" type="noConversion"/>
  </si>
  <si>
    <t>中国石化海南炼油化工有限公司（“甲方”）、公司（“乙方”），就甲方提供炼厂尾气做为乙方生产原料，以及乙方对炼厂尾气加工分离提纯后产品氢气、燃料气由甲方回收利用事宜达成框架协议。</t>
    <phoneticPr fontId="17"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</si>
  <si>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30" type="noConversion"/>
  </si>
  <si>
    <t>2013.01.11</t>
    <phoneticPr fontId="17" type="noConversion"/>
  </si>
  <si>
    <r>
      <t>6</t>
    </r>
    <r>
      <rPr>
        <sz val="10"/>
        <color indexed="8"/>
        <rFont val="宋体"/>
        <family val="3"/>
        <charset val="134"/>
      </rPr>
      <t>00649.SH</t>
    </r>
    <phoneticPr fontId="17" type="noConversion"/>
  </si>
  <si>
    <t>城投控股</t>
    <phoneticPr fontId="17" type="noConversion"/>
  </si>
  <si>
    <t>控股子公司环境集团为漳州环境贷款提供担保</t>
    <phoneticPr fontId="17"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</si>
  <si>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7"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</si>
  <si>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7" type="noConversion"/>
  </si>
  <si>
    <t>参股设立北京科迪威环保设备有限公司</t>
    <phoneticPr fontId="17" type="noConversion"/>
  </si>
  <si>
    <t>雪迪龙</t>
    <phoneticPr fontId="17" type="noConversion"/>
  </si>
  <si>
    <t>002658.SZ</t>
    <phoneticPr fontId="17" type="noConversion"/>
  </si>
  <si>
    <t>2013.01.14</t>
    <phoneticPr fontId="17" type="noConversion"/>
  </si>
  <si>
    <t>2013.01.08</t>
    <phoneticPr fontId="17" type="noConversion"/>
  </si>
  <si>
    <t>2013.01.05</t>
    <phoneticPr fontId="17" type="noConversion"/>
  </si>
  <si>
    <t>2012.12.31</t>
    <phoneticPr fontId="17" type="noConversion"/>
  </si>
  <si>
    <t>2012.12.29</t>
    <phoneticPr fontId="17"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</si>
  <si>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7" type="noConversion"/>
  </si>
  <si>
    <t>300262.SZ</t>
    <phoneticPr fontId="17" type="noConversion"/>
  </si>
  <si>
    <t>巴安水务</t>
    <phoneticPr fontId="17" type="noConversion"/>
  </si>
  <si>
    <t>2012.12.28</t>
    <phoneticPr fontId="17" type="noConversion"/>
  </si>
  <si>
    <t>002310.SZ</t>
    <phoneticPr fontId="17" type="noConversion"/>
  </si>
  <si>
    <t>2012.12.27</t>
    <phoneticPr fontId="17" type="noConversion"/>
  </si>
  <si>
    <t>2012.12.27</t>
    <phoneticPr fontId="17" type="noConversion"/>
  </si>
  <si>
    <t>2012.12.22</t>
    <phoneticPr fontId="17" type="noConversion"/>
  </si>
  <si>
    <t>2012.12.21</t>
    <phoneticPr fontId="17" type="noConversion"/>
  </si>
  <si>
    <t>2012.12.19</t>
    <phoneticPr fontId="17" type="noConversion"/>
  </si>
  <si>
    <t>2012.12.18</t>
    <phoneticPr fontId="17" type="noConversion"/>
  </si>
  <si>
    <t>2012.12.20</t>
    <phoneticPr fontId="17" type="noConversion"/>
  </si>
  <si>
    <t>2012.12.01</t>
    <phoneticPr fontId="17"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</si>
  <si>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</si>
  <si>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</si>
  <si>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</si>
  <si>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</si>
  <si>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</si>
  <si>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</si>
  <si>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</si>
  <si>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</si>
  <si>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</si>
  <si>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</si>
  <si>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</si>
  <si>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</si>
  <si>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</si>
  <si>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</si>
  <si>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</si>
  <si>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</si>
  <si>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</si>
  <si>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</si>
  <si>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</si>
  <si>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</si>
  <si>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</si>
  <si>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</si>
  <si>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</si>
  <si>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</si>
  <si>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</si>
  <si>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</si>
  <si>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</si>
  <si>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</si>
  <si>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</si>
  <si>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</si>
  <si>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</si>
  <si>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</si>
  <si>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</si>
  <si>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</si>
  <si>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</si>
  <si>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</si>
  <si>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</si>
  <si>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</si>
  <si>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</si>
  <si>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</si>
  <si>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</si>
  <si>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</si>
  <si>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</si>
  <si>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</si>
  <si>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</si>
  <si>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</si>
  <si>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</si>
  <si>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</si>
  <si>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</si>
  <si>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</si>
  <si>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</si>
  <si>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</si>
  <si>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</si>
  <si>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</si>
  <si>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</si>
  <si>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</si>
  <si>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</si>
  <si>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</si>
  <si>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</si>
  <si>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30" type="noConversion"/>
  </si>
  <si>
    <t>《城镇污水再生利用技术指南（试行）》</t>
    <phoneticPr fontId="30"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</si>
  <si>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30"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</si>
  <si>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30" type="noConversion"/>
  </si>
  <si>
    <t>《办法》的实施，是最严格水资源管理制度落实到位的关键措施和根本保障，将有力促进发展方式转变，实现水资源可持续利用。</t>
    <phoneticPr fontId="30" type="noConversion"/>
  </si>
  <si>
    <t>《废弃电器电子产品处理基金征收使用管理办法》</t>
    <phoneticPr fontId="30" type="noConversion"/>
  </si>
  <si>
    <t>《关于推进园区循环化改造的意见》</t>
    <phoneticPr fontId="30" type="noConversion"/>
  </si>
  <si>
    <t>发改委</t>
    <phoneticPr fontId="30" type="noConversion"/>
  </si>
  <si>
    <t>《关于完善垃圾焚烧发电价格政策的通知》</t>
    <phoneticPr fontId="30" type="noConversion"/>
  </si>
  <si>
    <t>发改委、财政部</t>
    <phoneticPr fontId="30"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</si>
  <si>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30" type="noConversion"/>
  </si>
  <si>
    <t>《国家发展改革委关于印发“十二五”资源综合利用指导意见和大宗固体废物综合利用实施方案的通知》</t>
    <phoneticPr fontId="30" type="noConversion"/>
  </si>
  <si>
    <t>包括《大宗固体废物综合利用实施方案》和《“十二五”资源综合利用指导意见》。</t>
    <phoneticPr fontId="30" type="noConversion"/>
  </si>
  <si>
    <t>《关于印发“十二五”农作物秸秆综合利用实施方案的通知》</t>
    <phoneticPr fontId="30" type="noConversion"/>
  </si>
  <si>
    <t>发改委、农业部、财政部</t>
    <phoneticPr fontId="30"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</si>
  <si>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30"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</si>
  <si>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30" type="noConversion"/>
  </si>
  <si>
    <t>环保部</t>
    <phoneticPr fontId="30" type="noConversion"/>
  </si>
  <si>
    <t>《环境服务业“十二五”发展规划（征求意见稿）》</t>
    <phoneticPr fontId="30" type="noConversion"/>
  </si>
  <si>
    <t>国务院</t>
    <phoneticPr fontId="30"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</si>
  <si>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30" type="noConversion"/>
  </si>
  <si>
    <t>环境服务业发展速度进一步提高，环境服务业产值年均增长达到40%左右；环境服务业占环保产业的产值比重大幅提高，环境服务业产值占环保产业的比重达到30%以上。</t>
    <phoneticPr fontId="30" type="noConversion"/>
  </si>
  <si>
    <t>工信部、财政部</t>
    <phoneticPr fontId="30"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</si>
  <si>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30"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</si>
  <si>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30" type="noConversion"/>
  </si>
  <si>
    <t>《“十二五”全国城镇污水处理及再生利用设施建设规划》</t>
    <phoneticPr fontId="30"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</si>
  <si>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30"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</si>
  <si>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30" type="noConversion"/>
  </si>
  <si>
    <t>环保部、发改委、财政部、水利部</t>
    <phoneticPr fontId="30" type="noConversion"/>
  </si>
  <si>
    <t>财政部、环保部、发改委、工信部、海关总署、国税总局</t>
    <phoneticPr fontId="30"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</si>
  <si>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30"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</si>
  <si>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30"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</si>
  <si>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30" type="noConversion"/>
  </si>
  <si>
    <t>财政部、发改委</t>
    <phoneticPr fontId="30" type="noConversion"/>
  </si>
  <si>
    <t>环保部、发改委、工信部、卫生部</t>
    <phoneticPr fontId="30" type="noConversion"/>
  </si>
  <si>
    <t>科技部</t>
    <phoneticPr fontId="30"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</si>
  <si>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30"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</si>
  <si>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30" type="noConversion"/>
  </si>
  <si>
    <t>《循环经济发展专项资金管理暂行办法》</t>
    <phoneticPr fontId="30" type="noConversion"/>
  </si>
  <si>
    <t>《高性能膜材料科技发展“十二五”专项规划》</t>
    <phoneticPr fontId="30" type="noConversion"/>
  </si>
  <si>
    <t>《海水淡化科技发展“十二五”专项规划》</t>
    <phoneticPr fontId="30" type="noConversion"/>
  </si>
  <si>
    <t>科技部、发改委</t>
    <phoneticPr fontId="30"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</si>
  <si>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30"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</si>
  <si>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30" type="noConversion"/>
  </si>
  <si>
    <t>科技部、发改委、工信部、环保部、住建部、商务部、中科院</t>
    <phoneticPr fontId="30"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</si>
  <si>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30"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</si>
  <si>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30"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</si>
  <si>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3" type="noConversion"/>
  </si>
  <si>
    <t>东方园林</t>
    <phoneticPr fontId="17" type="noConversion"/>
  </si>
  <si>
    <t>签署烟台高新技术产业园区景观系统建设合作框架协议</t>
    <phoneticPr fontId="17"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</si>
  <si>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7" type="noConversion"/>
  </si>
  <si>
    <t>2013.01.15</t>
    <phoneticPr fontId="17" type="noConversion"/>
  </si>
  <si>
    <t>2013.01.14</t>
    <phoneticPr fontId="17" type="noConversion"/>
  </si>
  <si>
    <t>600283.SH</t>
    <phoneticPr fontId="17" type="noConversion"/>
  </si>
  <si>
    <t>对外投资</t>
    <phoneticPr fontId="17"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</si>
  <si>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7" type="noConversion"/>
  </si>
  <si>
    <t>控股子公司通过高新技术企业复审</t>
    <phoneticPr fontId="17" type="noConversion"/>
  </si>
  <si>
    <t>杭锅股份</t>
    <phoneticPr fontId="17"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</si>
  <si>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7" type="noConversion"/>
  </si>
  <si>
    <t>600649.SH</t>
    <phoneticPr fontId="17" type="noConversion"/>
  </si>
  <si>
    <t>城投控股</t>
    <phoneticPr fontId="17" type="noConversion"/>
  </si>
  <si>
    <t>控股子公司环境集团投资太原垃圾焚烧项目</t>
    <phoneticPr fontId="17"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</si>
  <si>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7" type="noConversion"/>
  </si>
  <si>
    <t>以部分超募资金永久性补充流动资金</t>
    <phoneticPr fontId="17" type="noConversion"/>
  </si>
  <si>
    <t>元力股份</t>
    <phoneticPr fontId="17" type="noConversion"/>
  </si>
  <si>
    <t>公司决定于2013年2月16日实施以部分超募资金永久性补充流动资金3,000万元的方案。以最新的1年期贷款基准利率6.00%计算，本次补充流动资金3,000万元，1年可减少利息支出180万元。</t>
    <phoneticPr fontId="17" type="noConversion"/>
  </si>
  <si>
    <t>2013.01.18</t>
    <phoneticPr fontId="17" type="noConversion"/>
  </si>
  <si>
    <t>使用自有闲置资金购买银行理财产品</t>
    <phoneticPr fontId="17" type="noConversion"/>
  </si>
  <si>
    <t>2013.01.19</t>
    <phoneticPr fontId="17"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</si>
  <si>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7"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</si>
  <si>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7" type="noConversion"/>
  </si>
  <si>
    <t>《汉江流域加快实施最严格水资源管理制度试点方案》</t>
    <phoneticPr fontId="30" type="noConversion"/>
  </si>
  <si>
    <t>水利部</t>
    <phoneticPr fontId="30"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</si>
  <si>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30" type="noConversion"/>
  </si>
  <si>
    <t>调整增资新疆腾翔镁制品有限公司方案</t>
    <phoneticPr fontId="17"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</si>
  <si>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7" type="noConversion"/>
  </si>
  <si>
    <t>2013.01.22</t>
    <phoneticPr fontId="17" type="noConversion"/>
  </si>
  <si>
    <t>全资子公司成都市排水有限责任公司与成都市水务局签署＜成都市中心城区城市污水污泥处理服务特许经营权协议＞</t>
    <phoneticPr fontId="17" type="noConversion"/>
  </si>
  <si>
    <t>兴蓉投资</t>
    <phoneticPr fontId="17" type="noConversion"/>
  </si>
  <si>
    <t>使用闲置募集资金暂时补充流动资金</t>
    <phoneticPr fontId="17"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</si>
  <si>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7" type="noConversion"/>
  </si>
  <si>
    <r>
      <t>3</t>
    </r>
    <r>
      <rPr>
        <sz val="10"/>
        <color indexed="8"/>
        <rFont val="宋体"/>
        <family val="3"/>
        <charset val="134"/>
      </rPr>
      <t>00105.SZ</t>
    </r>
    <phoneticPr fontId="17" type="noConversion"/>
  </si>
  <si>
    <t>龙源技术</t>
    <phoneticPr fontId="17" type="noConversion"/>
  </si>
  <si>
    <t>菲达环保</t>
    <phoneticPr fontId="17" type="noConversion"/>
  </si>
  <si>
    <r>
      <t>6</t>
    </r>
    <r>
      <rPr>
        <sz val="10"/>
        <color indexed="8"/>
        <rFont val="宋体"/>
        <family val="3"/>
        <charset val="134"/>
      </rPr>
      <t>00526.SH</t>
    </r>
    <phoneticPr fontId="17"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</si>
  <si>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7" type="noConversion"/>
  </si>
  <si>
    <t>受让富阳市永通小额贷款有限公司30%股权暨关联交易</t>
    <phoneticPr fontId="17" type="noConversion"/>
  </si>
  <si>
    <r>
      <t>0</t>
    </r>
    <r>
      <rPr>
        <sz val="10"/>
        <color indexed="8"/>
        <rFont val="宋体"/>
        <family val="3"/>
        <charset val="134"/>
      </rPr>
      <t>02479.SZ</t>
    </r>
    <phoneticPr fontId="17"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</si>
  <si>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7" type="noConversion"/>
  </si>
  <si>
    <t>东江环保</t>
    <phoneticPr fontId="17" type="noConversion"/>
  </si>
  <si>
    <r>
      <t>0</t>
    </r>
    <r>
      <rPr>
        <sz val="10"/>
        <color indexed="8"/>
        <rFont val="宋体"/>
        <family val="3"/>
        <charset val="134"/>
      </rPr>
      <t>02672.SZ</t>
    </r>
    <phoneticPr fontId="17" type="noConversion"/>
  </si>
  <si>
    <t>2013.01.24</t>
    <phoneticPr fontId="17" type="noConversion"/>
  </si>
  <si>
    <t>使用超募资金增资韶关绿然再生资源发展有限公司</t>
    <phoneticPr fontId="17" type="noConversion"/>
  </si>
  <si>
    <t>转让北京永新环保有限公司股权</t>
    <phoneticPr fontId="17"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</si>
  <si>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7"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</si>
  <si>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7" type="noConversion"/>
  </si>
  <si>
    <t>项目评标结果公示</t>
    <phoneticPr fontId="17"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</si>
  <si>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7" type="noConversion"/>
  </si>
  <si>
    <r>
      <t>0</t>
    </r>
    <r>
      <rPr>
        <sz val="10"/>
        <color indexed="8"/>
        <rFont val="宋体"/>
        <family val="3"/>
        <charset val="134"/>
      </rPr>
      <t>02573.SZ</t>
    </r>
    <phoneticPr fontId="17"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</si>
  <si>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7" type="noConversion"/>
  </si>
  <si>
    <t>重庆水务</t>
    <phoneticPr fontId="17" type="noConversion"/>
  </si>
  <si>
    <r>
      <t>6</t>
    </r>
    <r>
      <rPr>
        <sz val="10"/>
        <color indexed="8"/>
        <rFont val="宋体"/>
        <family val="3"/>
        <charset val="134"/>
      </rPr>
      <t>01158.SH</t>
    </r>
    <phoneticPr fontId="17" type="noConversion"/>
  </si>
  <si>
    <t>2012年公司债券发行</t>
    <phoneticPr fontId="17" type="noConversion"/>
  </si>
  <si>
    <r>
      <t>0</t>
    </r>
    <r>
      <rPr>
        <sz val="10"/>
        <color indexed="8"/>
        <rFont val="宋体"/>
        <family val="3"/>
        <charset val="134"/>
      </rPr>
      <t>00598.SZ</t>
    </r>
    <phoneticPr fontId="17"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</si>
  <si>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7" type="noConversion"/>
  </si>
  <si>
    <t>2013.01.21</t>
    <phoneticPr fontId="17" type="noConversion"/>
  </si>
  <si>
    <t>000925.SZ</t>
    <phoneticPr fontId="17" type="noConversion"/>
  </si>
  <si>
    <t>众合机电</t>
    <phoneticPr fontId="17" type="noConversion"/>
  </si>
  <si>
    <t>300197.SZ</t>
    <phoneticPr fontId="17" type="noConversion"/>
  </si>
  <si>
    <t>铁汉生态</t>
    <phoneticPr fontId="17" type="noConversion"/>
  </si>
  <si>
    <t>郴州有色金属产业园区林邑生态公园及配套工程项目进入公示期阶段</t>
    <phoneticPr fontId="17" type="noConversion"/>
  </si>
  <si>
    <r>
      <t>3</t>
    </r>
    <r>
      <rPr>
        <sz val="10"/>
        <color indexed="8"/>
        <rFont val="宋体"/>
        <family val="3"/>
        <charset val="134"/>
      </rPr>
      <t>00197.SZ</t>
    </r>
    <phoneticPr fontId="17"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</si>
  <si>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7" type="noConversion"/>
  </si>
  <si>
    <t>2013.01.25</t>
    <phoneticPr fontId="17" type="noConversion"/>
  </si>
  <si>
    <t>全资子公司国中水务香港有限公司收购国中(秦皇岛)污水处理有限公司25%股权关联交易</t>
    <phoneticPr fontId="17"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</si>
  <si>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7" type="noConversion"/>
  </si>
  <si>
    <r>
      <t>6</t>
    </r>
    <r>
      <rPr>
        <sz val="10"/>
        <color indexed="8"/>
        <rFont val="宋体"/>
        <family val="3"/>
        <charset val="134"/>
      </rPr>
      <t>00187.SH</t>
    </r>
    <phoneticPr fontId="17" type="noConversion"/>
  </si>
  <si>
    <t>2013.01.28</t>
    <phoneticPr fontId="17" type="noConversion"/>
  </si>
  <si>
    <t>《近期土壤环境保护和综合治理工作安排》</t>
    <phoneticPr fontId="30" type="noConversion"/>
  </si>
  <si>
    <t>土壤修复</t>
    <phoneticPr fontId="30"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</si>
  <si>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30" type="noConversion"/>
  </si>
  <si>
    <t>签署赤峰市阿鲁科尔沁旗优质牧草示范基地建设战略合作框架协议书</t>
    <phoneticPr fontId="17"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</si>
  <si>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7" type="noConversion"/>
  </si>
  <si>
    <t>《全国生态保护“十二五”规划》</t>
    <phoneticPr fontId="30"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</si>
  <si>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30"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</si>
  <si>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30" type="noConversion"/>
  </si>
  <si>
    <t>该规划为环保部制定并颁发，效力及实施范围不及国务院或发改委/财政部等部联合发文的效力。</t>
    <phoneticPr fontId="30" type="noConversion"/>
  </si>
  <si>
    <t>生态环保</t>
    <phoneticPr fontId="30" type="noConversion"/>
  </si>
  <si>
    <t>挂牌转让九龙县汤古电力开发有限公司股权及债权</t>
    <phoneticPr fontId="17" type="noConversion"/>
  </si>
  <si>
    <t>2013.02.01</t>
    <phoneticPr fontId="17"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</si>
  <si>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7" type="noConversion"/>
  </si>
  <si>
    <t>公司获得政府资助</t>
    <phoneticPr fontId="17" type="noConversion"/>
  </si>
  <si>
    <t>2013.01.31</t>
    <phoneticPr fontId="17"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</si>
  <si>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7" type="noConversion"/>
  </si>
  <si>
    <t>南海发展</t>
    <phoneticPr fontId="17" type="noConversion"/>
  </si>
  <si>
    <t>调整南海发展大厦投资方案</t>
    <phoneticPr fontId="17" type="noConversion"/>
  </si>
  <si>
    <t>600323.SH</t>
    <phoneticPr fontId="17"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</si>
  <si>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7" type="noConversion"/>
  </si>
  <si>
    <r>
      <t>3</t>
    </r>
    <r>
      <rPr>
        <sz val="10"/>
        <color indexed="8"/>
        <rFont val="宋体"/>
        <family val="3"/>
        <charset val="134"/>
      </rPr>
      <t>00156.SZ</t>
    </r>
    <phoneticPr fontId="17" type="noConversion"/>
  </si>
  <si>
    <t>天立环保</t>
    <phoneticPr fontId="17" type="noConversion"/>
  </si>
  <si>
    <t>签订重大合同</t>
    <phoneticPr fontId="17"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</si>
  <si>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7" type="noConversion"/>
  </si>
  <si>
    <t>与兴业银行股份有限公司深圳分行签署战略合作协议</t>
    <phoneticPr fontId="17"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</si>
  <si>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7" type="noConversion"/>
  </si>
  <si>
    <t>2013.02.04</t>
    <phoneticPr fontId="17" type="noConversion"/>
  </si>
  <si>
    <t>推进广东（台山）电子元器件科技产业园建设意向书</t>
    <phoneticPr fontId="17"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</si>
  <si>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7" type="noConversion"/>
  </si>
  <si>
    <t>宁波市轨道交通2号线一期工程自动售检票（AFC）系统集成招标项目预中标</t>
    <phoneticPr fontId="17"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</si>
  <si>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7" type="noConversion"/>
  </si>
  <si>
    <t>设立全资子公司</t>
    <phoneticPr fontId="17" type="noConversion"/>
  </si>
  <si>
    <t>002431.SZ</t>
    <phoneticPr fontId="17"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</si>
  <si>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7" type="noConversion"/>
  </si>
  <si>
    <t>棕榈园林</t>
    <phoneticPr fontId="17" type="noConversion"/>
  </si>
  <si>
    <t>子公司获得高新技术企业认定</t>
    <phoneticPr fontId="17" type="noConversion"/>
  </si>
  <si>
    <t>2013.02.05</t>
    <phoneticPr fontId="17"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</si>
  <si>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7" type="noConversion"/>
  </si>
  <si>
    <t>2013.02.06</t>
    <phoneticPr fontId="17"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</si>
  <si>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7" type="noConversion"/>
  </si>
  <si>
    <t>使用部分超募资金对外投资</t>
    <phoneticPr fontId="17"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</si>
  <si>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7" type="noConversion"/>
  </si>
  <si>
    <t>铁汉生态</t>
    <phoneticPr fontId="17"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</si>
  <si>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7" type="noConversion"/>
  </si>
  <si>
    <t>设立河南九龙环保有限公司</t>
    <phoneticPr fontId="17"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</si>
  <si>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7" type="noConversion"/>
  </si>
  <si>
    <t>2013.02.07</t>
    <phoneticPr fontId="17" type="noConversion"/>
  </si>
  <si>
    <t>关联交易</t>
    <phoneticPr fontId="17"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</si>
  <si>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7"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</si>
  <si>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7" type="noConversion"/>
  </si>
  <si>
    <t>《循环经济发展战略及近期行动计划》</t>
    <phoneticPr fontId="30"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</si>
  <si>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30" type="noConversion"/>
  </si>
  <si>
    <t>《环保部印发关于发展环保服务业的指导意见》</t>
    <phoneticPr fontId="30"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</si>
  <si>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30" type="noConversion"/>
  </si>
  <si>
    <t>产业</t>
    <phoneticPr fontId="30" type="noConversion"/>
  </si>
  <si>
    <t>000598.SZ</t>
    <phoneticPr fontId="17" type="noConversion"/>
  </si>
  <si>
    <t>2013.02.19</t>
    <phoneticPr fontId="17" type="noConversion"/>
  </si>
  <si>
    <t>配股发行</t>
    <phoneticPr fontId="17"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</si>
  <si>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7" type="noConversion"/>
  </si>
  <si>
    <t>600526.SH</t>
    <phoneticPr fontId="17" type="noConversion"/>
  </si>
  <si>
    <t>2013.02.18</t>
    <phoneticPr fontId="17" type="noConversion"/>
  </si>
  <si>
    <t>非公开发行股票获得中国证监会核准批复</t>
    <phoneticPr fontId="17" type="noConversion"/>
  </si>
  <si>
    <t>核准公司非公开发行不超过6,856万股新股。</t>
    <phoneticPr fontId="17" type="noConversion"/>
  </si>
  <si>
    <t>对外投资设立控股子公司</t>
    <phoneticPr fontId="17"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</si>
  <si>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7"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</si>
  <si>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7" type="noConversion"/>
  </si>
  <si>
    <t>水务项目后续进展</t>
    <phoneticPr fontId="17"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</si>
  <si>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7" type="noConversion"/>
  </si>
  <si>
    <t>2013.02.20</t>
    <phoneticPr fontId="17" type="noConversion"/>
  </si>
  <si>
    <t>2013.02.21</t>
    <phoneticPr fontId="17"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</si>
  <si>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7" type="noConversion"/>
  </si>
  <si>
    <t>全资子公司入选废弃电器电子产品处理基金补贴企业</t>
    <phoneticPr fontId="17"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</si>
  <si>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7" type="noConversion"/>
  </si>
  <si>
    <t>签订合同环境服务协议</t>
    <phoneticPr fontId="17" type="noConversion"/>
  </si>
  <si>
    <t>2013.02.23</t>
    <phoneticPr fontId="17"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</si>
  <si>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7" type="noConversion"/>
  </si>
  <si>
    <t>使用超募资金对外投资</t>
    <phoneticPr fontId="17" type="noConversion"/>
  </si>
  <si>
    <t>2013.02.22</t>
    <phoneticPr fontId="17"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</si>
  <si>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7" type="noConversion"/>
  </si>
  <si>
    <t>拟作为主发起人投资设立小额贷款公司</t>
    <phoneticPr fontId="17" type="noConversion"/>
  </si>
  <si>
    <t>普邦园林</t>
    <phoneticPr fontId="17" type="noConversion"/>
  </si>
  <si>
    <t>002663.SZ</t>
    <phoneticPr fontId="17"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</si>
  <si>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7" type="noConversion"/>
  </si>
  <si>
    <t>《关于开展环境污染强制责任保险试点工作的指导意见》</t>
    <phoneticPr fontId="30" type="noConversion"/>
  </si>
  <si>
    <t>《化学品环境风险防控“十二五”规划》</t>
    <phoneticPr fontId="30" type="noConversion"/>
  </si>
  <si>
    <t>环保部、保监会</t>
    <phoneticPr fontId="30"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</si>
  <si>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30"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</si>
  <si>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30" type="noConversion"/>
  </si>
  <si>
    <t>化学品</t>
    <phoneticPr fontId="30"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</si>
  <si>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30" type="noConversion"/>
  </si>
  <si>
    <t>公司中标武乡西山发电有限责任公司2×600MW机组烟气脱硝BOT项目和武乡西山发电有限责任公司2×600MW机组烟气脱硫增容改造BOT项目（不收购原脱硫装置资产）。</t>
    <phoneticPr fontId="17" type="noConversion"/>
  </si>
  <si>
    <t>投资建设动力电池用镍钴锰前驱体材料项目</t>
    <phoneticPr fontId="17"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</si>
  <si>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7" type="noConversion"/>
  </si>
  <si>
    <r>
      <t>0</t>
    </r>
    <r>
      <rPr>
        <sz val="10"/>
        <color indexed="8"/>
        <rFont val="宋体"/>
        <family val="3"/>
        <charset val="134"/>
      </rPr>
      <t>02340.SZ</t>
    </r>
    <phoneticPr fontId="17" type="noConversion"/>
  </si>
  <si>
    <t>2013.02.27</t>
    <phoneticPr fontId="17" type="noConversion"/>
  </si>
  <si>
    <t>被认定为“2011-2012年度国家规划布局内重点软件企业”</t>
    <phoneticPr fontId="17"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</si>
  <si>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7" type="noConversion"/>
  </si>
  <si>
    <r>
      <t>6</t>
    </r>
    <r>
      <rPr>
        <sz val="10"/>
        <color indexed="8"/>
        <rFont val="宋体"/>
        <family val="3"/>
        <charset val="134"/>
      </rPr>
      <t>00571.SH</t>
    </r>
    <phoneticPr fontId="17" type="noConversion"/>
  </si>
  <si>
    <t>信雅达</t>
    <phoneticPr fontId="17" type="noConversion"/>
  </si>
  <si>
    <t>2012年公司债券上市公告</t>
    <phoneticPr fontId="17"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</si>
  <si>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7" type="noConversion"/>
  </si>
  <si>
    <t>2013.02.28</t>
    <phoneticPr fontId="17" type="noConversion"/>
  </si>
  <si>
    <t>国有股权拟进行协议转让引进战略投资者</t>
    <phoneticPr fontId="17" type="noConversion"/>
  </si>
  <si>
    <t>短期融资券注册申请获准</t>
    <phoneticPr fontId="17" type="noConversion"/>
  </si>
  <si>
    <r>
      <t>6</t>
    </r>
    <r>
      <rPr>
        <sz val="10"/>
        <color indexed="8"/>
        <rFont val="宋体"/>
        <family val="3"/>
        <charset val="134"/>
      </rPr>
      <t>00649.SH</t>
    </r>
    <phoneticPr fontId="17"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</si>
  <si>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7" type="noConversion"/>
  </si>
  <si>
    <r>
      <t>3</t>
    </r>
    <r>
      <rPr>
        <sz val="10"/>
        <color indexed="8"/>
        <rFont val="宋体"/>
        <family val="3"/>
        <charset val="134"/>
      </rPr>
      <t>00197.SZ</t>
    </r>
    <phoneticPr fontId="17"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</si>
  <si>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7" type="noConversion"/>
  </si>
  <si>
    <t>2013年1月已投运电厂电量自愿性信息披露</t>
    <phoneticPr fontId="17" type="noConversion"/>
  </si>
  <si>
    <t>凯迪电力</t>
    <phoneticPr fontId="17" type="noConversion"/>
  </si>
  <si>
    <t>2013.03.01</t>
    <phoneticPr fontId="17"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</si>
  <si>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7" type="noConversion"/>
  </si>
  <si>
    <t>公司签订投资合作框架协议书</t>
    <phoneticPr fontId="17" type="noConversion"/>
  </si>
  <si>
    <t>重大合同变更</t>
    <phoneticPr fontId="17" type="noConversion"/>
  </si>
  <si>
    <t>迪森股份</t>
    <phoneticPr fontId="17" type="noConversion"/>
  </si>
  <si>
    <t>300335.SZ</t>
    <phoneticPr fontId="17"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</si>
  <si>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7"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</si>
  <si>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7" type="noConversion"/>
  </si>
  <si>
    <t>在四川省成都市设立分公司</t>
    <phoneticPr fontId="17" type="noConversion"/>
  </si>
  <si>
    <t>为满足公司业务发展的需要，经事业部提出申请，拟在四川省成都市设立分公司，以便于公司在四川省进行市场拓展和项目管理。</t>
    <phoneticPr fontId="17" type="noConversion"/>
  </si>
  <si>
    <t>使用部分超募资金投资天津市瑞德赛恩水业有限公司</t>
    <phoneticPr fontId="17" type="noConversion"/>
  </si>
  <si>
    <t>津膜科技</t>
    <phoneticPr fontId="17"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</si>
  <si>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7"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</si>
  <si>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7" type="noConversion"/>
  </si>
  <si>
    <t>累计同比</t>
    <phoneticPr fontId="17" type="noConversion"/>
  </si>
  <si>
    <t>累计值</t>
    <phoneticPr fontId="17" type="noConversion"/>
  </si>
  <si>
    <t>当月同比</t>
    <phoneticPr fontId="17" type="noConversion"/>
  </si>
  <si>
    <t>同月值</t>
    <phoneticPr fontId="17" type="noConversion"/>
  </si>
  <si>
    <r>
      <rPr>
        <sz val="10"/>
        <rFont val="宋体"/>
        <family val="3"/>
        <charset val="134"/>
      </rPr>
      <t>近</t>
    </r>
    <r>
      <rPr>
        <sz val="10"/>
        <rFont val="宋体"/>
        <family val="3"/>
        <charset val="134"/>
      </rPr>
      <t>3年</t>
    </r>
    <r>
      <rPr>
        <sz val="10"/>
        <rFont val="宋体"/>
        <family val="3"/>
        <charset val="134"/>
      </rPr>
      <t/>
    </r>
    <phoneticPr fontId="17" type="noConversion"/>
  </si>
  <si>
    <t>2013.03.20</t>
    <phoneticPr fontId="17" type="noConversion"/>
  </si>
  <si>
    <t>投资建设格林美（天津）城市矿产循环产业园</t>
    <phoneticPr fontId="17"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</si>
  <si>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7" type="noConversion"/>
  </si>
  <si>
    <t>2013.03.19</t>
    <phoneticPr fontId="17" type="noConversion"/>
  </si>
  <si>
    <r>
      <t>0</t>
    </r>
    <r>
      <rPr>
        <sz val="10"/>
        <color indexed="8"/>
        <rFont val="宋体"/>
        <family val="3"/>
        <charset val="134"/>
      </rPr>
      <t>02340.SZ</t>
    </r>
    <phoneticPr fontId="17" type="noConversion"/>
  </si>
  <si>
    <r>
      <t>0</t>
    </r>
    <r>
      <rPr>
        <sz val="10"/>
        <color indexed="8"/>
        <rFont val="宋体"/>
        <family val="3"/>
        <charset val="134"/>
      </rPr>
      <t>02573.SZ</t>
    </r>
    <phoneticPr fontId="17"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</si>
  <si>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7" type="noConversion"/>
  </si>
  <si>
    <r>
      <t>0</t>
    </r>
    <r>
      <rPr>
        <sz val="10"/>
        <color indexed="8"/>
        <rFont val="宋体"/>
        <family val="3"/>
        <charset val="134"/>
      </rPr>
      <t>02534.SZ</t>
    </r>
    <phoneticPr fontId="17"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</si>
  <si>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7" type="noConversion"/>
  </si>
  <si>
    <t>2013.03.16</t>
    <phoneticPr fontId="17" type="noConversion"/>
  </si>
  <si>
    <r>
      <t>0</t>
    </r>
    <r>
      <rPr>
        <sz val="10"/>
        <color indexed="8"/>
        <rFont val="宋体"/>
        <family val="3"/>
        <charset val="134"/>
      </rPr>
      <t>00712.SZ</t>
    </r>
    <phoneticPr fontId="17" type="noConversion"/>
  </si>
  <si>
    <t>锦龙股份</t>
    <phoneticPr fontId="17" type="noConversion"/>
  </si>
  <si>
    <t>收购资产暨关联交易</t>
    <phoneticPr fontId="17"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</si>
  <si>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7" type="noConversion"/>
  </si>
  <si>
    <t>拟收购中山证券有限责任公司股权项目</t>
    <phoneticPr fontId="17"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</si>
  <si>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7" type="noConversion"/>
  </si>
  <si>
    <t>2013.03.13</t>
    <phoneticPr fontId="17" type="noConversion"/>
  </si>
  <si>
    <r>
      <t>0</t>
    </r>
    <r>
      <rPr>
        <sz val="10"/>
        <color indexed="8"/>
        <rFont val="宋体"/>
        <family val="3"/>
        <charset val="134"/>
      </rPr>
      <t>00598.SZ</t>
    </r>
    <phoneticPr fontId="17" type="noConversion"/>
  </si>
  <si>
    <t>在印度设立合资公司</t>
    <phoneticPr fontId="17"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</si>
  <si>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7" type="noConversion"/>
  </si>
  <si>
    <t>2013.03.14</t>
    <phoneticPr fontId="17" type="noConversion"/>
  </si>
  <si>
    <t>公司及控股子公司收到第一批搬迁补偿款</t>
    <phoneticPr fontId="17"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</si>
  <si>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7" type="noConversion"/>
  </si>
  <si>
    <r>
      <t>0</t>
    </r>
    <r>
      <rPr>
        <sz val="10"/>
        <color indexed="8"/>
        <rFont val="宋体"/>
        <family val="3"/>
        <charset val="134"/>
      </rPr>
      <t>00826.SZ</t>
    </r>
    <phoneticPr fontId="17"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</si>
  <si>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7" type="noConversion"/>
  </si>
  <si>
    <t>2013.03.12</t>
    <phoneticPr fontId="17" type="noConversion"/>
  </si>
  <si>
    <t>襄阳市景观系统建设合作框架协议</t>
    <phoneticPr fontId="17"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</si>
  <si>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7" type="noConversion"/>
  </si>
  <si>
    <t>对外投资设立合资公司</t>
    <phoneticPr fontId="17" type="noConversion"/>
  </si>
  <si>
    <t>2013.03.11</t>
    <phoneticPr fontId="17"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</si>
  <si>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7" type="noConversion"/>
  </si>
  <si>
    <t>签署东方“苗联网”华中区域总部项目投资合作协议</t>
    <phoneticPr fontId="17"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</si>
  <si>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7" type="noConversion"/>
  </si>
  <si>
    <t>投资建设华西科技园项目</t>
    <phoneticPr fontId="17" type="noConversion"/>
  </si>
  <si>
    <t>002630.SZ</t>
    <phoneticPr fontId="17" type="noConversion"/>
  </si>
  <si>
    <t>华西能源</t>
    <phoneticPr fontId="17"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</si>
  <si>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7" type="noConversion"/>
  </si>
  <si>
    <t>2013.03.08</t>
    <phoneticPr fontId="17" type="noConversion"/>
  </si>
  <si>
    <t>签定《长春市固体废弃物管理处渗滤液处理一期工程委托运营服务合同》</t>
    <phoneticPr fontId="17"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</si>
  <si>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7" type="noConversion"/>
  </si>
  <si>
    <t>将全资子公司广西迪森部分资产租出并注销</t>
    <phoneticPr fontId="17"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</si>
  <si>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7" type="noConversion"/>
  </si>
  <si>
    <t>2013.03.06</t>
    <phoneticPr fontId="17" type="noConversion"/>
  </si>
  <si>
    <t>变更公司 IPO 承诺募投项目实施方案</t>
    <phoneticPr fontId="17"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</si>
  <si>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7" type="noConversion"/>
  </si>
  <si>
    <t>002476.SZ</t>
    <phoneticPr fontId="17" type="noConversion"/>
  </si>
  <si>
    <t>宝莫股份</t>
    <phoneticPr fontId="17" type="noConversion"/>
  </si>
  <si>
    <t>签订日常经营重大合同</t>
    <phoneticPr fontId="17"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</si>
  <si>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7" type="noConversion"/>
  </si>
  <si>
    <t>316 国道老河口市城区梨花大道景观工程项目进入公示期阶段</t>
    <phoneticPr fontId="17"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</si>
  <si>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7" type="noConversion"/>
  </si>
  <si>
    <t>2013.03.21</t>
    <phoneticPr fontId="17" type="noConversion"/>
  </si>
  <si>
    <t>2013.03.22</t>
    <phoneticPr fontId="17" type="noConversion"/>
  </si>
  <si>
    <t>取得专利</t>
    <phoneticPr fontId="17" type="noConversion"/>
  </si>
  <si>
    <t xml:space="preserve">四项发明专利及实用新型专利已在公司产品中应用，专利的取得，不会对公司目前经营产生重大影响，但有利于提升司的核心竞争力，有利于公司发挥自主创新优势。
</t>
    <phoneticPr fontId="17" type="noConversion"/>
  </si>
  <si>
    <t>合同环境服务协议进展</t>
    <phoneticPr fontId="17"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</si>
  <si>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7" type="noConversion"/>
  </si>
  <si>
    <t>2013.03.23</t>
    <phoneticPr fontId="17" type="noConversion"/>
  </si>
  <si>
    <t>成立房地产子公司</t>
    <phoneticPr fontId="17"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</si>
  <si>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7" type="noConversion"/>
  </si>
  <si>
    <t>《关于加快发展海水淡化产业的意见》</t>
    <phoneticPr fontId="30" type="noConversion"/>
  </si>
  <si>
    <t>成立榆林分公司</t>
    <phoneticPr fontId="17"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</si>
  <si>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7" type="noConversion"/>
  </si>
  <si>
    <t>2013.03.25</t>
    <phoneticPr fontId="17" type="noConversion"/>
  </si>
  <si>
    <t>万邦达</t>
    <phoneticPr fontId="17" type="noConversion"/>
  </si>
  <si>
    <t>300055.SZ</t>
    <phoneticPr fontId="17" type="noConversion"/>
  </si>
  <si>
    <t>三维丝</t>
    <phoneticPr fontId="17" type="noConversion"/>
  </si>
  <si>
    <t>近5年</t>
    <phoneticPr fontId="17" type="noConversion"/>
  </si>
  <si>
    <t>重大经营合同中标进入公示期</t>
    <phoneticPr fontId="17" type="noConversion"/>
  </si>
  <si>
    <t>项目名称：兴业环城大道绿化设计施工项目一期；拟中标单位：棕榈园林股份有限公司；中标金额：432,369,615.10元；中标范围和内容：设计招标、园林绿化工程。</t>
    <phoneticPr fontId="17" type="noConversion"/>
  </si>
  <si>
    <t>2013.03.26</t>
    <phoneticPr fontId="17" type="noConversion"/>
  </si>
  <si>
    <t>全资子公司北京三聚创洁科技发展有限公司对外投资设立合资公司</t>
    <phoneticPr fontId="17"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</si>
  <si>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7" type="noConversion"/>
  </si>
  <si>
    <t>设立控股子公司</t>
    <phoneticPr fontId="17"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</si>
  <si>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7" type="noConversion"/>
  </si>
  <si>
    <t>2013.03.27</t>
    <phoneticPr fontId="17" type="noConversion"/>
  </si>
  <si>
    <t>与中煤陕西榆林能源化工有限公司签署甲醇综合利用项目一期(Ⅰ)工程水处理系统托管运营意向书</t>
    <phoneticPr fontId="17" type="noConversion"/>
  </si>
  <si>
    <t>获得政府补偿</t>
    <phoneticPr fontId="17" type="noConversion"/>
  </si>
  <si>
    <t>2013.03.28</t>
    <phoneticPr fontId="17"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</si>
  <si>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7" type="noConversion"/>
  </si>
  <si>
    <t>控股子公司天津泰达环保有限公司投资2.8亿元建设扬州垃圾焚烧发电项目二期工程</t>
    <phoneticPr fontId="17"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</si>
  <si>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7" type="noConversion"/>
  </si>
  <si>
    <t>000652.SZ</t>
    <phoneticPr fontId="17" type="noConversion"/>
  </si>
  <si>
    <t>泰达股份</t>
    <phoneticPr fontId="17"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</si>
  <si>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7" type="noConversion"/>
  </si>
  <si>
    <t>收购鄂州鄂清环境工程有限公司100%股权</t>
    <phoneticPr fontId="17" type="noConversion"/>
  </si>
  <si>
    <t>2013.03.29</t>
    <phoneticPr fontId="17" type="noConversion"/>
  </si>
  <si>
    <t>股权收购暨关联交易</t>
    <phoneticPr fontId="17"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</si>
  <si>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7" type="noConversion"/>
  </si>
  <si>
    <t>拟发行短期融资券和中期票据</t>
    <phoneticPr fontId="17"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</si>
  <si>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7"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</si>
  <si>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7"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</si>
  <si>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7" type="noConversion"/>
  </si>
  <si>
    <t>受托经营北京国中生物科技有限公司、湖北汇楚危险废物处置有限公司暨关联交易事项</t>
    <phoneticPr fontId="17"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</si>
  <si>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7" type="noConversion"/>
  </si>
  <si>
    <t>关联交易</t>
    <phoneticPr fontId="17" type="noConversion"/>
  </si>
  <si>
    <t>601199.SH</t>
    <phoneticPr fontId="17" type="noConversion"/>
  </si>
  <si>
    <t>江南水务</t>
    <phoneticPr fontId="17"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</si>
  <si>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7" type="noConversion"/>
  </si>
  <si>
    <t>用闲置资金购买银行理财产品</t>
    <phoneticPr fontId="17" type="noConversion"/>
  </si>
  <si>
    <t>公司及控股子公司使用不超过人民币2亿元（含2亿元）的自有闲置资金购买银行理财产品，在上述额度内，资金可以在一年内进行滚动使用。</t>
    <phoneticPr fontId="17"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</si>
  <si>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7" type="noConversion"/>
  </si>
  <si>
    <t>获得中国证券监督管理委员会核准公司公开发行公司债券批复</t>
    <phoneticPr fontId="17" type="noConversion"/>
  </si>
  <si>
    <t>对外投资暨设立控股子公司</t>
    <phoneticPr fontId="17"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</si>
  <si>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7" type="noConversion"/>
  </si>
  <si>
    <t>2013.04.03</t>
    <phoneticPr fontId="17" type="noConversion"/>
  </si>
  <si>
    <r>
      <t>0</t>
    </r>
    <r>
      <rPr>
        <sz val="10"/>
        <color indexed="8"/>
        <rFont val="宋体"/>
        <family val="3"/>
        <charset val="134"/>
      </rPr>
      <t>02310.SZ</t>
    </r>
    <phoneticPr fontId="17" type="noConversion"/>
  </si>
  <si>
    <t>对外投资暨在北京设立全资子公司</t>
    <phoneticPr fontId="17"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</si>
  <si>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7" type="noConversion"/>
  </si>
  <si>
    <t>对外投资暨在南宁设立全资子公司</t>
    <phoneticPr fontId="17"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</si>
  <si>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7"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</si>
  <si>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7" type="noConversion"/>
  </si>
  <si>
    <t>在手重大合同的补充公告</t>
    <phoneticPr fontId="17" type="noConversion"/>
  </si>
  <si>
    <t>使用闲置募集资金购买保本型理财产品</t>
    <phoneticPr fontId="17" type="noConversion"/>
  </si>
  <si>
    <r>
      <t>0</t>
    </r>
    <r>
      <rPr>
        <sz val="10"/>
        <color indexed="8"/>
        <rFont val="宋体"/>
        <family val="3"/>
        <charset val="134"/>
      </rPr>
      <t>02476.SZ</t>
    </r>
    <phoneticPr fontId="17"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</si>
  <si>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7" type="noConversion"/>
  </si>
  <si>
    <t>签署东营金湖银河生态工程建设及技术合作框架协议</t>
    <phoneticPr fontId="17" type="noConversion"/>
  </si>
  <si>
    <r>
      <t>3</t>
    </r>
    <r>
      <rPr>
        <sz val="10"/>
        <color indexed="8"/>
        <rFont val="宋体"/>
        <family val="3"/>
        <charset val="134"/>
      </rPr>
      <t>00355.SZ</t>
    </r>
    <phoneticPr fontId="17"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</si>
  <si>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7" type="noConversion"/>
  </si>
  <si>
    <t>2013.04.04</t>
    <phoneticPr fontId="17" type="noConversion"/>
  </si>
  <si>
    <r>
      <t>0</t>
    </r>
    <r>
      <rPr>
        <sz val="10"/>
        <color indexed="8"/>
        <rFont val="宋体"/>
        <family val="3"/>
        <charset val="134"/>
      </rPr>
      <t>02479.SZ</t>
    </r>
    <phoneticPr fontId="17"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</si>
  <si>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7" type="noConversion"/>
  </si>
  <si>
    <t>使用部分闲置募集资金投资理财产品</t>
    <phoneticPr fontId="17" type="noConversion"/>
  </si>
  <si>
    <r>
      <t>0</t>
    </r>
    <r>
      <rPr>
        <sz val="10"/>
        <color indexed="8"/>
        <rFont val="宋体"/>
        <family val="3"/>
        <charset val="134"/>
      </rPr>
      <t>02658.SZ</t>
    </r>
    <phoneticPr fontId="17"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</si>
  <si>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7" type="noConversion"/>
  </si>
  <si>
    <t>2013.04.10</t>
    <phoneticPr fontId="17" type="noConversion"/>
  </si>
  <si>
    <t>2013.04.08</t>
    <phoneticPr fontId="17" type="noConversion"/>
  </si>
  <si>
    <t>对外投资暨设立全资子公司陕西大禹节水设备工程有限责任公司</t>
    <phoneticPr fontId="17" type="noConversion"/>
  </si>
  <si>
    <t>大禹节水</t>
    <phoneticPr fontId="17" type="noConversion"/>
  </si>
  <si>
    <r>
      <t>3</t>
    </r>
    <r>
      <rPr>
        <sz val="10"/>
        <color indexed="8"/>
        <rFont val="宋体"/>
        <family val="3"/>
        <charset val="134"/>
      </rPr>
      <t>00021.SZ</t>
    </r>
    <phoneticPr fontId="17"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</si>
  <si>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7" type="noConversion"/>
  </si>
  <si>
    <r>
      <t>0</t>
    </r>
    <r>
      <rPr>
        <sz val="10"/>
        <color indexed="8"/>
        <rFont val="宋体"/>
        <family val="3"/>
        <charset val="134"/>
      </rPr>
      <t>02573.SZ</t>
    </r>
    <phoneticPr fontId="17"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</si>
  <si>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7" type="noConversion"/>
  </si>
  <si>
    <t>公司被认定为高新技术企业</t>
    <phoneticPr fontId="17" type="noConversion"/>
  </si>
  <si>
    <t>签署日常经营重大合同</t>
    <phoneticPr fontId="17" type="noConversion"/>
  </si>
  <si>
    <t>2013.04.13</t>
    <phoneticPr fontId="17" type="noConversion"/>
  </si>
  <si>
    <t>2013.04.15</t>
    <phoneticPr fontId="17"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</si>
  <si>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7" type="noConversion"/>
  </si>
  <si>
    <t>2013.04.12</t>
    <phoneticPr fontId="17" type="noConversion"/>
  </si>
  <si>
    <t>全资子公司购买固定资产</t>
    <phoneticPr fontId="17" type="noConversion"/>
  </si>
  <si>
    <r>
      <t>0</t>
    </r>
    <r>
      <rPr>
        <sz val="10"/>
        <color indexed="8"/>
        <rFont val="宋体"/>
        <family val="3"/>
        <charset val="134"/>
      </rPr>
      <t>02431.SZ</t>
    </r>
    <phoneticPr fontId="17"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</si>
  <si>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7" type="noConversion"/>
  </si>
  <si>
    <t>使用超募资金用于对全资子公司进行增资</t>
    <phoneticPr fontId="17" type="noConversion"/>
  </si>
  <si>
    <t>怡球资源</t>
    <phoneticPr fontId="17" type="noConversion"/>
  </si>
  <si>
    <r>
      <t>6</t>
    </r>
    <r>
      <rPr>
        <sz val="10"/>
        <color indexed="8"/>
        <rFont val="宋体"/>
        <family val="3"/>
        <charset val="134"/>
      </rPr>
      <t>01388.SH</t>
    </r>
    <phoneticPr fontId="17"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</si>
  <si>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7" type="noConversion"/>
  </si>
  <si>
    <t>签订《新余市生活垃圾焚烧发电厂建设运营移交项目协议书》</t>
    <phoneticPr fontId="17"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</si>
  <si>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7"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</si>
  <si>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7" type="noConversion"/>
  </si>
  <si>
    <r>
      <t>3</t>
    </r>
    <r>
      <rPr>
        <sz val="10"/>
        <color indexed="8"/>
        <rFont val="宋体"/>
        <family val="3"/>
        <charset val="134"/>
      </rPr>
      <t>00197.SZ</t>
    </r>
    <phoneticPr fontId="17" type="noConversion"/>
  </si>
  <si>
    <t>2013.04.16</t>
    <phoneticPr fontId="17"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</si>
  <si>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7" type="noConversion"/>
  </si>
  <si>
    <t>通过高新技术企业复审</t>
    <phoneticPr fontId="17" type="noConversion"/>
  </si>
  <si>
    <r>
      <t>3</t>
    </r>
    <r>
      <rPr>
        <sz val="10"/>
        <color indexed="8"/>
        <rFont val="宋体"/>
        <family val="3"/>
        <charset val="134"/>
      </rPr>
      <t>00056.SZ</t>
    </r>
    <phoneticPr fontId="17" type="noConversion"/>
  </si>
  <si>
    <t>2013.04.17</t>
    <phoneticPr fontId="17"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</si>
  <si>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7" type="noConversion"/>
  </si>
  <si>
    <t>2013.04.18</t>
    <phoneticPr fontId="17" type="noConversion"/>
  </si>
  <si>
    <r>
      <t>0</t>
    </r>
    <r>
      <rPr>
        <sz val="10"/>
        <color indexed="8"/>
        <rFont val="宋体"/>
        <family val="3"/>
        <charset val="134"/>
      </rPr>
      <t>02340.SZ</t>
    </r>
    <phoneticPr fontId="17" type="noConversion"/>
  </si>
  <si>
    <t>控股子公司签订重大经营合同</t>
    <phoneticPr fontId="17"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</si>
  <si>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7" type="noConversion"/>
  </si>
  <si>
    <t>非公开发行股票事宜获得中国证监会核准</t>
    <phoneticPr fontId="17" type="noConversion"/>
  </si>
  <si>
    <r>
      <t>6</t>
    </r>
    <r>
      <rPr>
        <sz val="10"/>
        <color indexed="8"/>
        <rFont val="宋体"/>
        <family val="3"/>
        <charset val="134"/>
      </rPr>
      <t>00187.SH</t>
    </r>
    <phoneticPr fontId="17"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</si>
  <si>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7" type="noConversion"/>
  </si>
  <si>
    <t>2013.04.19</t>
    <phoneticPr fontId="17" type="noConversion"/>
  </si>
  <si>
    <t>华光股份</t>
    <phoneticPr fontId="17" type="noConversion"/>
  </si>
  <si>
    <r>
      <t>6</t>
    </r>
    <r>
      <rPr>
        <sz val="10"/>
        <color indexed="8"/>
        <rFont val="宋体"/>
        <family val="3"/>
        <charset val="134"/>
      </rPr>
      <t>00475.SH</t>
    </r>
    <phoneticPr fontId="17"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</si>
  <si>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7"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</si>
  <si>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7"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</si>
  <si>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</si>
  <si>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</si>
  <si>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</si>
  <si>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</si>
  <si>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</si>
  <si>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</si>
  <si>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</si>
  <si>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</si>
  <si>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</si>
  <si>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</si>
  <si>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</si>
  <si>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</si>
  <si>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</si>
  <si>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</si>
  <si>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</si>
  <si>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</si>
  <si>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</si>
  <si>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</si>
  <si>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</si>
  <si>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</si>
  <si>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</si>
  <si>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</si>
  <si>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</si>
  <si>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</si>
  <si>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</si>
  <si>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</si>
  <si>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</si>
  <si>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</si>
  <si>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</si>
  <si>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</si>
  <si>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</si>
  <si>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</si>
  <si>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</si>
  <si>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</si>
  <si>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</si>
  <si>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7" type="noConversion"/>
  </si>
  <si>
    <t>2013.11.7</t>
    <phoneticPr fontId="17" type="noConversion"/>
  </si>
  <si>
    <t>工程承包合同签署</t>
    <phoneticPr fontId="17" type="noConversion"/>
  </si>
  <si>
    <t>002573.SZ</t>
    <phoneticPr fontId="17" type="noConversion"/>
  </si>
  <si>
    <t>股权质押</t>
    <phoneticPr fontId="17" type="noConversion"/>
  </si>
  <si>
    <t>中标浙江浙能台州第二发电厂“上大压小”新建工程2×1000MW湿式静电除尘器，合同金额6052万元。</t>
  </si>
  <si>
    <t>2013.11.5</t>
    <phoneticPr fontId="17" type="noConversion"/>
  </si>
  <si>
    <t>菲达环保</t>
    <phoneticPr fontId="17" type="noConversion"/>
  </si>
  <si>
    <t>工程中标</t>
    <phoneticPr fontId="17" type="noConversion"/>
  </si>
  <si>
    <t>600526.SH</t>
    <phoneticPr fontId="17" type="noConversion"/>
  </si>
  <si>
    <t>大气防治</t>
    <phoneticPr fontId="17" type="noConversion"/>
  </si>
  <si>
    <t>国务院</t>
    <phoneticPr fontId="17"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</si>
  <si>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</si>
  <si>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</si>
  <si>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7" type="noConversion"/>
  </si>
  <si>
    <t>环保部</t>
    <phoneticPr fontId="17"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</si>
  <si>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</si>
  <si>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</si>
  <si>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7" type="noConversion"/>
  </si>
  <si>
    <t>国务院</t>
    <phoneticPr fontId="17" type="noConversion"/>
  </si>
  <si>
    <t>《关于加快发展节能环保产业的意见》</t>
  </si>
  <si>
    <t>《意见》中确立了节能环保产业到2015年，总产值达到4.5万亿元，成为国民经济新的支柱产业的发展目标。</t>
  </si>
  <si>
    <t>环境监测</t>
    <phoneticPr fontId="17" type="noConversion"/>
  </si>
  <si>
    <t>环保部、发改委、财政部</t>
    <phoneticPr fontId="17"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</si>
  <si>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</si>
  <si>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</si>
  <si>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7"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</si>
  <si>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</si>
  <si>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</si>
  <si>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</si>
  <si>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30" type="noConversion"/>
  </si>
  <si>
    <t>《北京市2013-2017年清洁空气行动计划》</t>
    <phoneticPr fontId="30" type="noConversion"/>
  </si>
  <si>
    <t>上海市</t>
    <phoneticPr fontId="30" type="noConversion"/>
  </si>
  <si>
    <t>《清洁空气行动计划(2013-2017)》</t>
    <phoneticPr fontId="30" type="noConversion"/>
  </si>
  <si>
    <t>提出到2017年实现重污染天气大幅减少，空气质量明显改善，PM2.5年均浓度比2012年下降20%。</t>
  </si>
  <si>
    <t>《山西省落实大气污染防治行动计划实施方案和2013年行动计划》</t>
    <phoneticPr fontId="30"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</si>
  <si>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</si>
  <si>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</si>
  <si>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30"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</si>
  <si>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</si>
  <si>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30"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</si>
  <si>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</si>
  <si>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30"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</si>
  <si>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</si>
  <si>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30"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</si>
  <si>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</si>
  <si>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30"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</si>
  <si>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</si>
  <si>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30" type="noConversion"/>
  </si>
  <si>
    <t>山西省</t>
    <phoneticPr fontId="30" type="noConversion"/>
  </si>
  <si>
    <t>河南省</t>
    <phoneticPr fontId="30" type="noConversion"/>
  </si>
  <si>
    <t>天津市</t>
    <phoneticPr fontId="30" type="noConversion"/>
  </si>
  <si>
    <t>辽宁省</t>
    <phoneticPr fontId="30" type="noConversion"/>
  </si>
  <si>
    <t>广西省</t>
    <phoneticPr fontId="30" type="noConversion"/>
  </si>
  <si>
    <t>甘肃省</t>
    <phoneticPr fontId="30" type="noConversion"/>
  </si>
  <si>
    <t>河北省</t>
    <phoneticPr fontId="30" type="noConversion"/>
  </si>
  <si>
    <t xml:space="preserve">  市场研究部 证券研究报告</t>
    <phoneticPr fontId="56" type="noConversion"/>
  </si>
  <si>
    <t>行业研究</t>
    <phoneticPr fontId="17" type="noConversion"/>
  </si>
  <si>
    <t>投资评级：看好(维持）</t>
    <phoneticPr fontId="17"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</si>
  <si>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</si>
  <si>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</si>
  <si>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</si>
  <si>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</si>
  <si>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</si>
  <si>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</si>
  <si>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</si>
  <si>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</si>
  <si>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</si>
  <si>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</si>
  <si>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</si>
  <si>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</si>
  <si>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</si>
  <si>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</si>
  <si>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</si>
  <si>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</si>
  <si>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</si>
  <si>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</si>
  <si>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</si>
  <si>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</si>
  <si>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</si>
  <si>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</si>
  <si>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</si>
  <si>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</si>
  <si>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</si>
  <si>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</si>
  <si>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</si>
  <si>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</si>
  <si>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</si>
  <si>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7" type="noConversion"/>
  </si>
  <si>
    <t>2013.11.28</t>
    <phoneticPr fontId="17" type="noConversion"/>
  </si>
  <si>
    <t>2013.11.27</t>
    <phoneticPr fontId="17" type="noConversion"/>
  </si>
  <si>
    <t>2013.11.26</t>
    <phoneticPr fontId="17" type="noConversion"/>
  </si>
  <si>
    <t>2013.11.25</t>
    <phoneticPr fontId="17"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</si>
  <si>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</si>
  <si>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</si>
  <si>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</si>
  <si>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</si>
  <si>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</si>
  <si>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7"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</si>
  <si>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</si>
  <si>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</si>
  <si>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</si>
  <si>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</si>
  <si>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</si>
  <si>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</si>
  <si>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</si>
  <si>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</si>
  <si>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</si>
  <si>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</si>
  <si>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</si>
  <si>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</si>
  <si>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</si>
  <si>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</si>
  <si>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</si>
  <si>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</si>
  <si>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</si>
  <si>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</si>
  <si>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</si>
  <si>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</si>
  <si>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</si>
  <si>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</si>
  <si>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</si>
  <si>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</si>
  <si>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</si>
  <si>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30"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</si>
  <si>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</si>
  <si>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</si>
  <si>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</si>
  <si>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</si>
  <si>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</si>
  <si>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</si>
  <si>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</si>
  <si>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</si>
  <si>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</si>
  <si>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</si>
  <si>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</si>
  <si>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</si>
  <si>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</si>
  <si>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</si>
  <si>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</si>
  <si>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</si>
  <si>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</si>
  <si>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</si>
  <si>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</si>
  <si>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</si>
  <si>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</si>
  <si>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</si>
  <si>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</si>
  <si>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</si>
  <si>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</si>
  <si>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</si>
  <si>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</si>
  <si>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7" type="noConversion"/>
  </si>
  <si>
    <t>2013.12.5</t>
    <phoneticPr fontId="17" type="noConversion"/>
  </si>
  <si>
    <t>2013.12.4</t>
    <phoneticPr fontId="17" type="noConversion"/>
  </si>
  <si>
    <t>2013.12.4</t>
    <phoneticPr fontId="17" type="noConversion"/>
  </si>
  <si>
    <t>2013.12.3</t>
    <phoneticPr fontId="17"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</si>
  <si>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</si>
  <si>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</si>
  <si>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</si>
  <si>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</si>
  <si>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</si>
  <si>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</si>
  <si>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</si>
  <si>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</si>
  <si>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</si>
  <si>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</si>
  <si>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</si>
  <si>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</si>
  <si>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</si>
  <si>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</si>
  <si>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</si>
  <si>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</si>
  <si>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</si>
  <si>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</si>
  <si>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</si>
  <si>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</si>
  <si>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</si>
  <si>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</si>
  <si>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</si>
  <si>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</si>
  <si>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</si>
  <si>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</si>
  <si>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</si>
  <si>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</si>
  <si>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</si>
  <si>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</si>
  <si>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</si>
  <si>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</si>
  <si>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</si>
  <si>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</si>
  <si>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</si>
  <si>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</si>
  <si>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</si>
  <si>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</si>
  <si>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</si>
  <si>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7" type="noConversion"/>
  </si>
  <si>
    <t>2013.12.11</t>
    <phoneticPr fontId="17" type="noConversion"/>
  </si>
  <si>
    <t>2013.12.10</t>
    <phoneticPr fontId="17" type="noConversion"/>
  </si>
  <si>
    <t>2013.12.9</t>
    <phoneticPr fontId="17" type="noConversion"/>
  </si>
  <si>
    <t>页岩气开发全资子公司完成工商登记</t>
    <phoneticPr fontId="17"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</si>
  <si>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</si>
  <si>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</si>
  <si>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</si>
  <si>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</si>
  <si>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</si>
  <si>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</si>
  <si>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</si>
  <si>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</si>
  <si>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</si>
  <si>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</si>
  <si>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</si>
  <si>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</si>
  <si>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</si>
  <si>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</si>
  <si>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</si>
  <si>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</si>
  <si>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</si>
  <si>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</si>
  <si>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</si>
  <si>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</si>
  <si>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</si>
  <si>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</si>
  <si>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</si>
  <si>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</si>
  <si>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</si>
  <si>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</si>
  <si>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</si>
  <si>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</si>
  <si>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</si>
  <si>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</si>
  <si>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</si>
  <si>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</si>
  <si>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</si>
  <si>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</si>
  <si>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</si>
  <si>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</si>
  <si>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</si>
  <si>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</si>
  <si>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</si>
  <si>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</si>
  <si>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</si>
  <si>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</si>
  <si>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</si>
  <si>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</si>
  <si>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</si>
  <si>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</si>
  <si>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</si>
  <si>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</si>
  <si>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</si>
  <si>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</si>
  <si>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</si>
  <si>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</si>
  <si>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</si>
  <si>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</si>
  <si>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</si>
  <si>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</si>
  <si>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</si>
  <si>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</si>
  <si>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</si>
  <si>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</si>
  <si>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</si>
  <si>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</si>
  <si>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</si>
  <si>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</si>
  <si>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</si>
  <si>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</si>
  <si>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</si>
  <si>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</si>
  <si>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</si>
  <si>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7" type="noConversion"/>
  </si>
  <si>
    <t>2013.12.16</t>
    <phoneticPr fontId="17" type="noConversion"/>
  </si>
  <si>
    <t>2013.12.17</t>
    <phoneticPr fontId="17" type="noConversion"/>
  </si>
  <si>
    <t>2013.12.18</t>
    <phoneticPr fontId="17" type="noConversion"/>
  </si>
  <si>
    <t>2013.12.19</t>
    <phoneticPr fontId="17"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</si>
  <si>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</si>
  <si>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</si>
  <si>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</si>
  <si>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</si>
  <si>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</si>
  <si>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</si>
  <si>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</si>
  <si>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</si>
  <si>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</si>
  <si>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</si>
  <si>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</si>
  <si>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</si>
  <si>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</si>
  <si>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</si>
  <si>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</si>
  <si>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</si>
  <si>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</si>
  <si>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</si>
  <si>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</si>
  <si>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</si>
  <si>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</si>
  <si>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</si>
  <si>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</si>
  <si>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</si>
  <si>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</si>
  <si>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</si>
  <si>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</si>
  <si>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</si>
  <si>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</si>
  <si>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</si>
  <si>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</si>
  <si>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</si>
  <si>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</si>
  <si>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</si>
  <si>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</si>
  <si>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</si>
  <si>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</si>
  <si>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</si>
  <si>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</si>
  <si>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</si>
  <si>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</si>
  <si>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</si>
  <si>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</si>
  <si>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</si>
  <si>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</si>
  <si>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</si>
  <si>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</si>
  <si>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</si>
  <si>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</si>
  <si>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</si>
  <si>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</si>
  <si>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</si>
  <si>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</si>
  <si>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</si>
  <si>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</si>
  <si>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</si>
  <si>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</si>
  <si>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</si>
  <si>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</si>
  <si>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</si>
  <si>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</si>
  <si>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</si>
  <si>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</si>
  <si>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</si>
  <si>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</si>
  <si>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</si>
  <si>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</si>
  <si>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</si>
  <si>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</si>
  <si>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</si>
  <si>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</si>
  <si>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</si>
  <si>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</si>
  <si>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</si>
  <si>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</si>
  <si>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</si>
  <si>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</si>
  <si>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</si>
  <si>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</si>
  <si>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</si>
  <si>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</si>
  <si>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</si>
  <si>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</si>
  <si>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</si>
  <si>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</si>
  <si>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</si>
  <si>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</si>
  <si>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</si>
  <si>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</si>
  <si>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</si>
  <si>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</si>
  <si>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</si>
  <si>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</si>
  <si>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</si>
  <si>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</si>
  <si>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</si>
  <si>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</si>
  <si>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</si>
  <si>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</si>
  <si>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</si>
  <si>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</si>
  <si>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</si>
  <si>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</si>
  <si>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</si>
  <si>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</si>
  <si>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</si>
  <si>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</si>
  <si>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</si>
  <si>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</si>
  <si>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</si>
  <si>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</si>
  <si>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</si>
  <si>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</si>
  <si>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</si>
  <si>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</si>
  <si>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</si>
  <si>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</si>
  <si>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</si>
  <si>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</si>
  <si>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</si>
  <si>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</si>
  <si>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7"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</si>
  <si>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</si>
  <si>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</si>
  <si>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</si>
  <si>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</si>
  <si>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</si>
  <si>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</si>
  <si>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</si>
  <si>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</si>
  <si>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</si>
  <si>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</si>
  <si>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</si>
  <si>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7" type="noConversion"/>
  </si>
  <si>
    <t>600649.SH</t>
    <phoneticPr fontId="17" type="noConversion"/>
  </si>
  <si>
    <t>城投控股</t>
    <phoneticPr fontId="17" type="noConversion"/>
  </si>
  <si>
    <t>关于受让环境集团40%股权的公告</t>
    <phoneticPr fontId="17" type="noConversion"/>
  </si>
  <si>
    <t>出价9.7亿元收购上海环境集团有限公司40%股权，完成后，未来年度环境集团净利润将100%计入</t>
    <phoneticPr fontId="17" type="noConversion"/>
  </si>
  <si>
    <t>600388.SH</t>
    <phoneticPr fontId="17" type="noConversion"/>
  </si>
  <si>
    <t>龙净环保</t>
    <phoneticPr fontId="17" type="noConversion"/>
  </si>
  <si>
    <t>2013年业绩预增公告</t>
    <phoneticPr fontId="17" type="noConversion"/>
  </si>
  <si>
    <t>预告净利润增长40%-60%，主要因为出售兴业银行获得投资收益12175.22万元，以及主营业务增加。</t>
    <phoneticPr fontId="17" type="noConversion"/>
  </si>
  <si>
    <t>碧水源</t>
    <phoneticPr fontId="17" type="noConversion"/>
  </si>
  <si>
    <t>第二期股票期权激励计划（草案）</t>
    <phoneticPr fontId="17" type="noConversion"/>
  </si>
  <si>
    <t>公司逆向激励对象授予1200万份股权期权，占总股本1.35%；行权价格40.15元。</t>
    <phoneticPr fontId="17" type="noConversion"/>
  </si>
  <si>
    <t>兴蓉投资</t>
    <phoneticPr fontId="17" type="noConversion"/>
  </si>
  <si>
    <t>300090.SZ</t>
    <phoneticPr fontId="17" type="noConversion"/>
  </si>
  <si>
    <t>300070.SZ</t>
    <phoneticPr fontId="17" type="noConversion"/>
  </si>
  <si>
    <t>关于子公司成都市自来水有限责任公司以自由资金对募集资金项目追加投资的公告</t>
    <phoneticPr fontId="17" type="noConversion"/>
  </si>
  <si>
    <t>经初步测算，自来水七厂一期项目投资总额拟在原计划的202376.17万元基础上，以公司自有资金追加投入约39354.67万元。</t>
    <phoneticPr fontId="17" type="noConversion"/>
  </si>
  <si>
    <t>300203.SZ</t>
    <phoneticPr fontId="17" type="noConversion"/>
  </si>
  <si>
    <t>聚光科技</t>
    <phoneticPr fontId="17" type="noConversion"/>
  </si>
  <si>
    <t>关于控股股东股权质押的公告</t>
    <phoneticPr fontId="17" type="noConversion"/>
  </si>
  <si>
    <t>公司第一大股东睿洋科技将其持有的公司限售股230万股质押给国信证券。</t>
    <phoneticPr fontId="17" type="noConversion"/>
  </si>
  <si>
    <t>易世达</t>
    <phoneticPr fontId="17" type="noConversion"/>
  </si>
  <si>
    <t>300125.SZ</t>
    <phoneticPr fontId="17" type="noConversion"/>
  </si>
  <si>
    <t>关于使用部分超募资金增资大连吉通燃气有限公司的公告</t>
    <phoneticPr fontId="17" type="noConversion"/>
  </si>
  <si>
    <t>公司拟使用超募资金27885万元对大连吉通燃气有限公司进行增资，增资完成后，公司将持有吉通燃气65%的股权。</t>
    <phoneticPr fontId="17" type="noConversion"/>
  </si>
  <si>
    <t>300056.SZ</t>
    <phoneticPr fontId="17" type="noConversion"/>
  </si>
  <si>
    <t>三维丝</t>
    <phoneticPr fontId="17" type="noConversion"/>
  </si>
  <si>
    <t>三维丝预计2013年年度归属于上市公司股东的净利润盈利4750万元-4990万元，比上年同期增加496%-526%。</t>
    <phoneticPr fontId="17" type="noConversion"/>
  </si>
  <si>
    <t>300055.SZ</t>
    <phoneticPr fontId="17" type="noConversion"/>
  </si>
  <si>
    <t>万邦达</t>
    <phoneticPr fontId="17" type="noConversion"/>
  </si>
  <si>
    <t>万邦达预计2013年年度归属上市公司股东的净利润盈利14,000.00万元-14,300.00万元，比上年同期增长41.78%-44.82%。</t>
    <phoneticPr fontId="17" type="noConversion"/>
  </si>
  <si>
    <t>002672.SZ</t>
    <phoneticPr fontId="17" type="noConversion"/>
  </si>
  <si>
    <t>东江环保</t>
    <phoneticPr fontId="17" type="noConversion"/>
  </si>
  <si>
    <t>关于发行公司债券申请获得中国证券监督管理委员会发行审核委员会审核通过的公告</t>
    <phoneticPr fontId="17"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</si>
  <si>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7" type="noConversion"/>
  </si>
  <si>
    <t>龙源技术</t>
    <phoneticPr fontId="17" type="noConversion"/>
  </si>
  <si>
    <t>300105.SZ</t>
    <phoneticPr fontId="17" type="noConversion"/>
  </si>
  <si>
    <t>2013年业绩预减公告</t>
    <phoneticPr fontId="17" type="noConversion"/>
  </si>
  <si>
    <t>公司13年归属母公司净利润预计下降5%-15%</t>
    <phoneticPr fontId="17" type="noConversion"/>
  </si>
  <si>
    <t>关于终止股权收购事项的公告</t>
    <phoneticPr fontId="17"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</si>
  <si>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7" type="noConversion"/>
  </si>
  <si>
    <t>600292.SH</t>
    <phoneticPr fontId="17" type="noConversion"/>
  </si>
  <si>
    <t>中电远达</t>
    <phoneticPr fontId="17" type="noConversion"/>
  </si>
  <si>
    <t>2013年业绩快报</t>
    <phoneticPr fontId="17" type="noConversion"/>
  </si>
  <si>
    <t>公司2013年实现营业收入32.87亿元，同比下降31.37%，实现归属母公司净利润21162万元，同比增长25.72%，实现EPS0.41元。</t>
    <phoneticPr fontId="17" type="noConversion"/>
  </si>
  <si>
    <t>002573.SZ</t>
    <phoneticPr fontId="17" type="noConversion"/>
  </si>
  <si>
    <t>国电清新</t>
    <phoneticPr fontId="17" type="noConversion"/>
  </si>
  <si>
    <t>关于签署日常经营重大合同的公告</t>
    <phoneticPr fontId="17"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</si>
  <si>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7" type="noConversion"/>
  </si>
  <si>
    <t>300172.SZ</t>
    <phoneticPr fontId="17" type="noConversion"/>
  </si>
  <si>
    <t>中电环保</t>
    <phoneticPr fontId="17" type="noConversion"/>
  </si>
  <si>
    <t>公司13年实现营业收入5.4亿元，增48.33%，实现归属母公司净利润6910.7万元，增长20.54%，实现EPS0.53元。</t>
    <phoneticPr fontId="17" type="noConversion"/>
  </si>
  <si>
    <t>盛运股份</t>
    <phoneticPr fontId="17" type="noConversion"/>
  </si>
  <si>
    <t>公司13年归属母公司净利润预计增长90%-120%</t>
    <phoneticPr fontId="17" type="noConversion"/>
  </si>
  <si>
    <t>300332.SZ</t>
    <phoneticPr fontId="17" type="noConversion"/>
  </si>
  <si>
    <t>天壕节能</t>
    <phoneticPr fontId="17" type="noConversion"/>
  </si>
  <si>
    <t>天壕节能预计2013年度归属于上市公司股东的净利润盈利10000万元-12000万元，比上年同期增长10.50%-32.59%。</t>
    <phoneticPr fontId="17" type="noConversion"/>
  </si>
  <si>
    <t>对外投资的公告</t>
    <phoneticPr fontId="17" type="noConversion"/>
  </si>
  <si>
    <t>为拓展公司国际市场领域业务，国电清新拟以自有资金不超过960万美元出资在波兰共和国设立全资子公司SPC欧洲有限公司（暂定名，最终以实际核准的名称为准），现将有关事项予以公告。</t>
    <phoneticPr fontId="17" type="noConversion"/>
  </si>
  <si>
    <t>300156.SZ</t>
    <phoneticPr fontId="17" type="noConversion"/>
  </si>
  <si>
    <t>天立环保</t>
    <phoneticPr fontId="17" type="noConversion"/>
  </si>
  <si>
    <t>关于持股5%以上股东减持股份的提示性公告</t>
    <phoneticPr fontId="17"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</si>
  <si>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7" type="noConversion"/>
  </si>
  <si>
    <t>使用部分超募资金收购吉林常春高氮合金研发中心有限公司75%股权暨增资的公告</t>
    <phoneticPr fontId="17"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</si>
  <si>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7" type="noConversion"/>
  </si>
  <si>
    <t>300152.SZ</t>
    <phoneticPr fontId="17" type="noConversion"/>
  </si>
  <si>
    <t>燃控科技</t>
    <phoneticPr fontId="17" type="noConversion"/>
  </si>
  <si>
    <t>燃控科技预计2013年度归属于上市公司股东的净利润盈利4529.15万元-5574.34万元，比上年同期下降20%-35%。</t>
    <phoneticPr fontId="17" type="noConversion"/>
  </si>
  <si>
    <t>300137.SZ</t>
    <phoneticPr fontId="17" type="noConversion"/>
  </si>
  <si>
    <t>先河环保</t>
    <phoneticPr fontId="17" type="noConversion"/>
  </si>
  <si>
    <t xml:space="preserve"> 先河环保预计2013年度归属于上市公司股东的净利润盈利5582万元-6513万元，比上年同期上升20%-40%。</t>
    <phoneticPr fontId="17" type="noConversion"/>
  </si>
  <si>
    <t>于控股股东,实际控制人减持股份的提示性公告</t>
    <phoneticPr fontId="17"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</si>
  <si>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7" type="noConversion"/>
  </si>
  <si>
    <t>300334.SZ</t>
    <phoneticPr fontId="17" type="noConversion"/>
  </si>
  <si>
    <t>津膜科技</t>
    <phoneticPr fontId="17" type="noConversion"/>
  </si>
  <si>
    <t>津膜科技预计2013年度归属于上市公司股东的净利润盈利7710.46万元-8896.68万元，比上年同期增长30%-50%。</t>
    <phoneticPr fontId="17" type="noConversion"/>
  </si>
  <si>
    <t>300187.SZ</t>
    <phoneticPr fontId="17" type="noConversion"/>
  </si>
  <si>
    <t>永清环保</t>
    <phoneticPr fontId="17" type="noConversion"/>
  </si>
  <si>
    <t>300262.SZ</t>
    <phoneticPr fontId="17" type="noConversion"/>
  </si>
  <si>
    <t>巴安水务</t>
    <phoneticPr fontId="17" type="noConversion"/>
  </si>
  <si>
    <t>公司预计2013年年度归属于上市公司股东的净利润盈利约6281万元-7178万元，比上年同期增长约40%-60%。</t>
    <phoneticPr fontId="17" type="noConversion"/>
  </si>
  <si>
    <t>盛运股份公告，与吉林省白城市政府签订垃圾焚烧BOT项目框架协议书。计划建设2座垃圾焚烧厂，产能分别为1200吨/日、700吨/日，投资规模为6亿元、3.5亿元。暂定处理费60元/吨。</t>
    <phoneticPr fontId="17" type="noConversion"/>
  </si>
  <si>
    <t>关于与白城市签署生活垃圾焚烧发电BOT 项目框架协议书的公告</t>
    <phoneticPr fontId="17" type="noConversion"/>
  </si>
  <si>
    <t>聚光科技</t>
    <phoneticPr fontId="17" type="noConversion"/>
  </si>
  <si>
    <t>公司预计2013年年度归属于上市公司股东的净利润盈利约14190万元-17737万元，比上年同期增长约0%-20%。</t>
    <phoneticPr fontId="17" type="noConversion"/>
  </si>
  <si>
    <t>公司预计2013年年度归属于上市公司股东的净利润盈利约5371.06万元-5908.17万元，比上年同期增长约0%-10%。</t>
    <phoneticPr fontId="17" type="noConversion"/>
  </si>
  <si>
    <t>300125.SZ</t>
    <phoneticPr fontId="17" type="noConversion"/>
  </si>
  <si>
    <t>易世达</t>
    <phoneticPr fontId="17" type="noConversion"/>
  </si>
  <si>
    <t xml:space="preserve">易世达归属于上市公司股东的净利润：1535万元-1965万元，比上年同期增长：7%-37%。 </t>
    <phoneticPr fontId="17" type="noConversion"/>
  </si>
  <si>
    <t>关于与内蒙古巴彦淖尔市签署再生能源发电项目BOT框架协议书的公告</t>
    <phoneticPr fontId="17"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</si>
  <si>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7" type="noConversion"/>
  </si>
  <si>
    <t>300190.SZ</t>
    <phoneticPr fontId="17" type="noConversion"/>
  </si>
  <si>
    <t>维尔利</t>
    <phoneticPr fontId="17" type="noConversion"/>
  </si>
  <si>
    <t>2013年度业绩预告修正公告</t>
    <phoneticPr fontId="17" type="noConversion"/>
  </si>
  <si>
    <t>维尔利修正后的预计业绩：预计2013年度归属于上市公司股东的净利润盈利1700万元-3740万元，比去年同期下降45%-75%。</t>
    <phoneticPr fontId="17" type="noConversion"/>
  </si>
  <si>
    <t>菲达环保</t>
    <phoneticPr fontId="17" type="noConversion"/>
  </si>
  <si>
    <t>600526.SH</t>
    <phoneticPr fontId="17"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</si>
  <si>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7" type="noConversion"/>
  </si>
  <si>
    <t>业绩预增，定增收购资产</t>
    <phoneticPr fontId="17" type="noConversion"/>
  </si>
  <si>
    <t>桑德环境</t>
    <phoneticPr fontId="17" type="noConversion"/>
  </si>
  <si>
    <t>000826.SZ</t>
    <phoneticPr fontId="17"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</si>
  <si>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7" type="noConversion"/>
  </si>
  <si>
    <t>水</t>
    <phoneticPr fontId="30" type="noConversion"/>
  </si>
  <si>
    <t>最新</t>
    <phoneticPr fontId="17" type="noConversion"/>
  </si>
  <si>
    <t>公告日期</t>
    <phoneticPr fontId="17" type="noConversion"/>
  </si>
  <si>
    <t>子领域</t>
    <phoneticPr fontId="17" type="noConversion"/>
  </si>
  <si>
    <t>地区</t>
    <phoneticPr fontId="17" type="noConversion"/>
  </si>
  <si>
    <t>资料来源</t>
    <phoneticPr fontId="17" type="noConversion"/>
  </si>
  <si>
    <t>综合</t>
    <phoneticPr fontId="17" type="noConversion"/>
  </si>
  <si>
    <t>上海</t>
    <phoneticPr fontId="17" type="noConversion"/>
  </si>
  <si>
    <t>上海2014年环保投入要占GDP百分之三</t>
    <phoneticPr fontId="17"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</si>
  <si>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7" type="noConversion"/>
  </si>
  <si>
    <t>全国</t>
    <phoneticPr fontId="17" type="noConversion"/>
  </si>
  <si>
    <t>今年经济工作：投融资与环保成各地改革抓手</t>
    <phoneticPr fontId="17"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</si>
  <si>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7" type="noConversion"/>
  </si>
  <si>
    <t>固废</t>
    <phoneticPr fontId="17" type="noConversion"/>
  </si>
  <si>
    <t>首创投资参与竞购新西兰最大废物处理公司</t>
    <phoneticPr fontId="17" type="noConversion"/>
  </si>
  <si>
    <t>《新西兰先驱报》周三援引知情人士的话报道，中国首创集团旗下的首创投资已加入对新西兰最大废物处理公司太平洋彼岸废物管理公司（Transpacific Waste Management）的收购战。</t>
    <phoneticPr fontId="17" type="noConversion"/>
  </si>
  <si>
    <t xml:space="preserve">环保部印发文件划定全国生态保护红线 </t>
    <phoneticPr fontId="17"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</si>
  <si>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7" type="noConversion"/>
  </si>
  <si>
    <t>大气</t>
    <phoneticPr fontId="17" type="noConversion"/>
  </si>
  <si>
    <t>26省将大气污染治理列入工作报告</t>
    <phoneticPr fontId="17" type="noConversion"/>
  </si>
  <si>
    <t>截至目前，除海南、安徽、湖南，已经公布2014年政府工作报告的共28个省、自治区和直辖市中，有26个都将大气污染治理列入政府工作报告之中；2013年，这一数据仅有10个。</t>
    <phoneticPr fontId="17" type="noConversion"/>
  </si>
  <si>
    <t>内蒙</t>
    <phoneticPr fontId="17" type="noConversion"/>
  </si>
  <si>
    <t>内蒙古排污权交易进展顺利　交易额逾7000万元</t>
    <phoneticPr fontId="17"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</si>
  <si>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7" type="noConversion"/>
  </si>
  <si>
    <t>水</t>
    <phoneticPr fontId="17" type="noConversion"/>
  </si>
  <si>
    <t>北京</t>
    <phoneticPr fontId="17" type="noConversion"/>
  </si>
  <si>
    <t>北京将新建16座“再生水厂”</t>
    <phoneticPr fontId="17" type="noConversion"/>
  </si>
  <si>
    <t>北京相关部门透露，北京将新建16座再生水厂，保证首都的“第二水源”供应，新再生水厂将采用高新技术来提高再生水的水质。</t>
    <phoneticPr fontId="17" type="noConversion"/>
  </si>
  <si>
    <t>环境保护部发布《2013年中国机动车污染防治年报》</t>
    <phoneticPr fontId="17"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</si>
  <si>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7" type="noConversion"/>
  </si>
  <si>
    <t>环保部</t>
    <phoneticPr fontId="17" type="noConversion"/>
  </si>
  <si>
    <t>北京市大气污染防治条例高票通过 3月1日起实施</t>
    <phoneticPr fontId="17"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</si>
  <si>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7" type="noConversion"/>
  </si>
  <si>
    <t>北京日报</t>
    <phoneticPr fontId="17" type="noConversion"/>
  </si>
  <si>
    <t>北京7600亿治霾</t>
    <phoneticPr fontId="17" type="noConversion"/>
  </si>
  <si>
    <t>近日，北京市长王安顺表示，北京已与中央签订责任书，承诺到2017年大气污染得到改善，其中治理PM2.5投入将高达7600亿元。</t>
    <phoneticPr fontId="17" type="noConversion"/>
  </si>
  <si>
    <t>证券时报网</t>
    <phoneticPr fontId="17" type="noConversion"/>
  </si>
  <si>
    <t>北京大气污染防治条例等三项地方性法规提交审议</t>
    <phoneticPr fontId="17"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</si>
  <si>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7" type="noConversion"/>
  </si>
  <si>
    <t>新京报</t>
    <phoneticPr fontId="17" type="noConversion"/>
  </si>
  <si>
    <t>江苏省</t>
    <phoneticPr fontId="17" type="noConversion"/>
  </si>
  <si>
    <t>首份大气治理一号文件出炉：江苏规划50亿治霾</t>
    <phoneticPr fontId="17"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</si>
  <si>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7" type="noConversion"/>
  </si>
  <si>
    <t>大智慧阿思达克通讯社</t>
    <phoneticPr fontId="17" type="noConversion"/>
  </si>
  <si>
    <t>中国拟再投千亿治理太湖流域水污染</t>
    <phoneticPr fontId="17"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</si>
  <si>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7" type="noConversion"/>
  </si>
  <si>
    <t>中国新闻网</t>
    <phoneticPr fontId="17" type="noConversion"/>
  </si>
  <si>
    <t>珠海</t>
    <phoneticPr fontId="17" type="noConversion"/>
  </si>
  <si>
    <t>珠海出台全国首部生态文明建设地方性法规</t>
    <phoneticPr fontId="17"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</si>
  <si>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7" type="noConversion"/>
  </si>
  <si>
    <t>人民网</t>
    <phoneticPr fontId="17" type="noConversion"/>
  </si>
  <si>
    <t>福建</t>
    <phoneticPr fontId="17" type="noConversion"/>
  </si>
  <si>
    <t>《福建省〈大气污染防治行动计划〉实施细则》近日审议通过并实施</t>
    <phoneticPr fontId="17"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</si>
  <si>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7" type="noConversion"/>
  </si>
  <si>
    <t>中国环境保护</t>
    <phoneticPr fontId="17" type="noConversion"/>
  </si>
  <si>
    <t>陕西省</t>
    <phoneticPr fontId="17" type="noConversion"/>
  </si>
  <si>
    <t>陕西省2017年将建成重点污染源在线监控体系</t>
    <phoneticPr fontId="17"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</si>
  <si>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7" type="noConversion"/>
  </si>
  <si>
    <t>西安日报</t>
    <phoneticPr fontId="17" type="noConversion"/>
  </si>
  <si>
    <t>河北省</t>
    <phoneticPr fontId="17" type="noConversion"/>
  </si>
  <si>
    <t>河北关停取缔重污染企业8347家</t>
    <phoneticPr fontId="17"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</si>
  <si>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7" type="noConversion"/>
  </si>
  <si>
    <t>中国网</t>
    <phoneticPr fontId="17" type="noConversion"/>
  </si>
  <si>
    <t>天津</t>
    <phoneticPr fontId="17" type="noConversion"/>
  </si>
  <si>
    <t>天津市下达第一批大气污染防治专项资金项目</t>
    <phoneticPr fontId="17"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</si>
  <si>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7" type="noConversion"/>
  </si>
  <si>
    <t>天津日报</t>
    <phoneticPr fontId="17" type="noConversion"/>
  </si>
  <si>
    <t>环保部部署2014年改革重大任务</t>
    <phoneticPr fontId="17"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</si>
  <si>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7" type="noConversion"/>
  </si>
  <si>
    <t>中国水网</t>
    <phoneticPr fontId="17" type="noConversion"/>
  </si>
  <si>
    <t>雾霾“侵占”河北 长沙连续4日重度及以上污染</t>
    <phoneticPr fontId="17"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</si>
  <si>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7" type="noConversion"/>
  </si>
  <si>
    <t>河北人大审议“政府大气报告”</t>
    <phoneticPr fontId="17"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</si>
  <si>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7" type="noConversion"/>
  </si>
  <si>
    <t>21世纪经济报道</t>
    <phoneticPr fontId="17" type="noConversion"/>
  </si>
  <si>
    <t>土壤修复</t>
    <phoneticPr fontId="17" type="noConversion"/>
  </si>
  <si>
    <t>山西省</t>
    <phoneticPr fontId="17" type="noConversion"/>
  </si>
  <si>
    <t>重庆市</t>
    <phoneticPr fontId="17" type="noConversion"/>
  </si>
  <si>
    <t>大气污染</t>
    <phoneticPr fontId="17" type="noConversion"/>
  </si>
  <si>
    <t>中国警方重拳治污 环保移送案件超前10年总和</t>
    <phoneticPr fontId="17" type="noConversion"/>
  </si>
  <si>
    <t>污水处理</t>
    <phoneticPr fontId="17" type="noConversion"/>
  </si>
  <si>
    <t>环境监测</t>
    <phoneticPr fontId="17" type="noConversion"/>
  </si>
  <si>
    <t>国家发展改革委、住房城乡建设部发文部署各地加快建立完善居民阶梯水价制度</t>
    <phoneticPr fontId="17" type="noConversion"/>
  </si>
  <si>
    <t>湖北省</t>
    <phoneticPr fontId="17" type="noConversion"/>
  </si>
  <si>
    <t>贵州省</t>
    <phoneticPr fontId="17" type="noConversion"/>
  </si>
  <si>
    <t>太湖流域</t>
    <phoneticPr fontId="17" type="noConversion"/>
  </si>
  <si>
    <t>山东省</t>
    <phoneticPr fontId="17" type="noConversion"/>
  </si>
  <si>
    <t>广东省</t>
    <phoneticPr fontId="17" type="noConversion"/>
  </si>
  <si>
    <t>固废处理</t>
    <phoneticPr fontId="17" type="noConversion"/>
  </si>
  <si>
    <t>湖南省</t>
    <phoneticPr fontId="17" type="noConversion"/>
  </si>
  <si>
    <t>辽宁省</t>
    <phoneticPr fontId="17" type="noConversion"/>
  </si>
  <si>
    <t>甘肃省</t>
    <phoneticPr fontId="17" type="noConversion"/>
  </si>
  <si>
    <t>中东部地区</t>
    <phoneticPr fontId="17" type="noConversion"/>
  </si>
  <si>
    <t>四川省</t>
    <phoneticPr fontId="17" type="noConversion"/>
  </si>
  <si>
    <t>京津冀</t>
    <phoneticPr fontId="17"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</si>
  <si>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7" type="noConversion"/>
  </si>
  <si>
    <t>山东环保厅:2020年将取消大气污染行业排污特权</t>
    <phoneticPr fontId="17" type="noConversion"/>
  </si>
  <si>
    <t>环保</t>
    <phoneticPr fontId="17" type="noConversion"/>
  </si>
  <si>
    <t>中国环境报</t>
    <phoneticPr fontId="17" type="noConversion"/>
  </si>
  <si>
    <t>山东商报</t>
    <phoneticPr fontId="17" type="noConversion"/>
  </si>
  <si>
    <t>白龙港污水厂年内扩容投产，污水处理能力增至280万吨，服务70余万人口</t>
    <phoneticPr fontId="17" type="noConversion"/>
  </si>
  <si>
    <t>2015年节能环保产业产值达5500亿元</t>
    <phoneticPr fontId="17"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</si>
  <si>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7" type="noConversion"/>
  </si>
  <si>
    <t>再生资源</t>
    <phoneticPr fontId="17" type="noConversion"/>
  </si>
  <si>
    <t>广州</t>
    <phoneticPr fontId="17" type="noConversion"/>
  </si>
  <si>
    <t>广州将出台再生资源产品补贴政策</t>
    <phoneticPr fontId="17"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</si>
  <si>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7" type="noConversion"/>
  </si>
  <si>
    <t>广州日报</t>
    <phoneticPr fontId="17" type="noConversion"/>
  </si>
  <si>
    <t>污水处理/固废处理</t>
    <phoneticPr fontId="17" type="noConversion"/>
  </si>
  <si>
    <t>北京立军令状 3年900亿治理污水垃圾顽疾</t>
    <phoneticPr fontId="17" type="noConversion"/>
  </si>
  <si>
    <t>王安顺说，初步测算，未来三年，污水、垃圾治理需要投入资金848亿元；平原地区100万亩造林，还需要近300亿元，仅这三项，投资需求就1000多亿元。</t>
    <phoneticPr fontId="17" type="noConversion"/>
  </si>
  <si>
    <t>今年天津再建21座污水处理厂</t>
    <phoneticPr fontId="17"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</si>
  <si>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7" type="noConversion"/>
  </si>
  <si>
    <t>每日新报</t>
    <phoneticPr fontId="17" type="noConversion"/>
  </si>
  <si>
    <t>河南</t>
    <phoneticPr fontId="17" type="noConversion"/>
  </si>
  <si>
    <t>河南将新建180座污水厂</t>
    <phoneticPr fontId="17"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</si>
  <si>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7" type="noConversion"/>
  </si>
  <si>
    <t>郑州晚报</t>
    <phoneticPr fontId="17" type="noConversion"/>
  </si>
  <si>
    <t>北京3年内将建再生水厂46座</t>
    <phoneticPr fontId="17" type="noConversion"/>
  </si>
  <si>
    <t>未来三年，北京市将新建再生水厂46座，升级改造污水处理厂20座。预计到“十二五”末，中心城区污水处理率将达到98%，四环路以内地区污水收集率和处理率达到100%。</t>
    <phoneticPr fontId="17" type="noConversion"/>
  </si>
  <si>
    <t>大气治理</t>
    <phoneticPr fontId="17" type="noConversion"/>
  </si>
  <si>
    <t>19省重点监控区实行大气污染物特别排放值</t>
    <phoneticPr fontId="17"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</si>
  <si>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7"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</si>
  <si>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7" type="noConversion"/>
  </si>
  <si>
    <t>山东出台“十二五”生活垃圾处理设施建设规划</t>
    <phoneticPr fontId="17"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</si>
  <si>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7" type="noConversion"/>
  </si>
  <si>
    <t>中国固废网</t>
    <phoneticPr fontId="17" type="noConversion"/>
  </si>
  <si>
    <t>全国环保工作会议召开</t>
    <phoneticPr fontId="17"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</si>
  <si>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7"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</si>
  <si>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7" type="noConversion"/>
  </si>
  <si>
    <t>江苏出台加强危险废物监管工作意见</t>
    <phoneticPr fontId="17"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</si>
  <si>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7" type="noConversion"/>
  </si>
  <si>
    <t>重金属治理</t>
    <phoneticPr fontId="17" type="noConversion"/>
  </si>
  <si>
    <t>宁夏省</t>
    <phoneticPr fontId="17" type="noConversion"/>
  </si>
  <si>
    <t>宁夏自治区争取重金属污染治理专项资金1174万元开展2013年重金属污染防治工作</t>
    <phoneticPr fontId="17" type="noConversion"/>
  </si>
  <si>
    <t>日前，财政部、环境保护部下达预算资金1174万元支持我区开展2013年重金属污染防治工作。</t>
    <phoneticPr fontId="17" type="noConversion"/>
  </si>
  <si>
    <t>陕西制定污水处理及再生利用设施建设规划</t>
    <phoneticPr fontId="17"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</si>
  <si>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7" type="noConversion"/>
  </si>
  <si>
    <t>新华网</t>
    <phoneticPr fontId="17" type="noConversion"/>
  </si>
  <si>
    <t>贵阳市</t>
    <phoneticPr fontId="17" type="noConversion"/>
  </si>
  <si>
    <t>发改委批复《贵阳建设全国生态文明示范城市规划（2012—2020年）》</t>
    <phoneticPr fontId="17"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</si>
  <si>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7" type="noConversion"/>
  </si>
  <si>
    <t>贵阳晚报</t>
    <phoneticPr fontId="17" type="noConversion"/>
  </si>
  <si>
    <t>深圳市</t>
    <phoneticPr fontId="17" type="noConversion"/>
  </si>
  <si>
    <t>深圳中心城区污水处理率3年内达95%</t>
    <phoneticPr fontId="17"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</si>
  <si>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7" type="noConversion"/>
  </si>
  <si>
    <t>深圳商报</t>
    <phoneticPr fontId="17" type="noConversion"/>
  </si>
  <si>
    <t>排污权交易</t>
    <phoneticPr fontId="17" type="noConversion"/>
  </si>
  <si>
    <t>宁波市</t>
    <phoneticPr fontId="17" type="noConversion"/>
  </si>
  <si>
    <t>宁波市明年起开展排污权交易</t>
    <phoneticPr fontId="17"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</si>
  <si>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7" type="noConversion"/>
  </si>
  <si>
    <t>东南商报</t>
    <phoneticPr fontId="17" type="noConversion"/>
  </si>
  <si>
    <t>湖南</t>
    <phoneticPr fontId="17" type="noConversion"/>
  </si>
  <si>
    <t>湖南启动十大工程治理湘江重金属污染</t>
    <phoneticPr fontId="17"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</si>
  <si>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7" type="noConversion"/>
  </si>
  <si>
    <t>长沙晚报</t>
    <phoneticPr fontId="17" type="noConversion"/>
  </si>
  <si>
    <t>大气</t>
    <phoneticPr fontId="17" type="noConversion"/>
  </si>
  <si>
    <t>河北省</t>
    <phoneticPr fontId="17" type="noConversion"/>
  </si>
  <si>
    <t>河北省财政“握指成拳”支持全省大气污染防治</t>
    <phoneticPr fontId="17"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</si>
  <si>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7" type="noConversion"/>
  </si>
  <si>
    <t>全国</t>
    <phoneticPr fontId="17" type="noConversion"/>
  </si>
  <si>
    <t>环保部2013年工作情况报告</t>
    <phoneticPr fontId="17"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</si>
  <si>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7" type="noConversion"/>
  </si>
  <si>
    <t>外媒：中国或撤销国土部 部分职能并入环保部</t>
    <phoneticPr fontId="17" type="noConversion"/>
  </si>
  <si>
    <t>苏伊士环境集团获得扬州污泥干化项目合同</t>
    <phoneticPr fontId="17" type="noConversion"/>
  </si>
  <si>
    <t>固废</t>
    <phoneticPr fontId="17" type="noConversion"/>
  </si>
  <si>
    <t>江苏省</t>
    <phoneticPr fontId="17"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</si>
  <si>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7" type="noConversion"/>
  </si>
  <si>
    <t>《实行最严格水资源管理制度考核工作实施方案》</t>
    <phoneticPr fontId="17"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</si>
  <si>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7" type="noConversion"/>
  </si>
  <si>
    <r>
      <rPr>
        <sz val="10"/>
        <rFont val="楷体_GB2312"/>
        <family val="3"/>
        <charset val="134"/>
      </rPr>
      <t>凯迪电力</t>
    </r>
  </si>
  <si>
    <r>
      <t>关于</t>
    </r>
    <r>
      <rPr>
        <sz val="10"/>
        <rFont val="Arial"/>
        <family val="2"/>
      </rPr>
      <t>2014</t>
    </r>
    <r>
      <rPr>
        <sz val="10"/>
        <rFont val="楷体_GB2312"/>
        <family val="3"/>
        <charset val="134"/>
      </rPr>
      <t>年</t>
    </r>
    <r>
      <rPr>
        <sz val="10"/>
        <rFont val="Arial"/>
        <family val="2"/>
      </rPr>
      <t>1</t>
    </r>
    <r>
      <rPr>
        <sz val="10"/>
        <rFont val="楷体_GB2312"/>
        <family val="3"/>
        <charset val="134"/>
      </rPr>
      <t>月已投运电厂发电量自愿性信息披露公告</t>
    </r>
  </si>
  <si>
    <r>
      <rPr>
        <sz val="10"/>
        <rFont val="楷体_GB2312"/>
        <family val="3"/>
        <charset val="134"/>
      </rPr>
      <t>生物质电厂</t>
    </r>
    <r>
      <rPr>
        <sz val="10"/>
        <rFont val="Arial"/>
        <family val="2"/>
      </rPr>
      <t>1</t>
    </r>
    <r>
      <rPr>
        <sz val="10"/>
        <rFont val="楷体_GB2312"/>
        <family val="3"/>
        <charset val="134"/>
      </rPr>
      <t>月发电</t>
    </r>
    <r>
      <rPr>
        <sz val="10"/>
        <rFont val="Arial"/>
        <family val="2"/>
      </rPr>
      <t>2.3</t>
    </r>
    <r>
      <rPr>
        <sz val="10"/>
        <rFont val="楷体_GB2312"/>
        <family val="3"/>
        <charset val="134"/>
      </rPr>
      <t>亿度。</t>
    </r>
  </si>
  <si>
    <t>第五届董事会第七次会议决议公告</t>
  </si>
  <si>
    <r>
      <rPr>
        <sz val="10"/>
        <rFont val="楷体_GB2312"/>
        <family val="3"/>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</si>
  <si>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</si>
  <si>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7" type="noConversion"/>
  </si>
  <si>
    <t>决定筹划在尼泊尔投资建设生物质发电项目，项目预计投资总额为5,000万美元，其中自有资金投资1500万美元。</t>
    <phoneticPr fontId="17" type="noConversion"/>
  </si>
  <si>
    <t>停止重大资产重组，明起复牌。</t>
    <phoneticPr fontId="17" type="noConversion"/>
  </si>
  <si>
    <t>大气“国十条”开始落地京津冀鲁将限煤8300万吨</t>
    <phoneticPr fontId="17"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</si>
  <si>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7" type="noConversion"/>
  </si>
  <si>
    <t>大气</t>
    <phoneticPr fontId="17" type="noConversion"/>
  </si>
  <si>
    <t>全国</t>
    <phoneticPr fontId="17" type="noConversion"/>
  </si>
  <si>
    <t>环保部公布30项行政审批清单</t>
    <phoneticPr fontId="17" type="noConversion"/>
  </si>
  <si>
    <t>综合</t>
    <phoneticPr fontId="17" type="noConversion"/>
  </si>
  <si>
    <t>全国</t>
    <phoneticPr fontId="17"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</si>
  <si>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7" type="noConversion"/>
  </si>
  <si>
    <t>2万亿治水计划获初步通过</t>
    <phoneticPr fontId="17" type="noConversion"/>
  </si>
  <si>
    <t>水</t>
    <phoneticPr fontId="17"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</si>
  <si>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7" type="noConversion"/>
  </si>
  <si>
    <t>盛运股份</t>
    <phoneticPr fontId="17" type="noConversion"/>
  </si>
  <si>
    <t>实际控制人减持</t>
    <phoneticPr fontId="17" type="noConversion"/>
  </si>
  <si>
    <t>公司实际控制人开晓胜与14日、17日工减持500万股，减持比例1.7%，减持后其仍持有公司股份7019万股，占比23.86%</t>
    <phoneticPr fontId="17" type="noConversion"/>
  </si>
  <si>
    <t>创业环保</t>
    <phoneticPr fontId="17" type="noConversion"/>
  </si>
  <si>
    <t>获得四座污水处理厂BOT项目</t>
    <phoneticPr fontId="17" type="noConversion"/>
  </si>
  <si>
    <t>中标大单</t>
    <phoneticPr fontId="17"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</si>
  <si>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7" type="noConversion"/>
  </si>
  <si>
    <t>公司公告中标北京市朝阳生活垃圾厂焚烧中心延期净化系统项目，中标金额5998.7万元，占2012年营收的7.07%，合同执行将对2014年和2015年业绩产生影响。</t>
    <phoneticPr fontId="17" type="noConversion"/>
  </si>
  <si>
    <t>1/12国土遭重霾侵袭 环保部“兵分”12路火线督查</t>
    <phoneticPr fontId="17" type="noConversion"/>
  </si>
  <si>
    <t>全国</t>
    <phoneticPr fontId="17" type="noConversion"/>
  </si>
  <si>
    <t>大气</t>
    <phoneticPr fontId="17"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</si>
  <si>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7" type="noConversion"/>
  </si>
  <si>
    <t>国务院发布南水北调工程供用水管理条例</t>
    <phoneticPr fontId="17" type="noConversion"/>
  </si>
  <si>
    <t>全国</t>
    <phoneticPr fontId="17" type="noConversion"/>
  </si>
  <si>
    <t>水</t>
    <phoneticPr fontId="17" type="noConversion"/>
  </si>
  <si>
    <t>北京正式施行"史上最严"治污条例:处罚不封顶</t>
    <phoneticPr fontId="17" type="noConversion"/>
  </si>
  <si>
    <t>北京</t>
    <phoneticPr fontId="17" type="noConversion"/>
  </si>
  <si>
    <t>兴蓉投资</t>
    <phoneticPr fontId="17" type="noConversion"/>
  </si>
  <si>
    <t>披露年报</t>
    <phoneticPr fontId="17" type="noConversion"/>
  </si>
  <si>
    <t>报告期内公司实现营业收入24.17亿元，同比增长12.31%，实现归属母公司净利润7.46亿元，同比增长2.71%，EPS0.26元。</t>
    <phoneticPr fontId="17" type="noConversion"/>
  </si>
  <si>
    <t>300090.sz</t>
    <phoneticPr fontId="17" type="noConversion"/>
  </si>
  <si>
    <t>600874.sh</t>
    <phoneticPr fontId="17" type="noConversion"/>
  </si>
  <si>
    <t>300090.sh</t>
    <phoneticPr fontId="17" type="noConversion"/>
  </si>
  <si>
    <t>000598.sz</t>
    <phoneticPr fontId="17" type="noConversion"/>
  </si>
  <si>
    <t>002658.sz</t>
    <phoneticPr fontId="17" type="noConversion"/>
  </si>
  <si>
    <t>雪迪龙</t>
    <phoneticPr fontId="17" type="noConversion"/>
  </si>
  <si>
    <t>002573.sz</t>
    <phoneticPr fontId="17" type="noConversion"/>
  </si>
  <si>
    <t>国电清新</t>
    <phoneticPr fontId="17" type="noConversion"/>
  </si>
  <si>
    <t>终止公司债发行</t>
    <phoneticPr fontId="17" type="noConversion"/>
  </si>
  <si>
    <t>300190.sz</t>
    <phoneticPr fontId="17" type="noConversion"/>
  </si>
  <si>
    <t>维尔利</t>
    <phoneticPr fontId="17" type="noConversion"/>
  </si>
  <si>
    <t>签订长盛垃圾渗滤液合同</t>
    <phoneticPr fontId="17" type="noConversion"/>
  </si>
  <si>
    <t>600649.sh</t>
    <phoneticPr fontId="17" type="noConversion"/>
  </si>
  <si>
    <t>城投控股</t>
    <phoneticPr fontId="17" type="noConversion"/>
  </si>
  <si>
    <t>股东过户完成</t>
    <phoneticPr fontId="17" type="noConversion"/>
  </si>
  <si>
    <t>股权转让过户手续已办理完毕，弘毅上海成为公司第二大股东，持股比例10%</t>
    <phoneticPr fontId="17" type="noConversion"/>
  </si>
  <si>
    <t>000826.sz</t>
    <phoneticPr fontId="17" type="noConversion"/>
  </si>
  <si>
    <t>桑德环境</t>
    <phoneticPr fontId="17" type="noConversion"/>
  </si>
  <si>
    <t>对外投资实现</t>
    <phoneticPr fontId="17"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</si>
  <si>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7" type="noConversion"/>
  </si>
  <si>
    <t>从3月1日开始，北京正式施行被称为“史上最严”的大气污染防治条例。此次新版条例长达万余字，共计8个章节130项条款，其中企业排污“处罚不封顶”一项最为有力，显示政府威严的治霾力度。</t>
    <phoneticPr fontId="17" type="noConversion"/>
  </si>
  <si>
    <t>《南水北调工程供用水管理条例》已经2014年1月22日国务院第37次常务会议通过，现予公布，自公布之日起施行。</t>
    <phoneticPr fontId="17" type="noConversion"/>
  </si>
  <si>
    <t>公司认为由于债券发行市场利率水平、供需情况等发生较大变化，发行公司债的综合融资成本较高，公司发行公司债不能有效降低财务费用，因此终止本次公司债发行。</t>
    <phoneticPr fontId="17" type="noConversion"/>
  </si>
  <si>
    <t>报告期内公司实现营业收入5.89亿元，同比增长55.6%，实现归属母公司净利润1.34亿元，同比增长34.3%，EPS0.49元。</t>
    <phoneticPr fontId="17" type="noConversion"/>
  </si>
  <si>
    <t>公司中标长沙市城市固体废物处理厂垃圾渗滤液厂体量扩改项目，合同包干总金额为5588.03万元。</t>
    <phoneticPr fontId="17" type="noConversion"/>
  </si>
  <si>
    <t>综合</t>
    <phoneticPr fontId="17" type="noConversion"/>
  </si>
  <si>
    <t>全国</t>
    <phoneticPr fontId="17" type="noConversion"/>
  </si>
  <si>
    <t>环保支出发生意外 去年预算下降9.7%</t>
    <phoneticPr fontId="17"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</si>
  <si>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7" type="noConversion"/>
  </si>
  <si>
    <t>大气</t>
    <phoneticPr fontId="17" type="noConversion"/>
  </si>
  <si>
    <t>河北省</t>
    <phoneticPr fontId="17" type="noConversion"/>
  </si>
  <si>
    <t>(两会)河北省环保厅：京津冀联防联控治霾将立法</t>
    <phoneticPr fontId="17"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</si>
  <si>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7" type="noConversion"/>
  </si>
  <si>
    <t>(两会)环保部部长：环保体制改革的顶层设计有待出台</t>
    <phoneticPr fontId="17"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</si>
  <si>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7" type="noConversion"/>
  </si>
  <si>
    <t xml:space="preserve">河北投入139亿元防治大气污染取得成效 </t>
    <phoneticPr fontId="17"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</si>
  <si>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7" type="noConversion"/>
  </si>
  <si>
    <t xml:space="preserve">李克强：重拳出击推进大气污染防治行动计划 </t>
    <phoneticPr fontId="17"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</si>
  <si>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7" type="noConversion"/>
  </si>
  <si>
    <t>山东省</t>
    <phoneticPr fontId="17" type="noConversion"/>
  </si>
  <si>
    <t>3月起山东开始逐步取消大气污染行业排放特权</t>
    <phoneticPr fontId="17"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</si>
  <si>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7" type="noConversion"/>
  </si>
  <si>
    <t>我国已建立大气污染联防联控技术示范区</t>
    <phoneticPr fontId="17"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</si>
  <si>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7" type="noConversion"/>
  </si>
  <si>
    <t>环境保护部部署专项检查　不定时间、不打招呼、不听汇报、直奔现场、直接督查、直接曝光</t>
    <phoneticPr fontId="17"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</si>
  <si>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7" type="noConversion"/>
  </si>
  <si>
    <t xml:space="preserve"> 鹏华环保产业基金5日结募</t>
    <phoneticPr fontId="17"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</si>
  <si>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7" type="noConversion"/>
  </si>
  <si>
    <t>固废</t>
    <phoneticPr fontId="17" type="noConversion"/>
  </si>
  <si>
    <t xml:space="preserve">首创集团近8亿美元收购Transpacific旗下废物处理公司 </t>
    <phoneticPr fontId="17"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</si>
  <si>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7" type="noConversion"/>
  </si>
  <si>
    <t xml:space="preserve">傅莹：水土壤污染防治法已列入立法规划 </t>
    <phoneticPr fontId="17"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</si>
  <si>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7" type="noConversion"/>
  </si>
  <si>
    <t>水</t>
    <phoneticPr fontId="17" type="noConversion"/>
  </si>
  <si>
    <t>环保部副部长周建：清洁水计划预计市场规模2万亿</t>
    <phoneticPr fontId="17" type="noConversion"/>
  </si>
  <si>
    <t>全国政协委员、环保部副部长周建4日对中国证券报记者表示，“清洁水计划”待环保部常务会议原则通过后，并提出修改意见，再上报国务院，预计市场规模2万亿。</t>
    <phoneticPr fontId="17" type="noConversion"/>
  </si>
  <si>
    <t>北京</t>
    <phoneticPr fontId="17" type="noConversion"/>
  </si>
  <si>
    <t>北京市大气污染防治条例正式施行 开出首张罚单</t>
    <phoneticPr fontId="17"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</si>
  <si>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7" type="noConversion"/>
  </si>
  <si>
    <t>300190.sz</t>
    <phoneticPr fontId="17" type="noConversion"/>
  </si>
  <si>
    <t>维尔利</t>
    <phoneticPr fontId="17" type="noConversion"/>
  </si>
  <si>
    <t>2013年年报、一季度预告及收购资产草案</t>
    <phoneticPr fontId="17"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</si>
  <si>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7" type="noConversion"/>
  </si>
  <si>
    <t>002672.sz</t>
    <phoneticPr fontId="17" type="noConversion"/>
  </si>
  <si>
    <t>东江环保</t>
    <phoneticPr fontId="17" type="noConversion"/>
  </si>
  <si>
    <t>发行公司债获得证监会批文</t>
    <phoneticPr fontId="17"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</si>
  <si>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7" type="noConversion"/>
  </si>
  <si>
    <t>300165.sz</t>
    <phoneticPr fontId="17" type="noConversion"/>
  </si>
  <si>
    <t>天瑞仪器</t>
    <phoneticPr fontId="17" type="noConversion"/>
  </si>
  <si>
    <t>2014年一季度业绩预告</t>
    <phoneticPr fontId="17" type="noConversion"/>
  </si>
  <si>
    <t>天瑞仪器预计一季度实现归属母公司净利润1305-1419万元，同比下降8%-0%</t>
    <phoneticPr fontId="17" type="noConversion"/>
  </si>
  <si>
    <t>尚福林：对于高污染高耗能企业实行一票否决制</t>
    <phoneticPr fontId="17" type="noConversion"/>
  </si>
  <si>
    <t xml:space="preserve">李克强：2014年能源消耗强度要下降3.9% </t>
    <phoneticPr fontId="17"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</si>
  <si>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7" type="noConversion"/>
  </si>
  <si>
    <t>环保部调查显示全国2.8亿人使用不安全饮用水</t>
    <phoneticPr fontId="17" type="noConversion"/>
  </si>
  <si>
    <t>先河环保</t>
    <phoneticPr fontId="17" type="noConversion"/>
  </si>
  <si>
    <t>300137.sz</t>
    <phoneticPr fontId="17" type="noConversion"/>
  </si>
  <si>
    <t>使用超募资金对外投资</t>
    <phoneticPr fontId="17"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</si>
  <si>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7" type="noConversion"/>
  </si>
  <si>
    <t>300172.sz</t>
    <phoneticPr fontId="17" type="noConversion"/>
  </si>
  <si>
    <t>中电环保</t>
    <phoneticPr fontId="17" type="noConversion"/>
  </si>
  <si>
    <t>披露2013年年报及2014年度一季度业绩预告</t>
    <phoneticPr fontId="17"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</si>
  <si>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7" type="noConversion"/>
  </si>
  <si>
    <t>600323.sh</t>
    <phoneticPr fontId="17" type="noConversion"/>
  </si>
  <si>
    <t>瀚蓝环境</t>
    <phoneticPr fontId="17" type="noConversion"/>
  </si>
  <si>
    <t>披露2013年年报</t>
    <phoneticPr fontId="17" type="noConversion"/>
  </si>
  <si>
    <t>全资子公司签订补充协议的公告和减资公告</t>
    <phoneticPr fontId="17"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</si>
  <si>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7"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</si>
  <si>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7"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</si>
  <si>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7" type="noConversion"/>
  </si>
  <si>
    <t>瀚蓝环境2013年度实现营业收入10.01亿元，同比增长13.12%。归属母公司净利润2.34亿元，同比增长22.93%。基本每股收益0.40元/股，同比增长8.11%。利润分配预案为向全体股东每10股派发现金红利1元（含税）。</t>
    <phoneticPr fontId="17"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</si>
  <si>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</si>
  <si>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</si>
  <si>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</si>
  <si>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</si>
  <si>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</si>
  <si>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</si>
  <si>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</si>
  <si>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</si>
  <si>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</si>
  <si>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</si>
  <si>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</si>
  <si>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</si>
  <si>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</si>
  <si>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</si>
  <si>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</si>
  <si>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</si>
  <si>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</si>
  <si>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</si>
  <si>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</si>
  <si>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</si>
  <si>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</si>
  <si>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</si>
  <si>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</si>
  <si>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</si>
  <si>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</si>
  <si>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</si>
  <si>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</si>
  <si>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</si>
  <si>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</si>
  <si>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7" type="noConversion"/>
  </si>
  <si>
    <t>绿创设备</t>
    <phoneticPr fontId="17" type="noConversion"/>
  </si>
  <si>
    <t>中关村</t>
  </si>
  <si>
    <t>正常交易</t>
  </si>
  <si>
    <t>纬纶环保</t>
    <phoneticPr fontId="17" type="noConversion"/>
  </si>
  <si>
    <t>三益能环</t>
    <phoneticPr fontId="17" type="noConversion"/>
  </si>
  <si>
    <t>安普能</t>
    <phoneticPr fontId="17" type="noConversion"/>
  </si>
  <si>
    <t>尚远环保</t>
    <phoneticPr fontId="17" type="noConversion"/>
  </si>
  <si>
    <t>武汉东湖</t>
  </si>
  <si>
    <t>中舟环保</t>
    <phoneticPr fontId="17" type="noConversion"/>
  </si>
  <si>
    <t>新冠亿碳</t>
    <phoneticPr fontId="17" type="noConversion"/>
  </si>
  <si>
    <t>景弘环保</t>
    <phoneticPr fontId="17" type="noConversion"/>
  </si>
  <si>
    <t>江扬环境</t>
    <phoneticPr fontId="17" type="noConversion"/>
  </si>
  <si>
    <t>中一检测</t>
    <phoneticPr fontId="17" type="noConversion"/>
  </si>
  <si>
    <t>-</t>
    <phoneticPr fontId="17" type="noConversion"/>
  </si>
  <si>
    <t>-</t>
    <phoneticPr fontId="17" type="noConversion"/>
  </si>
  <si>
    <t>正常交易</t>
    <phoneticPr fontId="17" type="noConversion"/>
  </si>
  <si>
    <t>星火环境</t>
    <phoneticPr fontId="17" type="noConversion"/>
  </si>
  <si>
    <t>晓沃环保</t>
    <phoneticPr fontId="17" type="noConversion"/>
  </si>
  <si>
    <t>-</t>
    <phoneticPr fontId="17" type="noConversion"/>
  </si>
  <si>
    <t>-</t>
    <phoneticPr fontId="17"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</si>
  <si>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7"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</si>
  <si>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7"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</si>
  <si>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7"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</si>
  <si>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7"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</si>
  <si>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7" type="noConversion"/>
  </si>
  <si>
    <t xml:space="preserve">生活污水处理装置系列:46.24%;
15ppm舱底水分离器:22.51%;
压力水柜系列:10.5%;
其他:5.43%;
轴润机制造系统:4.85%;
隔舱传动控制箱:4.15%;
净化水处理装置系列:3.01%;
气动快关处理装置系列:1.49% </t>
    <phoneticPr fontId="17"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</si>
  <si>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7"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</si>
  <si>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7"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</si>
  <si>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7"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</si>
  <si>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7"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</si>
  <si>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7"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</si>
  <si>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7" type="noConversion"/>
  </si>
  <si>
    <t xml:space="preserve">除尘业务:91.54%;
焦粒:6.72% </t>
    <phoneticPr fontId="17"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</si>
  <si>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7" type="noConversion"/>
  </si>
  <si>
    <t xml:space="preserve">垃圾填埋气发电:62.7%;
碳减排指标:37.3% </t>
    <phoneticPr fontId="17" type="noConversion"/>
  </si>
  <si>
    <t>中国多地环保官员落马 利用环保审批权索贿敲诈</t>
    <phoneticPr fontId="17" type="noConversion"/>
  </si>
  <si>
    <t>综合</t>
    <phoneticPr fontId="17"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</si>
  <si>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7" type="noConversion"/>
  </si>
  <si>
    <t>工业园区成污染大户保护伞:环保部门为其跑关系</t>
    <phoneticPr fontId="17"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</si>
  <si>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7"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</si>
  <si>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7" type="noConversion"/>
  </si>
  <si>
    <t>公司预中标事项、股东进行回购交易公告</t>
    <phoneticPr fontId="17"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</si>
  <si>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7" type="noConversion"/>
  </si>
  <si>
    <t>迪森股份</t>
    <phoneticPr fontId="17" type="noConversion"/>
  </si>
  <si>
    <t>300335.SZ</t>
    <phoneticPr fontId="17" type="noConversion"/>
  </si>
  <si>
    <t>华美钢铁项目实施风险提示性公告；首次公开发行前已发行股份上市流通公告</t>
    <phoneticPr fontId="17"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</si>
  <si>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7" type="noConversion"/>
  </si>
  <si>
    <t>兴蓉投资</t>
    <phoneticPr fontId="17" type="noConversion"/>
  </si>
  <si>
    <t>000598.sz</t>
    <phoneticPr fontId="17" type="noConversion"/>
  </si>
  <si>
    <t>董事会第十次会议</t>
    <phoneticPr fontId="17" type="noConversion"/>
  </si>
  <si>
    <t>津膜科技</t>
    <phoneticPr fontId="17" type="noConversion"/>
  </si>
  <si>
    <t>300334.sz</t>
    <phoneticPr fontId="17" type="noConversion"/>
  </si>
  <si>
    <t>2013年年报、一季度预告及调整募投项目进度公告</t>
    <phoneticPr fontId="17"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</si>
  <si>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7" type="noConversion"/>
  </si>
  <si>
    <t>东江环保</t>
    <phoneticPr fontId="17" type="noConversion"/>
  </si>
  <si>
    <t>002672.sz</t>
    <phoneticPr fontId="17" type="noConversion"/>
  </si>
  <si>
    <t>变更募投资金投向</t>
    <phoneticPr fontId="17" type="noConversion"/>
  </si>
  <si>
    <t xml:space="preserve">环境保护部发布2月份重点区域和74个城市空气质量状况 </t>
    <phoneticPr fontId="17"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</si>
  <si>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7"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</si>
  <si>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7" type="noConversion"/>
  </si>
  <si>
    <t>李克强：节能减排低碳发展改善环境保护生态</t>
    <phoneticPr fontId="17" type="noConversion"/>
  </si>
  <si>
    <t>3月21日，中共中央政治局常委、国务院总理李克强主持召开节能减排及应对气候变化工作会议，推动落实《政府工作报告》，促进节能减排和低碳发展，研究应对气候变化相关工作。</t>
    <phoneticPr fontId="17" type="noConversion"/>
  </si>
  <si>
    <t>京津冀污染物削减量指标确定 河北减排任务最重</t>
    <phoneticPr fontId="17"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</si>
  <si>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7" type="noConversion"/>
  </si>
  <si>
    <t>净化器遭遇信任危机 新国标有望今年9月出台</t>
    <phoneticPr fontId="17"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</si>
  <si>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7" type="noConversion"/>
  </si>
  <si>
    <t>财政部：2-3年内开展排污权有偿使用和交易试点</t>
    <phoneticPr fontId="17" type="noConversion"/>
  </si>
  <si>
    <t>综合</t>
    <phoneticPr fontId="17" type="noConversion"/>
  </si>
  <si>
    <t xml:space="preserve">工信部印发2014年工业绿色发展专项行动实施方案 </t>
    <phoneticPr fontId="17"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</si>
  <si>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7" type="noConversion"/>
  </si>
  <si>
    <t>4月1日起宁波将大幅提高排污费征收标准</t>
    <phoneticPr fontId="17" type="noConversion"/>
  </si>
  <si>
    <t>浙江</t>
    <phoneticPr fontId="17" type="noConversion"/>
  </si>
  <si>
    <t>根据浙江省物价局的文件要求，自4月1日起，宁波市将大幅度提高排污费征收标准，具体是重金属因子按目前的2-3倍征收，其余污染因子翻倍征收。也就是说，下月起，企业要排污就得多掏钱了。</t>
    <phoneticPr fontId="17" type="noConversion"/>
  </si>
  <si>
    <t>全国651个设市城市建污水处理厂1999座</t>
    <phoneticPr fontId="17" type="noConversion"/>
  </si>
  <si>
    <t>水</t>
    <phoneticPr fontId="17"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</si>
  <si>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7" type="noConversion"/>
  </si>
  <si>
    <t>国电清新</t>
    <phoneticPr fontId="17" type="noConversion"/>
  </si>
  <si>
    <t>002573.sz</t>
    <phoneticPr fontId="17" type="noConversion"/>
  </si>
  <si>
    <t>一季度预告、终止筹划发行股份购买资产事项暨股票复牌公告</t>
    <phoneticPr fontId="17"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</si>
  <si>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7" type="noConversion"/>
  </si>
  <si>
    <t>000598.sz</t>
    <phoneticPr fontId="17" type="noConversion"/>
  </si>
  <si>
    <t>兴蓉投资</t>
    <phoneticPr fontId="17" type="noConversion"/>
  </si>
  <si>
    <t>签署《建设合同》公告</t>
    <phoneticPr fontId="17"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</si>
  <si>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7" type="noConversion"/>
  </si>
  <si>
    <t>桑德环境</t>
    <phoneticPr fontId="17" type="noConversion"/>
  </si>
  <si>
    <t>000826.sz</t>
    <phoneticPr fontId="17" type="noConversion"/>
  </si>
  <si>
    <t>2013年年报</t>
    <phoneticPr fontId="17"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</si>
  <si>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7" type="noConversion"/>
  </si>
  <si>
    <t>300105.sz</t>
    <phoneticPr fontId="17" type="noConversion"/>
  </si>
  <si>
    <t>龙源技术</t>
    <phoneticPr fontId="17" type="noConversion"/>
  </si>
  <si>
    <r>
      <t>2013</t>
    </r>
    <r>
      <rPr>
        <sz val="9"/>
        <color rgb="FF3E3E3E"/>
        <rFont val="楷体_GB2312"/>
        <family val="3"/>
        <charset val="134"/>
      </rPr>
      <t>年年报、一季度预告</t>
    </r>
    <phoneticPr fontId="17"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</si>
  <si>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7" type="noConversion"/>
  </si>
  <si>
    <t>东江环保</t>
    <phoneticPr fontId="17" type="noConversion"/>
  </si>
  <si>
    <t>收购并增资“沿海固废”</t>
    <phoneticPr fontId="17" type="noConversion"/>
  </si>
  <si>
    <t>002672.sz</t>
    <phoneticPr fontId="17"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</si>
  <si>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7"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</si>
  <si>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7" type="noConversion"/>
  </si>
  <si>
    <t>签署战略合作协议公告</t>
    <phoneticPr fontId="17" type="noConversion"/>
  </si>
  <si>
    <t>永清环保</t>
    <phoneticPr fontId="17" type="noConversion"/>
  </si>
  <si>
    <t>300187.sz</t>
    <phoneticPr fontId="17" type="noConversion"/>
  </si>
  <si>
    <t>迪森股份</t>
    <phoneticPr fontId="17" type="noConversion"/>
  </si>
  <si>
    <t>300335.sz</t>
    <phoneticPr fontId="17" type="noConversion"/>
  </si>
  <si>
    <t>迪森股份发布一季度预告，预计归属于母公司净利润约为1486.25-1634.88万元，同比增长幅度为0%-10%。公司营业收入及毛利率水平保持稳定，主要受增值税退税因素影响，净利润水平实现稳步上升。</t>
    <phoneticPr fontId="17" type="noConversion"/>
  </si>
  <si>
    <t>2014年一季报</t>
    <phoneticPr fontId="17" type="noConversion"/>
  </si>
  <si>
    <t>碧水源</t>
    <phoneticPr fontId="17" type="noConversion"/>
  </si>
  <si>
    <t>300070.sz</t>
    <phoneticPr fontId="17" type="noConversion"/>
  </si>
  <si>
    <t>2013年年报、一季度预告</t>
    <phoneticPr fontId="17" type="noConversion"/>
  </si>
  <si>
    <t>东江环保</t>
    <phoneticPr fontId="17" type="noConversion"/>
  </si>
  <si>
    <t>中电远达</t>
    <phoneticPr fontId="17" type="noConversion"/>
  </si>
  <si>
    <t>2013年年报、特许经营项目资产优化重组方案</t>
    <phoneticPr fontId="17" type="noConversion"/>
  </si>
  <si>
    <t>600292.sh</t>
    <phoneticPr fontId="17" type="noConversion"/>
  </si>
  <si>
    <t>万邦达</t>
    <phoneticPr fontId="17" type="noConversion"/>
  </si>
  <si>
    <t>300055.sz</t>
    <phoneticPr fontId="17" type="noConversion"/>
  </si>
  <si>
    <t>2014年一季度预告、重大资产重组事项继续停牌</t>
    <phoneticPr fontId="17"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</si>
  <si>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7"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</si>
  <si>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7"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</si>
  <si>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7"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</si>
  <si>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7"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</si>
  <si>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7" type="noConversion"/>
  </si>
  <si>
    <t>第二期股票期权激励计划</t>
  </si>
  <si>
    <t>2014年一季度预告</t>
    <phoneticPr fontId="17" type="noConversion"/>
  </si>
  <si>
    <t>碧水源发布第二期股权激励方案，激励对象名单确定为中层管理人员、核心业务（技术）人员、子公司中高级管理人员以及董事会认为需要激励的其他人员</t>
    <phoneticPr fontId="17" type="noConversion"/>
  </si>
  <si>
    <t>重大事项停牌</t>
    <phoneticPr fontId="17" type="noConversion"/>
  </si>
  <si>
    <t>天津膜天膜科技股份有限公司（以下简称“公司”）正在筹划重大事项，相关事项正在论证中，尚存在不确定性。</t>
    <phoneticPr fontId="17" type="noConversion"/>
  </si>
  <si>
    <r>
      <t>0</t>
    </r>
    <r>
      <rPr>
        <sz val="10"/>
        <color indexed="8"/>
        <rFont val="宋体"/>
        <family val="3"/>
        <charset val="134"/>
      </rPr>
      <t>00712.SZ</t>
    </r>
    <phoneticPr fontId="17" type="noConversion"/>
  </si>
  <si>
    <t>锦龙股份</t>
    <phoneticPr fontId="17" type="noConversion"/>
  </si>
  <si>
    <t>竞购中山股份股权</t>
    <phoneticPr fontId="17" type="noConversion"/>
  </si>
  <si>
    <t>锦龙股份竞购中山证券有限责任公司4.43%股权</t>
    <phoneticPr fontId="17" type="noConversion"/>
  </si>
  <si>
    <t>国有股东股权划转</t>
    <phoneticPr fontId="17"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</si>
  <si>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7" type="noConversion"/>
  </si>
  <si>
    <t>重大资产重组进展公告</t>
    <phoneticPr fontId="17"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</si>
  <si>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7" type="noConversion"/>
  </si>
  <si>
    <t>300172.SZ</t>
    <phoneticPr fontId="17" type="noConversion"/>
  </si>
  <si>
    <t>中电环保</t>
    <phoneticPr fontId="17" type="noConversion"/>
  </si>
  <si>
    <t>300262.SZ</t>
    <phoneticPr fontId="17" type="noConversion"/>
  </si>
  <si>
    <t>巴安水务</t>
    <phoneticPr fontId="17"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</si>
  <si>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7"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</si>
  <si>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7" type="noConversion"/>
  </si>
  <si>
    <t>000920.sz</t>
    <phoneticPr fontId="17" type="noConversion"/>
  </si>
  <si>
    <t>南方汇通</t>
    <phoneticPr fontId="17" type="noConversion"/>
  </si>
  <si>
    <t>南方汇通发布一季度预告，预计归属于母公司净利润约为-380万元——420万元，同比下降：70%——90%。主要原因是报告期受新造货车无订单的影响，销售收入较上年同期下降。</t>
    <phoneticPr fontId="17"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</si>
  <si>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7" type="noConversion"/>
  </si>
  <si>
    <t>2013 年度权益分派实施公告</t>
    <phoneticPr fontId="17" type="noConversion"/>
  </si>
  <si>
    <t>2013年年报</t>
    <phoneticPr fontId="17" type="noConversion"/>
  </si>
  <si>
    <t>菲达环保</t>
    <phoneticPr fontId="17" type="noConversion"/>
  </si>
  <si>
    <t>菲达环保发布2013年年报，报告期内公司实现营业收入19.60亿元，同比增长16.93%，实现归属于母公司净利润0.40亿元，同比增长111.10%。EPS为0.21，同时每10股派息1元（含税），每10股转增10股。</t>
    <phoneticPr fontId="17" type="noConversion"/>
  </si>
  <si>
    <t>股东持有股份股权质押的公告</t>
    <phoneticPr fontId="17"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</si>
  <si>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7" type="noConversion"/>
  </si>
  <si>
    <t>重大事项延期复牌</t>
    <phoneticPr fontId="17" type="noConversion"/>
  </si>
  <si>
    <t>浙江众合机电股份有限公司（以下简称“公司”）因筹划资产收购事项公司股票已于2014 年3月27日开市起停牌。相关事项正在论证筹划之中，公司股票自2014年4月10日开市起继续停牌。</t>
    <phoneticPr fontId="17" type="noConversion"/>
  </si>
  <si>
    <t>000925.SZ</t>
    <phoneticPr fontId="17" type="noConversion"/>
  </si>
  <si>
    <t>众合机电</t>
    <phoneticPr fontId="17"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</si>
  <si>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7" type="noConversion"/>
  </si>
  <si>
    <t>兴源过滤</t>
  </si>
  <si>
    <t>现金及发行股份购买资产并募集配套资金报告书</t>
    <phoneticPr fontId="17" type="noConversion"/>
  </si>
  <si>
    <t>元力股份发布公告2013年度权益分派方案为每10股派0.50元人民币现金（含税）</t>
    <phoneticPr fontId="17" type="noConversion"/>
  </si>
  <si>
    <t>2014年第一季度业绩预告修正公告、年度权益分派实施公告、关于继续使用部分闲置募集资金购买银行理财产品的进展公告</t>
    <phoneticPr fontId="17"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</si>
  <si>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7" type="noConversion"/>
  </si>
  <si>
    <t>签署重大销售合同、第一中标候选人提示性公告</t>
    <phoneticPr fontId="17" type="noConversion"/>
  </si>
  <si>
    <r>
      <rPr>
        <sz val="10"/>
        <rFont val="Calibri"/>
        <family val="2"/>
      </rPr>
      <t>1.</t>
    </r>
    <r>
      <rPr>
        <sz val="10"/>
        <rFont val="楷体_GB2312"/>
        <family val="3"/>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7" type="noConversion"/>
  </si>
  <si>
    <t>股东办理股票质押式回购业务的公告</t>
    <phoneticPr fontId="17" type="noConversion"/>
  </si>
  <si>
    <t>浙江美林创业投资有限公司持有本公司股份1,800,000 股作为标的证券，质押给浙商证券股份有限公司，办理股票质押式回购业务进行融资，约定购回日期为2015 年4 月4 日。</t>
    <phoneticPr fontId="17" type="noConversion"/>
  </si>
  <si>
    <t>300266.sz</t>
    <phoneticPr fontId="17" type="noConversion"/>
  </si>
  <si>
    <t>兴源过滤拟以现金和发行股份相结合的方式购买浙江疏浚95.0893%的股权，并募集配套资金.</t>
    <phoneticPr fontId="17" type="noConversion"/>
  </si>
  <si>
    <r>
      <t>2013</t>
    </r>
    <r>
      <rPr>
        <sz val="10"/>
        <color theme="1"/>
        <rFont val="宋体"/>
        <family val="3"/>
        <charset val="134"/>
      </rPr>
      <t>年年报、一季度预告、设立香港盛运环保投资有限公司的公告</t>
    </r>
    <phoneticPr fontId="17"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</si>
  <si>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7" type="noConversion"/>
  </si>
  <si>
    <t>聚光科技发布年报：2013 年，公司实现营业收入9.41 亿元，同比增长12.61%；实现归属上市公司股东的净利润1.59 亿元，同比减少10.27%。2014年一季度</t>
    <phoneticPr fontId="17" type="noConversion"/>
  </si>
  <si>
    <t>全国</t>
    <phoneticPr fontId="17" type="noConversion"/>
  </si>
  <si>
    <t>汪洋：将推进水价改革使水价反映资源稀缺程度</t>
    <phoneticPr fontId="17"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</si>
  <si>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7" type="noConversion"/>
  </si>
  <si>
    <t>土壤</t>
    <phoneticPr fontId="17"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</si>
  <si>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</si>
  <si>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7" type="noConversion"/>
  </si>
  <si>
    <t>全国</t>
    <phoneticPr fontId="17" type="noConversion"/>
  </si>
  <si>
    <t>广东</t>
    <phoneticPr fontId="17" type="noConversion"/>
  </si>
  <si>
    <t>广东要求城区石化企业搬走改造</t>
  </si>
  <si>
    <t>环保部发布公报：全国19.4%耕地污染物超标</t>
  </si>
  <si>
    <t>全国</t>
    <phoneticPr fontId="17" type="noConversion"/>
  </si>
  <si>
    <t>土壤</t>
    <phoneticPr fontId="17"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</si>
  <si>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</si>
  <si>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</si>
  <si>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</si>
  <si>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7" type="noConversion"/>
  </si>
  <si>
    <t>环保部：中国将严控工业燃煤锅炉污染</t>
  </si>
  <si>
    <t>大气</t>
    <phoneticPr fontId="17"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</si>
  <si>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</si>
  <si>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7" type="noConversion"/>
  </si>
  <si>
    <t>综合</t>
    <phoneticPr fontId="17" type="noConversion"/>
  </si>
  <si>
    <t>全国</t>
    <phoneticPr fontId="17" type="noConversion"/>
  </si>
  <si>
    <t>李克强：积极发展清洁能源为稳定增长提供支撑</t>
    <phoneticPr fontId="17" type="noConversion"/>
  </si>
  <si>
    <t>国务院总理李克强在新一届国家能源委员会首次会议上表示，积极发展清洁能源，推动改善环境质量，走出一条清洁、高效、安全、可持续的能源发展之路，为经济稳定增长提供支撑。</t>
  </si>
  <si>
    <t>12A</t>
    <phoneticPr fontId="17" type="noConversion"/>
  </si>
  <si>
    <t>13A</t>
    <phoneticPr fontId="17" type="noConversion"/>
  </si>
  <si>
    <t>14E</t>
    <phoneticPr fontId="17" type="noConversion"/>
  </si>
  <si>
    <t>12A</t>
    <phoneticPr fontId="17" type="noConversion"/>
  </si>
  <si>
    <t>14E</t>
    <phoneticPr fontId="17" type="noConversion"/>
  </si>
  <si>
    <t>三聚环保</t>
    <phoneticPr fontId="17" type="noConversion"/>
  </si>
  <si>
    <t>2014年一季度报、非公开发行公司债券公告</t>
    <phoneticPr fontId="17" type="noConversion"/>
  </si>
  <si>
    <t>龙净环保</t>
    <phoneticPr fontId="17" type="noConversion"/>
  </si>
  <si>
    <t>维尔利</t>
    <phoneticPr fontId="17" type="noConversion"/>
  </si>
  <si>
    <t>津膜科技</t>
    <phoneticPr fontId="17" type="noConversion"/>
  </si>
  <si>
    <t>天壕节能</t>
    <phoneticPr fontId="17" type="noConversion"/>
  </si>
  <si>
    <t>先河环保</t>
    <phoneticPr fontId="17" type="noConversion"/>
  </si>
  <si>
    <t>向宁夏节能投资有限公司增资的公告、合资成立北京天壕环保科技有限公司的公告</t>
    <phoneticPr fontId="17"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</si>
  <si>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7"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</si>
  <si>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</si>
  <si>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7" type="noConversion"/>
  </si>
  <si>
    <t>2014//4/19</t>
    <phoneticPr fontId="17" type="noConversion"/>
  </si>
  <si>
    <t>杭锅股份</t>
    <phoneticPr fontId="17"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</si>
  <si>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7" type="noConversion"/>
  </si>
  <si>
    <t>公司控股子公司吸收合并其全资子公司的公告</t>
    <phoneticPr fontId="17" type="noConversion"/>
  </si>
  <si>
    <t>泰达股份</t>
    <phoneticPr fontId="17"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</si>
  <si>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7"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</si>
  <si>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7" type="noConversion"/>
  </si>
  <si>
    <t>关于投资79.43亿元建设扬州现代服务业集聚区（Y-MSD）项目的公告</t>
    <phoneticPr fontId="17"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</si>
  <si>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7" type="noConversion"/>
  </si>
  <si>
    <t>华西能源</t>
    <phoneticPr fontId="17" type="noConversion"/>
  </si>
  <si>
    <t>002630.SZ</t>
    <phoneticPr fontId="17" type="noConversion"/>
  </si>
  <si>
    <t>控股股东股权质押的公告</t>
    <phoneticPr fontId="17"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</si>
  <si>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7" type="noConversion"/>
  </si>
  <si>
    <t>合众机电</t>
    <phoneticPr fontId="17" type="noConversion"/>
  </si>
  <si>
    <t>000925.sz</t>
    <phoneticPr fontId="17" type="noConversion"/>
  </si>
  <si>
    <t>2013年年度、控股子公司南京新城对其全资子公司南京泰新2,000万元银行综合授信提供担保的公告</t>
    <phoneticPr fontId="17" type="noConversion"/>
  </si>
  <si>
    <t>2013年年报</t>
    <phoneticPr fontId="17" type="noConversion"/>
  </si>
  <si>
    <t>2013年年报、2014年一季度预报</t>
    <phoneticPr fontId="17"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</si>
  <si>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7" type="noConversion"/>
  </si>
  <si>
    <t>股票期权激励计划</t>
  </si>
  <si>
    <t>关于签订《宁德市餐厨垃圾处置中心项目餐厨垃圾处置厂EPC总承包合同》的公告</t>
  </si>
  <si>
    <t>环保部：兰州自水苯超标与监管不力有关</t>
    <phoneticPr fontId="17"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</si>
  <si>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7" type="noConversion"/>
  </si>
  <si>
    <t>水</t>
    <phoneticPr fontId="17" type="noConversion"/>
  </si>
  <si>
    <t>全国</t>
    <phoneticPr fontId="17"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</si>
  <si>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7"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</si>
  <si>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7"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</si>
  <si>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7"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</si>
  <si>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7" type="noConversion"/>
  </si>
  <si>
    <t>环保部等</t>
    <phoneticPr fontId="17" type="noConversion"/>
  </si>
  <si>
    <t>《大气污染防治行动计划实施情况考核办法(试行)实施细则》</t>
  </si>
  <si>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7" type="noConversion"/>
  </si>
  <si>
    <t>环保部</t>
    <phoneticPr fontId="17" type="noConversion"/>
  </si>
  <si>
    <t>《关于做好煤电基地规划环评工作的通知》</t>
  </si>
  <si>
    <t>环保部下发《关于做好煤电基地规划环评工作的通知》，要求进一步做好煤电基地规划环境影响评价工作，以环境保护优化煤电基地发展，促进相关区域大气污染防治目标实现。具体为：一、强化煤电基地规划环境影响评价管理；二、煤电基地规划环境影响评价的总体要求是：科学调控发展规模、优化煤电基地发展布局、统筹区域内相关产业结构；三、煤电基地规划环境影响评价应重点做好的工作；四、开展重点区域煤电基地规划环评会商</t>
  </si>
  <si>
    <t>综合</t>
    <phoneticPr fontId="17" type="noConversion"/>
  </si>
  <si>
    <t>修订后的《中华人民共和国环境保护法》</t>
    <phoneticPr fontId="17"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</si>
  <si>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7" type="noConversion"/>
  </si>
  <si>
    <t>大气</t>
    <phoneticPr fontId="17" type="noConversion"/>
  </si>
  <si>
    <t>全国</t>
    <phoneticPr fontId="17" type="noConversion"/>
  </si>
  <si>
    <t>环保部：新标准下九成城市空气质量未达标</t>
  </si>
  <si>
    <t xml:space="preserve">环保部公布2014年上半年全国环境质量状况，已实施新空气质量标准的161个城市中，有152个城市环境空气质量均未达标。其中，仅舟山、深圳、珠海、湛江、云浮、北海、海口、三亚、拉萨9个城市达标。其余152个城市环境空气质量均未达标。未实施新标准的166个地级以上城市中，有105个城市环境空气质量达标，达标城市比例为63.3%，同比降低7.1个百分点。首批实施空气质量新标准监测的京津冀、长三角、珠三角区域和各直辖市、省会城市、计划单列市，以及环保重点城市和环保模范城市中，共对74个城市每月进行排名并公布，城市达标天数比例在11.7%——97.2%之间，平均达标天数比例为60.3%。平均超标天数比例为39.7%。
</t>
    <phoneticPr fontId="17" type="noConversion"/>
  </si>
  <si>
    <t>综合</t>
    <phoneticPr fontId="17" type="noConversion"/>
  </si>
  <si>
    <t>发改委开展生态文明先行建设：公布首批57个示范区</t>
  </si>
  <si>
    <t xml:space="preserve">8月4日，发改委网站正式印发了《关于开展生态文明先行示范区建设（第一批）的通知》，同时印发《贵州省生态文明先行示范区建设实施方案的通知》和《浙江省湖州市生态文明先行示范区建设方案的通知》。通知公布了首批57个示范区，其中包括贵州省、云南省、陕西西咸新区、湖北十堰、上海闵行区、辽宁辽河流域等省、市、区、县、新区等行政单位。通知指出，现原则同意北京市密云县等55个地区《方案》的思路与框架，并将此前国务院印发的《支持福建省深入实施生态省战略加快建设生态文明先行示范区的若干意见》（国发[2014]12号）；经国务院同意，六部委联合印发的《关于印发浙江省湖州市生态文明先行示范区建设方案的通知》（发改环资[2014]962号），一并纳入第一批生态文明先行示范区建设。
</t>
    <phoneticPr fontId="17" type="noConversion"/>
  </si>
  <si>
    <t>北京</t>
    <phoneticPr fontId="17" type="noConversion"/>
  </si>
  <si>
    <t>北京出台最严禁燃区方案 多种高污染燃料被禁用</t>
  </si>
  <si>
    <t xml:space="preserve">8月4日，北京市正式对外发布《北京市高污染燃料禁燃区划定方案（试行）》（以下简称《方案》）。原（散）煤、粉煤、燃料油、石油焦、可燃废物、直接燃用的生物质燃料等十余种高污染燃料种类将被禁止在特定区域内使用。北京城六区、北京经济技术开发区、远郊区县十个新城建成区及全市市级及以上开发区将分步骤完成禁燃区建设工作。
</t>
    <phoneticPr fontId="17" type="noConversion"/>
  </si>
  <si>
    <t>大气</t>
    <phoneticPr fontId="17" type="noConversion"/>
  </si>
  <si>
    <t>全国</t>
    <phoneticPr fontId="17" type="noConversion"/>
  </si>
  <si>
    <t>国家发展改革委关于油品质量升级价格政策有关意见的通知</t>
  </si>
  <si>
    <t>河北</t>
    <phoneticPr fontId="17" type="noConversion"/>
  </si>
  <si>
    <t>京津冀大气联防联控紧盯四大行业</t>
    <phoneticPr fontId="17" type="noConversion"/>
  </si>
  <si>
    <t>环保部公布消息称，该部日前组织制定了《京津冀及周边地区重点行业大气污染限期治理方案》，在京津冀及周边地区共六城市开展电力、钢铁、水泥、平板玻璃行业大气污染限期治理行动。方案明确，这四大行业中的492家企业、777条生产线或机组线分别要在明年1月、7月前全部建成满足排放标准和总量控制要求的治污工程，设施建设运行和污染物去除效率达到国家有关规定，二氧化硫、氮氧化物、烟粉尘等主要大气污染物排放总量均较2013年下降30%以上。</t>
    <phoneticPr fontId="17" type="noConversion"/>
  </si>
  <si>
    <t>《大气污染防治行动计划实施情况考核办法(试行)实施细则》发布</t>
    <phoneticPr fontId="17" type="noConversion"/>
  </si>
  <si>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7" type="noConversion"/>
  </si>
  <si>
    <t>综合</t>
    <phoneticPr fontId="17" type="noConversion"/>
  </si>
  <si>
    <t xml:space="preserve">环境责任险报告发布 环保部将积极健全相关
</t>
    <phoneticPr fontId="17" type="noConversion"/>
  </si>
  <si>
    <t xml:space="preserve">7月29日，中国保险学会在北京召开研讨会，同时发布环境污染责任保险制度初步研究报告。报告得出六个基本结论：1、环境污染是工业化的副产品，可以通过技术革新、生产的工艺和流程来减轻，但无法绝对的避免；2、我国环境污染进入高峰值期间，环境污染问题已成为社会各界普遍关心的重大民生问题和全球关注的环境焦点问题；3、我国环境污染引发的社会问题日益显性化，一些工业项目无法上马，污染严重和损失补偿的缺乏构成两大致因，可以通过环境污染责任的保险机制来化解；4、发达国家的经验表明，环境污染责任保险是解决环境问题的最有效途径，既能有效分散企业面临的环境污染风险，也能更有效的弥补受害者的损失，也可以减轻政府面临的环境污染事件时的压力，国外的经验值得我国借鉴；5、我国在20世纪50年代以来，一直在探索环境污染责任保险，前后经历三次试点，尽管取得一些进展，但尚未达到预期的目标。主要表现在：企业有效需求不足，投保率低；承保人积极性不高；法律环境欠缺和相关部门缺乏联动与协调性。6、重新构建环境污染责任保险具有紧迫性，原因是：环境污染引发社会冲突加剧，急需环境污染责任保险化解；环境污染责任保险的缺失，直接发达了环境污染的损害后果；相关法律的贯彻实施在一定程度上依赖者环境污染责任保险。
</t>
    <phoneticPr fontId="17" type="noConversion"/>
  </si>
  <si>
    <t>六部委出台十大考核指标 打分“大气十条”实施情况</t>
  </si>
  <si>
    <t xml:space="preserve">7月27日，环保部、发改委等6部委联合发布《大气污染防治行动计划实施情况考核办法（试行）实施细则》（以下简称《实施细则》）。“《实施细则》是对5月27日国务院发布的《大气污染防治行动计划实施情况考核办法（试行）》（以下简称《考核办法》）的具体落实。根据《实施细则》，国家将对地方政府的空气质量改善目标完成情况、大气污染防治重点任务完成情况分别评分，满分均为100分。京津冀及周边地区、长三角区域、珠三角区域共10个省（区、市）评分结果为前述两类得分中较低分值；其他地区评分结果为空气质量改善目标完成情况分值。
</t>
    <phoneticPr fontId="17" type="noConversion"/>
  </si>
  <si>
    <t>环保部下发《关于做好煤电基地规划环评工作的通知》</t>
    <phoneticPr fontId="17" type="noConversion"/>
  </si>
  <si>
    <t>固废</t>
    <phoneticPr fontId="17" type="noConversion"/>
  </si>
  <si>
    <t>发改委：5年将投250亿元用于生活垃圾焚烧发电</t>
    <phoneticPr fontId="17" type="noConversion"/>
  </si>
  <si>
    <t>国家发改委发布《国家重点推广的低碳技术目录》，一共列出34项低碳技术，预计未来5年，总投入将达到3516.85亿元。其中，生活垃圾焚烧发电技术入选《目录》，预计未来5年将投入260亿元。选入《目录》中的34项低碳技术，包括非化石能源类技术12项，燃料及原材料替代类技术11项，工艺过程等非二氧化碳减排类技术6项，碳捕集、利用与封存类技术2项，碳汇类技术3项。</t>
  </si>
  <si>
    <t>河北下发大气污染防治工作实施计划</t>
  </si>
  <si>
    <t xml:space="preserve">《河北省2014年大气污染防治工作实施计划》日前编制完成。结合全年空气质量改善目标，今年河北省大气污染防治明确提出协同控制减少多污染物排放、倒逼落后产能退出市场、严控煤炭消费增加清洁能源供应、优化重大建设项目布局等七大任务。根据计划，今年河北省将开展重污染控制区和高污染燃料禁燃区环境综合整治，年底淘汰600台以上燃煤锅炉，集中供热锅炉煤改气改造面积0.3亿平方米。加快钢铁、电力、水泥、石化等重点行业和燃煤锅炉脱硫脱硝及除尘改造，实施规模化畜禽养殖减氨等污染防治工程，整治石化、医药、有机化工、表面涂装、包装印刷等行业挥发性有机物。环保部等六部委近日联合发布《大气污染防治行动计划实施情况考核办法(试行)实施细则》，将对空气质量改善目标任务完成情况、大气污染防治重点任务完成情况进行评分，PM2.5、PM10年均浓度不降反升的计0分。
</t>
    <phoneticPr fontId="17" type="noConversion"/>
  </si>
  <si>
    <t>海南</t>
    <phoneticPr fontId="17" type="noConversion"/>
  </si>
  <si>
    <t>三亚出台大气重污染应急预案</t>
  </si>
  <si>
    <t xml:space="preserve">海南省三亚市日前出台了《三亚市大气重污染应急预案》（以下简称《预案》），加强大气重污染预防能力建设，完善大气重污染预防工作制度，预防大气重污染天气的发生。 《预案》规定，按大气污染的影响程度、发展趋势以及可能造成的危害程度，预警级别由低到高划分为Ⅱ级预警和Ⅰ级预警，按区域大气重污染的可控性、严重程度和影响范围，将大气重污染天气应急响应级别分为Ⅱ级、Ⅰ级两个等级。 同时，当预测到或已出现大气重污染，三亚市会启动预警，并由大气重污染应急指挥部批准启动相应的应急响应。
</t>
    <phoneticPr fontId="17" type="noConversion"/>
  </si>
  <si>
    <t>北京</t>
    <phoneticPr fontId="17" type="noConversion"/>
  </si>
  <si>
    <t>北京8月起强制使用低硫煤 用煤将全程监控</t>
  </si>
  <si>
    <t>今年8月1日起，北京市将强制使用低硫煤，此举将减少燃煤对环境的污染，有助于改善北京空气质量。新修订的《低硫煤及制品》北京市地方强制性标准将自8月1日正式实施，新标准规定，北京市所有用煤企业（无论民用还是工业）都须使用低硫煤（京标煤），硫的含量需要小于等于0.4%。“不符合本市地方标准的煤炭及制品将被禁止使用”。</t>
    <phoneticPr fontId="17" type="noConversion"/>
  </si>
  <si>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</si>
  <si>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</si>
  <si>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</si>
  <si>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</si>
  <si>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</si>
  <si>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</si>
  <si>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</si>
  <si>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</si>
  <si>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</si>
  <si>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</si>
  <si>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</si>
  <si>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</si>
  <si>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</si>
  <si>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</si>
  <si>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</si>
  <si>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目前环保部成立专项调研组，正在对全国范围内污水处理厂污染问题进行摸底调研，从目前调研结果看，情况并不乐观。下一步环保部拟对污水处理厂污染问题进行集中整治。</t>
    <phoneticPr fontId="17" type="noConversion"/>
  </si>
  <si>
    <t>综合</t>
    <phoneticPr fontId="17" type="noConversion"/>
  </si>
  <si>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</si>
  <si>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</si>
  <si>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</si>
  <si>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关于印发《大气污染防治行动计划实施情况考核办法（试行）实施细则》的通知</t>
    <phoneticPr fontId="17" type="noConversion"/>
  </si>
  <si>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</si>
  <si>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</si>
  <si>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</si>
  <si>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水</t>
    <phoneticPr fontId="17" type="noConversion"/>
  </si>
  <si>
    <t>江西</t>
    <phoneticPr fontId="17" type="noConversion"/>
  </si>
  <si>
    <t>江西发生车载化学品泄漏事故致河水污染</t>
  </si>
  <si>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7" type="noConversion"/>
  </si>
  <si>
    <t>上半年环保举报案件公布 较2013年同期下降23%</t>
  </si>
  <si>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7" type="noConversion"/>
  </si>
  <si>
    <t>固废</t>
    <phoneticPr fontId="17" type="noConversion"/>
  </si>
  <si>
    <t>广东</t>
    <phoneticPr fontId="17" type="noConversion"/>
  </si>
  <si>
    <t>广东海珠循“一类一策”原则 实现垃圾分类收运</t>
  </si>
  <si>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7" type="noConversion"/>
  </si>
  <si>
    <t>北京</t>
    <phoneticPr fontId="17" type="noConversion"/>
  </si>
  <si>
    <t xml:space="preserve">北京年内划定污染行业退出目录
</t>
    <phoneticPr fontId="17"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</si>
  <si>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7" type="noConversion"/>
  </si>
  <si>
    <t>大气</t>
    <phoneticPr fontId="17" type="noConversion"/>
  </si>
  <si>
    <t>再立新标 第六阶段机动车排放标准拟定</t>
    <phoneticPr fontId="17"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</si>
  <si>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7" type="noConversion"/>
  </si>
  <si>
    <t>全国</t>
    <phoneticPr fontId="17" type="noConversion"/>
  </si>
  <si>
    <t>能源局：煤制油气两大产业政策即将发布</t>
    <phoneticPr fontId="17"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</si>
  <si>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7" type="noConversion"/>
  </si>
  <si>
    <t>水</t>
    <phoneticPr fontId="17" type="noConversion"/>
  </si>
  <si>
    <t>四川</t>
    <phoneticPr fontId="17" type="noConversion"/>
  </si>
  <si>
    <t>四川省环保厅发函绵阳市政府力促整改污水处理厂</t>
    <phoneticPr fontId="17"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</si>
  <si>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7" type="noConversion"/>
  </si>
  <si>
    <t>安徽</t>
    <phoneticPr fontId="17" type="noConversion"/>
  </si>
  <si>
    <t>巢湖流域水污染防治条例12月1日实施</t>
    <phoneticPr fontId="17"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</si>
  <si>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7" type="noConversion"/>
  </si>
  <si>
    <t>综合</t>
    <phoneticPr fontId="17" type="noConversion"/>
  </si>
  <si>
    <t>全国</t>
    <phoneticPr fontId="17" type="noConversion"/>
  </si>
  <si>
    <t>环境保护部：用无人机监控华北违法排污企业</t>
    <phoneticPr fontId="17" type="noConversion"/>
  </si>
  <si>
    <t>环保部近期开始尝试动用无人机对华北地区的违法排污企业进行航拍，尤其重点监控对大气环境质量有较大影响的钢铁、焦化、火电等企业。</t>
  </si>
  <si>
    <t>环保产业高峰论坛即将召开 第三方检测服务料全国推行</t>
    <phoneticPr fontId="17"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</si>
  <si>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7" type="noConversion"/>
  </si>
  <si>
    <t>大气</t>
    <phoneticPr fontId="17" type="noConversion"/>
  </si>
  <si>
    <t>河北</t>
    <phoneticPr fontId="17" type="noConversion"/>
  </si>
  <si>
    <t>河北大气污染防治实施计划 安排治污项目1810个</t>
    <phoneticPr fontId="17" type="noConversion"/>
  </si>
  <si>
    <t>《河北省2014年大气污染防治工作实施计划》日前编制完成，结合全年空气质量改善目标和重点任务，今年我省安排治污减排重点项目1810个，初步统计需资金1100多亿元。</t>
    <phoneticPr fontId="17" type="noConversion"/>
  </si>
  <si>
    <t>山西</t>
    <phoneticPr fontId="17" type="noConversion"/>
  </si>
  <si>
    <t>山西发布应对气候变化规划</t>
    <phoneticPr fontId="17"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</si>
  <si>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7" type="noConversion"/>
  </si>
  <si>
    <t>新疆</t>
    <phoneticPr fontId="17" type="noConversion"/>
  </si>
  <si>
    <t>新疆公布大气实施方案:明确11方面49项工作任务</t>
    <phoneticPr fontId="17"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</si>
  <si>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7" type="noConversion"/>
  </si>
  <si>
    <t>广东</t>
    <phoneticPr fontId="17" type="noConversion"/>
  </si>
  <si>
    <t>广州推行“超洁净排放”工程 改造燃煤电厂</t>
    <phoneticPr fontId="17"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</si>
  <si>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7" type="noConversion"/>
  </si>
  <si>
    <t>上海</t>
    <phoneticPr fontId="17" type="noConversion"/>
  </si>
  <si>
    <t xml:space="preserve">上海市大气污染防治条例（草案）再修改
</t>
    <phoneticPr fontId="17"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</si>
  <si>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7" type="noConversion"/>
  </si>
  <si>
    <t>最高法拟细化环境公益诉讼制度 多项司法解释护航</t>
    <phoneticPr fontId="17"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</si>
  <si>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</si>
  <si>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</si>
  <si>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7" type="noConversion"/>
  </si>
  <si>
    <t>北京</t>
    <phoneticPr fontId="17" type="noConversion"/>
  </si>
  <si>
    <t>北京即将实施《低硫煤及制品》地方标准</t>
    <phoneticPr fontId="17"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</si>
  <si>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7" type="noConversion"/>
  </si>
  <si>
    <t>企业环境信息公开指数发布 推动供货链绿色采购</t>
    <phoneticPr fontId="17"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</si>
  <si>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7" type="noConversion"/>
  </si>
  <si>
    <t>陕西</t>
    <phoneticPr fontId="17" type="noConversion"/>
  </si>
  <si>
    <t>陕西削减煤炭消费比治理雾霾 计划明年降至70％</t>
  </si>
  <si>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7"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</si>
  <si>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</si>
  <si>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7" type="noConversion"/>
  </si>
  <si>
    <t>湖南</t>
    <phoneticPr fontId="17" type="noConversion"/>
  </si>
  <si>
    <t>湖南污染源监管信息公开指数发布</t>
  </si>
  <si>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</si>
  <si>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</si>
  <si>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7" type="noConversion"/>
  </si>
  <si>
    <t>山东</t>
    <phoneticPr fontId="17" type="noConversion"/>
  </si>
  <si>
    <t>山东九部门联合治污</t>
  </si>
  <si>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7" type="noConversion"/>
  </si>
  <si>
    <t>黑龙江</t>
    <phoneticPr fontId="17" type="noConversion"/>
  </si>
  <si>
    <t>黑龙江省环保专项行动再出重拳</t>
  </si>
  <si>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7"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</si>
  <si>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</si>
  <si>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7" type="noConversion"/>
  </si>
  <si>
    <t>土壤</t>
    <phoneticPr fontId="17" type="noConversion"/>
  </si>
  <si>
    <t>河南</t>
    <phoneticPr fontId="17" type="noConversion"/>
  </si>
  <si>
    <t>河南省开始实施土壤污染修复工程</t>
  </si>
  <si>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7" type="noConversion"/>
  </si>
  <si>
    <t>十二届全国人大常委会第八次会议24 日表决通过了修订后的《中华人民共和国环境保护法》</t>
    <phoneticPr fontId="17"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</si>
  <si>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7" type="noConversion"/>
  </si>
  <si>
    <t>环保服务业试点19家名单公布</t>
    <phoneticPr fontId="17"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</si>
  <si>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7" type="noConversion"/>
  </si>
  <si>
    <t>大气</t>
    <phoneticPr fontId="17" type="noConversion"/>
  </si>
  <si>
    <t>长三角</t>
    <phoneticPr fontId="17" type="noConversion"/>
  </si>
  <si>
    <t>长三角大气污染防控计划出炉</t>
    <phoneticPr fontId="17" type="noConversion"/>
  </si>
  <si>
    <t>4 月21 日，长三角区域大气污染防治协作小组办公室工作会议在南京召开。会议研究并原则通过了《长三角区域落实大气污染防治行动计划实施细则》以及2014 年重点工作任务。</t>
    <phoneticPr fontId="17" type="noConversion"/>
  </si>
  <si>
    <t>水</t>
    <phoneticPr fontId="17" type="noConversion"/>
  </si>
  <si>
    <t>河南</t>
    <phoneticPr fontId="17" type="noConversion"/>
  </si>
  <si>
    <t>河南投资39.8 亿元提升农村饮水安全</t>
    <phoneticPr fontId="17" type="noConversion"/>
  </si>
  <si>
    <t>河南省已经建成1.8 万个集中供水中心，为群众提供放心水。2014 年，河南省还将投入39.8 亿元，进一步改善农村饮水安全，实现入户通水，此举将惠及860万农村人口。</t>
    <phoneticPr fontId="17" type="noConversion"/>
  </si>
  <si>
    <t>首创股份</t>
    <phoneticPr fontId="17" type="noConversion"/>
  </si>
  <si>
    <t xml:space="preserve">2014年半年度报告 </t>
    <phoneticPr fontId="17" type="noConversion"/>
  </si>
  <si>
    <t>公司实现营业收入180,588.88万元，同比增长26.62%；实现利润总额21,723.65万元，同比下降8.42%；归属于母公司净利润12,960.64万元，同比增长1.00%。主营业务方面报告期内实现营业收入141,550.96万元，同比增加20,479.01万元；实现利润总额17,042.12万元，同比减少5,820.92万元，主要为下属水务子公司固定资产报废处置而引起的营业外支出增加所致。</t>
    <phoneticPr fontId="17" type="noConversion"/>
  </si>
  <si>
    <t>000685.SZ</t>
    <phoneticPr fontId="17" type="noConversion"/>
  </si>
  <si>
    <t>中山公用</t>
    <phoneticPr fontId="17" type="noConversion"/>
  </si>
  <si>
    <t>关于大股东以公开征集受让方方式协议转让部分上市公司股份事项进展暨复牌公告</t>
  </si>
  <si>
    <t>2014年8月8日，公司收到中汇集团的书面函件《关于以公开征集受让方方式协议转让中山公用部分股份事项进展的通知》，中汇集团以协议转让方式减持公司13%股权事项，最终与上海复星高科技（集团）有限公司达成一致，并签署了《谈判备忘录》，双方正在对股权转让协议进行进一步磋商。公司股票自2014年8月11日上午开市起复牌。</t>
    <phoneticPr fontId="17" type="noConversion"/>
  </si>
  <si>
    <t>600323.sh</t>
    <phoneticPr fontId="17" type="noConversion"/>
  </si>
  <si>
    <t>瀚蓝环境</t>
    <phoneticPr fontId="17" type="noConversion"/>
  </si>
  <si>
    <t xml:space="preserve">2014年半年度报告 </t>
    <phoneticPr fontId="17" type="noConversion"/>
  </si>
  <si>
    <t>2014年度上半年，公司实现营业收入525,389,038.48元，同比增长16.75%,主要原因是固废处理业务和供水业务收入增加；实现营业利润 156,866,549.37 元，同比增长28.01%；归属于母公司股东的净利润 139,705,646.77 元，同比增长24.26%，主要是固废处理业务利润及对燃气发展的投资收益增加。报告期内，公司股东大会审议通过关于公司进行重大资产重组的相关议案，公司拟以发行股份及支付现金方式购买创冠中国100%股权和燃气发展30%股权，并募集配套资金。</t>
    <phoneticPr fontId="17" type="noConversion"/>
  </si>
  <si>
    <t>三聚环保</t>
    <phoneticPr fontId="17" type="noConversion"/>
  </si>
  <si>
    <t xml:space="preserve">2014年半年度报告 </t>
    <phoneticPr fontId="17" type="noConversion"/>
  </si>
  <si>
    <t>2014年上半年，公司实现营业收入99,167.39万元，比上年同期增长了115.19%；实现营业利润22,520.40万元，比上年同期增长了169.98%；实现归属于母公司净利润18,208.24万元，比上年同期增长了153.91%；扣除非经常性损益后实现归属于母公司净利润18,111.57万元，比上年同期增长了154.86%。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t>
    <phoneticPr fontId="17" type="noConversion"/>
  </si>
  <si>
    <t>三维丝</t>
    <phoneticPr fontId="17" type="noConversion"/>
  </si>
  <si>
    <t>2014 年上半年，公司实现营业收入1.78亿元，同比增长4.93%；实现归属于上市公司股东的净利润0.15亿元，同比上升54.29%；扣非净利润0.13亿元，同比上升72.88%，EPS为0.0995元/股，同比上升54.26%。公司坚持由材料设备供应商向环保领域服务商转变，向广大客户提供了滤袋拆装、安装检
测等增值服务，技术服务费等费用有较大幅度增加，期间发生销售费用1,680万元，同比增加12.6%；财务费用317万元，同比下降17%</t>
    <phoneticPr fontId="17" type="noConversion"/>
  </si>
  <si>
    <t>重庆水务</t>
    <phoneticPr fontId="17" type="noConversion"/>
  </si>
  <si>
    <t>300070.sz</t>
  </si>
  <si>
    <t>碧水源</t>
    <phoneticPr fontId="17" type="noConversion"/>
  </si>
  <si>
    <t xml:space="preserve">2014年半年度报告 </t>
    <phoneticPr fontId="17" type="noConversion"/>
  </si>
  <si>
    <r>
      <rPr>
        <sz val="10"/>
        <color theme="1"/>
        <rFont val="宋体"/>
        <family val="3"/>
        <charset val="134"/>
      </rPr>
      <t>上半年公司实现营业收入</t>
    </r>
    <r>
      <rPr>
        <sz val="10"/>
        <color theme="1"/>
        <rFont val="Calibri"/>
        <family val="2"/>
      </rPr>
      <t>9.94</t>
    </r>
    <r>
      <rPr>
        <sz val="10"/>
        <color theme="1"/>
        <rFont val="宋体"/>
        <family val="3"/>
        <charset val="134"/>
      </rPr>
      <t>亿元，同比增长</t>
    </r>
    <r>
      <rPr>
        <sz val="10"/>
        <color theme="1"/>
        <rFont val="Calibri"/>
        <family val="2"/>
      </rPr>
      <t>20.79%</t>
    </r>
    <r>
      <rPr>
        <sz val="10"/>
        <color theme="1"/>
        <rFont val="宋体"/>
        <family val="3"/>
        <charset val="134"/>
      </rPr>
      <t>实现归属于母公司的净利润</t>
    </r>
    <r>
      <rPr>
        <sz val="10"/>
        <color theme="1"/>
        <rFont val="Calibri"/>
        <family val="2"/>
      </rPr>
      <t>1.36</t>
    </r>
    <r>
      <rPr>
        <sz val="10"/>
        <color theme="1"/>
        <rFont val="宋体"/>
        <family val="3"/>
        <charset val="134"/>
      </rPr>
      <t>亿元，同比增长</t>
    </r>
    <r>
      <rPr>
        <sz val="10"/>
        <color theme="1"/>
        <rFont val="Calibri"/>
        <family val="2"/>
      </rPr>
      <t>33.00%</t>
    </r>
    <r>
      <rPr>
        <sz val="10"/>
        <color theme="1"/>
        <rFont val="宋体"/>
        <family val="3"/>
        <charset val="134"/>
      </rPr>
      <t>，扣非净利润为</t>
    </r>
    <r>
      <rPr>
        <sz val="10"/>
        <color theme="1"/>
        <rFont val="Calibri"/>
        <family val="2"/>
      </rPr>
      <t>1.31</t>
    </r>
    <r>
      <rPr>
        <sz val="10"/>
        <color theme="1"/>
        <rFont val="宋体"/>
        <family val="3"/>
        <charset val="134"/>
      </rPr>
      <t>亿元，同比增长</t>
    </r>
    <r>
      <rPr>
        <sz val="10"/>
        <color theme="1"/>
        <rFont val="Calibri"/>
        <family val="2"/>
      </rPr>
      <t>33.22%</t>
    </r>
    <r>
      <rPr>
        <sz val="10"/>
        <color theme="1"/>
        <rFont val="宋体"/>
        <family val="3"/>
        <charset val="134"/>
      </rPr>
      <t>，</t>
    </r>
    <r>
      <rPr>
        <sz val="10"/>
        <color theme="1"/>
        <rFont val="Calibri"/>
        <family val="2"/>
      </rPr>
      <t>EPS</t>
    </r>
    <r>
      <rPr>
        <sz val="10"/>
        <color theme="1"/>
        <rFont val="宋体"/>
        <family val="3"/>
        <charset val="134"/>
      </rPr>
      <t>为</t>
    </r>
    <r>
      <rPr>
        <sz val="10"/>
        <color theme="1"/>
        <rFont val="Calibri"/>
        <family val="2"/>
      </rPr>
      <t>0.13</t>
    </r>
    <r>
      <rPr>
        <sz val="10"/>
        <color theme="1"/>
        <rFont val="宋体"/>
        <family val="3"/>
        <charset val="134"/>
      </rPr>
      <t>元</t>
    </r>
    <r>
      <rPr>
        <sz val="10"/>
        <color theme="1"/>
        <rFont val="Calibri"/>
        <family val="2"/>
      </rPr>
      <t>/</t>
    </r>
    <r>
      <rPr>
        <sz val="10"/>
        <color theme="1"/>
        <rFont val="宋体"/>
        <family val="3"/>
        <charset val="134"/>
      </rPr>
      <t>股。从产品看，污水处理整体解决方案营业收入</t>
    </r>
    <r>
      <rPr>
        <sz val="10"/>
        <color theme="1"/>
        <rFont val="Calibri"/>
        <family val="2"/>
      </rPr>
      <t>6.22</t>
    </r>
    <r>
      <rPr>
        <sz val="10"/>
        <color theme="1"/>
        <rFont val="宋体"/>
        <family val="3"/>
        <charset val="134"/>
      </rPr>
      <t>亿元，同比增长</t>
    </r>
    <r>
      <rPr>
        <sz val="10"/>
        <color theme="1"/>
        <rFont val="Calibri"/>
        <family val="2"/>
      </rPr>
      <t>75.99%</t>
    </r>
    <r>
      <rPr>
        <sz val="10"/>
        <color theme="1"/>
        <rFont val="宋体"/>
        <family val="3"/>
        <charset val="134"/>
      </rPr>
      <t>，毛利率为</t>
    </r>
    <r>
      <rPr>
        <sz val="10"/>
        <color theme="1"/>
        <rFont val="Calibri"/>
        <family val="2"/>
      </rPr>
      <t>43.34%</t>
    </r>
    <r>
      <rPr>
        <sz val="10"/>
        <color theme="1"/>
        <rFont val="宋体"/>
        <family val="3"/>
        <charset val="134"/>
      </rPr>
      <t>；净水器销售</t>
    </r>
    <r>
      <rPr>
        <sz val="10"/>
        <color theme="1"/>
        <rFont val="Calibri"/>
        <family val="2"/>
      </rPr>
      <t>3032</t>
    </r>
    <r>
      <rPr>
        <sz val="10"/>
        <color theme="1"/>
        <rFont val="宋体"/>
        <family val="3"/>
        <charset val="134"/>
      </rPr>
      <t>万元，同比下降</t>
    </r>
    <r>
      <rPr>
        <sz val="10"/>
        <color theme="1"/>
        <rFont val="Calibri"/>
        <family val="2"/>
      </rPr>
      <t>19.31%</t>
    </r>
    <r>
      <rPr>
        <sz val="10"/>
        <color theme="1"/>
        <rFont val="宋体"/>
        <family val="3"/>
        <charset val="134"/>
      </rPr>
      <t>，毛利率为</t>
    </r>
    <r>
      <rPr>
        <sz val="10"/>
        <color theme="1"/>
        <rFont val="Calibri"/>
        <family val="2"/>
      </rPr>
      <t>42.85%</t>
    </r>
    <r>
      <rPr>
        <sz val="10"/>
        <color theme="1"/>
        <rFont val="宋体"/>
        <family val="3"/>
        <charset val="134"/>
      </rPr>
      <t>；市政与给排水工程收入</t>
    </r>
    <r>
      <rPr>
        <sz val="10"/>
        <color theme="1"/>
        <rFont val="Calibri"/>
        <family val="2"/>
      </rPr>
      <t>3.42</t>
    </r>
    <r>
      <rPr>
        <sz val="10"/>
        <color theme="1"/>
        <rFont val="宋体"/>
        <family val="3"/>
        <charset val="134"/>
      </rPr>
      <t>亿元，同比下降</t>
    </r>
    <r>
      <rPr>
        <sz val="10"/>
        <color theme="1"/>
        <rFont val="Calibri"/>
        <family val="2"/>
      </rPr>
      <t>20.57%</t>
    </r>
    <r>
      <rPr>
        <sz val="10"/>
        <color theme="1"/>
        <rFont val="宋体"/>
        <family val="3"/>
        <charset val="134"/>
      </rPr>
      <t>。分地区看，北京地区营业收入</t>
    </r>
    <r>
      <rPr>
        <sz val="10"/>
        <color theme="1"/>
        <rFont val="Calibri"/>
        <family val="2"/>
      </rPr>
      <t>4.29</t>
    </r>
    <r>
      <rPr>
        <sz val="10"/>
        <color theme="1"/>
        <rFont val="宋体"/>
        <family val="3"/>
        <charset val="134"/>
      </rPr>
      <t>亿元，同比下降</t>
    </r>
    <r>
      <rPr>
        <sz val="10"/>
        <color theme="1"/>
        <rFont val="Calibri"/>
        <family val="2"/>
      </rPr>
      <t>26.64%</t>
    </r>
    <r>
      <rPr>
        <sz val="10"/>
        <color theme="1"/>
        <rFont val="宋体"/>
        <family val="3"/>
        <charset val="134"/>
      </rPr>
      <t>，外部地区</t>
    </r>
    <r>
      <rPr>
        <sz val="10"/>
        <color theme="1"/>
        <rFont val="Calibri"/>
        <family val="2"/>
      </rPr>
      <t>5.65</t>
    </r>
    <r>
      <rPr>
        <sz val="10"/>
        <color theme="1"/>
        <rFont val="宋体"/>
        <family val="3"/>
        <charset val="134"/>
      </rPr>
      <t>亿元，同比增长</t>
    </r>
    <r>
      <rPr>
        <sz val="10"/>
        <color theme="1"/>
        <rFont val="Calibri"/>
        <family val="2"/>
      </rPr>
      <t>138.61%</t>
    </r>
    <r>
      <rPr>
        <sz val="10"/>
        <color theme="1"/>
        <rFont val="宋体"/>
        <family val="3"/>
        <charset val="134"/>
      </rPr>
      <t>。工程类和北京地区营业收入下降的主要原因是久安建设受季节性因素影响，结算工程收入有所下降。</t>
    </r>
    <r>
      <rPr>
        <sz val="10"/>
        <color theme="1"/>
        <rFont val="Calibri"/>
        <family val="2"/>
      </rPr>
      <t xml:space="preserve"> 
</t>
    </r>
    <phoneticPr fontId="17" type="noConversion"/>
  </si>
  <si>
    <t>300090.sz</t>
  </si>
  <si>
    <t>盛运股份</t>
    <phoneticPr fontId="17" type="noConversion"/>
  </si>
  <si>
    <t>与西安市临潼区签署生活垃圾焚烧发电项目框架协议书的公告</t>
    <phoneticPr fontId="17" type="noConversion"/>
  </si>
  <si>
    <t>西安市临潼区人民政府与安徽盛运环保（集团）股份有限公司就投资建设西安市临潼区生活垃圾焚烧发电项目事宜，达成协议。建设规模为日处理城市生活垃圾800 吨/日的生活垃圾焚烧发电厂，一期配
置1 台500 吨/日焚烧炉和一套7.5MW 汽轮发电机组，二期配置1 台500 吨/日焚
烧炉和一套7.5MW 汽轮发电机组，项
目总投资估算3 亿元人民币，项目建设期为20 个月。</t>
    <phoneticPr fontId="17" type="noConversion"/>
  </si>
  <si>
    <t>600526.SH</t>
    <phoneticPr fontId="17" type="noConversion"/>
  </si>
  <si>
    <t>菲达环保</t>
    <phoneticPr fontId="17" type="noConversion"/>
  </si>
  <si>
    <t>2014 年上半年，公司实现营业收入11.95亿元，同比增长31.59%；实现归属于上市公司股东的净利润3074.13 万元，同比增长102.13%；扣非净利润2462.97万元，同比增长130.82%，EPS为0.08元/股，同比下降11.11%。</t>
    <phoneticPr fontId="17" type="noConversion"/>
  </si>
  <si>
    <t>300190.sz</t>
  </si>
  <si>
    <t>维尔利</t>
    <phoneticPr fontId="17" type="noConversion"/>
  </si>
  <si>
    <t>关于签订《产权交易合同》的公告</t>
  </si>
  <si>
    <t>江苏维尔利环保科技股份有限公司与江苏大禹水务股份有限公司（以下简称“江苏大禹”）正式签订了《产权交易合同》，就江苏大禹将其持有的常州大维环境科技有限公司（以下简称“常州大维”）51%的股权转让给公司事宜达成协议，协议金额2,590 万元，本次交易完成后，公司将持有常州大维100%的股权。</t>
    <phoneticPr fontId="17" type="noConversion"/>
  </si>
  <si>
    <t>000598.sz</t>
  </si>
  <si>
    <t>兴蓉投资</t>
    <phoneticPr fontId="17" type="noConversion"/>
  </si>
  <si>
    <t>关于银川新兴蓉投资发展有限责任公司第六污水处理厂获得商业试运行批复的公告</t>
    <phoneticPr fontId="17" type="noConversion"/>
  </si>
  <si>
    <t>银川市建设局于2014年8月1日出具《关于银川新兴蓉投资发展有限责任公司第六污水处理厂商业试运行的批复》，根据批复，银川新兴蓉投资发展有限责任公司第六污水处理厂BOT项目（现有规模2.5万吨/日），符合商业试运行管理要求，自2014年7月1日起，银川市建设局正式对第六污水处理厂BOT项目商业试运行进行特许经营监管。</t>
    <phoneticPr fontId="17" type="noConversion"/>
  </si>
  <si>
    <r>
      <t>0</t>
    </r>
    <r>
      <rPr>
        <sz val="10"/>
        <color indexed="8"/>
        <rFont val="宋体"/>
        <family val="3"/>
        <charset val="134"/>
      </rPr>
      <t>02476.SZ</t>
    </r>
    <phoneticPr fontId="17" type="noConversion"/>
  </si>
  <si>
    <t>宝莫股份</t>
    <phoneticPr fontId="17" type="noConversion"/>
  </si>
  <si>
    <t>2014 年上半年，公司实现营业收入30461.73 万元，同比下降8.86%；实现归属于上市公司股东的净利润3082.36 万元，增长3.97%；扣非净利润2030.10万元，同比增长2.40%，EPS为0.0504元/股，同比增长4.13%。2014年上半年，公司收购康贝油气，开拓油田工程技术服务业务；实施走出去战略，开发加拿大油气资源；强化三次采油主营业务，做稳做强现有产业基础</t>
    <phoneticPr fontId="17" type="noConversion"/>
  </si>
  <si>
    <t>关于公司非公开发行股票获得中国证监会发审委审核通过的公告</t>
    <phoneticPr fontId="17" type="noConversion"/>
  </si>
  <si>
    <t>2014年8月1日，中国证券监督管理委员会（以下简称“中国证监会”）创业板发行审核委员会对公司申请的非公开发行股票事宜进行了审核。2014年7月9日召开公司2014年第一次临时股东大会，本次会议审议通过了公司非公开发行股票的
相关议案。</t>
    <phoneticPr fontId="17" type="noConversion"/>
  </si>
  <si>
    <t>盛运股份</t>
    <phoneticPr fontId="17" type="noConversion"/>
  </si>
  <si>
    <t>安徽盛运环保（集团）股份有限公司关于设立陕西延安、铜川、商洛、新疆阿克苏、吉林白城、海南儋州、湖南永州垃圾发电项目公司的公告</t>
    <phoneticPr fontId="17" type="noConversion"/>
  </si>
  <si>
    <t>目前安徽盛运环保（集团）股份有限公司已与陕西延安、铜川、商洛、新疆阿克苏、吉林白城、海南儋州、湖南永州等市签署了相关垃圾发电BOT项目特许经营框架协议，决定以自有资金1，100.00 万元分别设立陕西延安（100.00 万元）、铜川（100.00 万元）、商洛（100.00 万元）、新疆阿克苏（100.00 万元）、吉林白城（100.00 万元）、海南儋州（100.00 万元）、湖南永州（500.00 万元）垃圾发电项目公司。</t>
    <phoneticPr fontId="17" type="noConversion"/>
  </si>
  <si>
    <t>安徽盛运环保（集团）股份有限公司关于投资设立深圳前海盛运供应链管理有限公司的公告</t>
    <phoneticPr fontId="17" type="noConversion"/>
  </si>
  <si>
    <t>盛运股份"）拟在深圳市前海深港合作区投资设立全资子公司深圳前海盛运供应链管理有限公司，注册资本为10,000 万元。主要经营：供应链管理管理：国内贸易（不含专营、专控、专卖商品）；经营进出口业务（法律、行政法规、国务院决定禁止的项目除外，限制的项目须取得许可证后方可经营）；投资兴办实业（具体项目另行申报）； (具体经营范围以工商行政管理部门最终核定为准)。前海盛运的设立，公司希望能够借助国家及其地方政策的优惠，同时结合本
身在供应链管理服务上的成熟经验，推动公司的业务发展。</t>
    <phoneticPr fontId="17" type="noConversion"/>
  </si>
  <si>
    <t>盛运股份</t>
    <phoneticPr fontId="17" type="noConversion"/>
  </si>
  <si>
    <t>收购金坚等三人所持有北京中科通用能源环保有限公司股份的公告</t>
    <phoneticPr fontId="17" type="noConversion"/>
  </si>
  <si>
    <t>2013 年9 月，盛运股份通过向特定对象非公开发行股份方式向北京中科通用能源环保有限公司股东发行股份，目前持有中科通用91.18%的股权。金坚等三人目前持有中科通用股份194 万股，占中科通用股份8.82%，根据双方协商，以每股30 元，公司拟以自有资金5,820.00 万元收购金坚等三人所持有的中科通用股份。公司目前持有中科通用91.18%的股份，收购完成后公司将持有中科通用100.00%股份。</t>
    <phoneticPr fontId="17" type="noConversion"/>
  </si>
  <si>
    <t>300105.sz</t>
    <phoneticPr fontId="17" type="noConversion"/>
  </si>
  <si>
    <t>龙源技术</t>
    <phoneticPr fontId="17" type="noConversion"/>
  </si>
  <si>
    <t xml:space="preserve">2014年半年度报告 </t>
    <phoneticPr fontId="17" type="noConversion"/>
  </si>
  <si>
    <t>2014 年上半年，公司实现营业收入62,470.88 万元，同比增加23,649.54 万元，增长60.92%；实现营业利润5,844.03 万元，同比增加3,005.70 万元，增长105.90%；实现归属于母公司净利润5,489.24 万元，同比增加2,815.64 万元，增长105.31%；EPS为3.9646元/股，同比下降-44.11%。2014 年上半年，公司低氮业务和锅炉余热利用业务继续保持同比增长，锅炉综合改造业务实现突破，奠定了营业收入同比增加60.92%的基础。报告期内，由于锅炉余热利用和锅炉综合改造业务在营业收入中占比大幅增加，公司收入结构发生变化，相比节油、低
氮业务，上述业务毛利率较低；同时市场竞争加剧，致使公司本期主营业务综合毛利率同比下降9 个百分点。</t>
    <phoneticPr fontId="17" type="noConversion"/>
  </si>
  <si>
    <t>首创股份</t>
    <phoneticPr fontId="17" type="noConversion"/>
  </si>
  <si>
    <t>对外投资公告、出售资产公告</t>
    <phoneticPr fontId="17" type="noConversion"/>
  </si>
  <si>
    <t>1. 公司公告对外投资山东省临沂市河东区第二污水处理厂等四个污水处理项目，项目预估总投资为12,250万元人民币；公司拟向全资子公司临沂首创博瑞水务有限公司增加注册资本4,900万元人民币，负责上述项目的投资、建设及运营，增资后公司仍持有临沂首创博瑞水务有限公司100%股权，特许经营期30年。本次投资项目为山东省临沂市河东区第二污水处理厂等四个污水处理项目，预估总投资为12,250万元人民币；项目总体规模共计5.6万吨/日，包括：临沂市河东区第二污水处理厂，项目规模3万吨/日；临沂市河东区汤头污水处理厂，项目规模2万吨/日；临沂市河东区八湖镇污水处理厂，一期项目规模0.3万吨/日；临沂市河东区郑旺镇污水处理厂，项目规模0.3万吨/日；出水标准均为GB18918-2002一级A标准；项目特许经营期均为30年（自项目开始商业运营之日起计）；项目股本金内部收益率预计不低于9.00%。2. 公司拟通过协议转让的方式转让所持有的北京京城水务有限责任公司51%股权，意向受让方拟为北京城市排水集团有限责任公司，转让价款拟定为北京京城水务有限责任公司51%股权的评估值227,108.10万元。</t>
    <phoneticPr fontId="17" type="noConversion"/>
  </si>
  <si>
    <t>300172.SZ</t>
    <phoneticPr fontId="17" type="noConversion"/>
  </si>
  <si>
    <t>中电环保</t>
    <phoneticPr fontId="17" type="noConversion"/>
  </si>
  <si>
    <t>2014年上半年实现营业收入255,013,942.23元，同比增长12.04%，归属于上市公司普通股股东的净利润为30,275,780.31元，同比增长20.36%%，扣非净利润为27,155,549.35元，同比上涨15.99%，EPS为5.2009元/股，同比上涨1.24%</t>
    <phoneticPr fontId="17" type="noConversion"/>
  </si>
  <si>
    <t>300055.sz</t>
    <phoneticPr fontId="17" type="noConversion"/>
  </si>
  <si>
    <t>万邦达</t>
    <phoneticPr fontId="17" type="noConversion"/>
  </si>
  <si>
    <t>关于发行股份及支付现金购买资产事项获得中国证券监督管理委员会正式批复的公告</t>
    <phoneticPr fontId="17" type="noConversion"/>
  </si>
  <si>
    <t>北京万邦达环保技术股份有限公司（以下简称“公司”）于2014 年7 月30日收到中国证券监督管理委员会（以下简称“中国证监会”）证监许可2014〕761 号《关于核准北京万邦达环保技术股份有限公司向张建兴等发行股份购买资产的批复》的文件，核准公司向张建兴发行7,738,636 股股份、向河北创智投资管理有限公司发行5,399,048 股股份、向于淑靖发行1,709,698 股股份、向肖杰发行1,349,762 股股份购买相关资产。</t>
    <phoneticPr fontId="17" type="noConversion"/>
  </si>
  <si>
    <t>2014年上半年实现营业收入332,909,186.53元，同比减少6.80%，归属于上市公司普通股股东的净利润为59,103,067.94元，同比减少-8.76%，扣非净利润为57,937,255.11元，同比下降-10.29%，EPS为8.313元，同比上涨3.21%</t>
    <phoneticPr fontId="17" type="noConversion"/>
  </si>
  <si>
    <t>300187.sz</t>
  </si>
  <si>
    <t>永清环保</t>
    <phoneticPr fontId="17" type="noConversion"/>
  </si>
  <si>
    <t>重大事项停牌进展公告</t>
  </si>
  <si>
    <t>永清环保股份有限公司于2014年7月21日因筹划重大事项向深圳证券交易所申请临时停牌。公司股票于2014年7月21日起停牌。</t>
    <phoneticPr fontId="17" type="noConversion"/>
  </si>
  <si>
    <t>000685.SZ</t>
    <phoneticPr fontId="17" type="noConversion"/>
  </si>
  <si>
    <t>中山公用</t>
    <phoneticPr fontId="17" type="noConversion"/>
  </si>
  <si>
    <t>中山公用事业集团股份有限公司关于大股东中汇集团拟协议转让部分上市公司股权公开征集受让方的公告</t>
    <phoneticPr fontId="17"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</si>
  <si>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7" type="noConversion"/>
  </si>
  <si>
    <t>国中水务</t>
    <phoneticPr fontId="17" type="noConversion"/>
  </si>
  <si>
    <t>国中水务2014年度非公开发行股票预案</t>
    <phoneticPr fontId="17"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</si>
  <si>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7" type="noConversion"/>
  </si>
  <si>
    <t>600323.sh</t>
    <phoneticPr fontId="17"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</si>
  <si>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</si>
  <si>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7" type="noConversion"/>
  </si>
  <si>
    <t>000826.sz</t>
  </si>
  <si>
    <t>桑德环境资源股份有限公司关于签署日常经营重大合同的公告</t>
    <phoneticPr fontId="17"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</si>
  <si>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7" type="noConversion"/>
  </si>
  <si>
    <t>300266.sz</t>
    <phoneticPr fontId="17" type="noConversion"/>
  </si>
  <si>
    <t>兴源过滤</t>
    <phoneticPr fontId="17" type="noConversion"/>
  </si>
  <si>
    <t>关于重大资产重组停牌公告</t>
  </si>
  <si>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7" type="noConversion"/>
  </si>
  <si>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</si>
  <si>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</si>
  <si>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</si>
  <si>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</si>
  <si>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兴蓉投资</t>
  </si>
  <si>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7" type="noConversion"/>
  </si>
  <si>
    <t>桑德环境资源股份有限公司关于关于收购衡阳凯天再生资源科技有限公司65%股权的公告</t>
    <phoneticPr fontId="17"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</si>
  <si>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7" type="noConversion"/>
  </si>
  <si>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</si>
  <si>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</si>
  <si>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</si>
  <si>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7" type="noConversion"/>
  </si>
  <si>
    <t>2014 年半年度报告主要财务指标：营业收入421,341,982.52 元，同比上升47.33%；归属于上市公司股东净利润30,887,421.37 元，同比上升30.83%，EPS 0.15 元/股。</t>
    <phoneticPr fontId="17" type="noConversion"/>
  </si>
  <si>
    <t>002658.sz</t>
    <phoneticPr fontId="17" type="noConversion"/>
  </si>
  <si>
    <t>雪迪龙</t>
    <phoneticPr fontId="17" type="noConversion"/>
  </si>
  <si>
    <t xml:space="preserve">2014年半年度报告 </t>
    <phoneticPr fontId="17"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</si>
  <si>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</si>
  <si>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002573.sz</t>
    <phoneticPr fontId="17" type="noConversion"/>
  </si>
  <si>
    <t>国电清新</t>
    <phoneticPr fontId="17"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</si>
  <si>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</si>
  <si>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7" type="noConversion"/>
  </si>
  <si>
    <t>002672.sz</t>
    <phoneticPr fontId="17" type="noConversion"/>
  </si>
  <si>
    <t>东江环保</t>
    <phoneticPr fontId="17" type="noConversion"/>
  </si>
  <si>
    <t>2014年半年度业绩快报、增资上田环境、开展融资租赁业务</t>
    <phoneticPr fontId="17"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</si>
  <si>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7" type="noConversion"/>
  </si>
  <si>
    <t>000652.SZ</t>
    <phoneticPr fontId="17" type="noConversion"/>
  </si>
  <si>
    <t>泰达股份</t>
    <phoneticPr fontId="17" type="noConversion"/>
  </si>
  <si>
    <t>关于控股子公司扬州万运拟与泰达发展签订Y-MSD委托项目咨询服务合同的关联交易公告</t>
    <phoneticPr fontId="17"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</si>
  <si>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7" type="noConversion"/>
  </si>
  <si>
    <t>600292.sh</t>
    <phoneticPr fontId="17" type="noConversion"/>
  </si>
  <si>
    <t>中电远达</t>
    <phoneticPr fontId="17" type="noConversion"/>
  </si>
  <si>
    <t>非公开发行限售股解禁提示性公告</t>
    <phoneticPr fontId="17" type="noConversion"/>
  </si>
  <si>
    <t>本次限售股上市流通数量为177,372,636股，本次限售股上市流通日期为2014年7月25日。</t>
    <phoneticPr fontId="17" type="noConversion"/>
  </si>
  <si>
    <r>
      <t>0</t>
    </r>
    <r>
      <rPr>
        <sz val="10"/>
        <color indexed="8"/>
        <rFont val="宋体"/>
        <family val="3"/>
        <charset val="134"/>
      </rPr>
      <t>00712.SZ</t>
    </r>
    <phoneticPr fontId="17" type="noConversion"/>
  </si>
  <si>
    <t>锦龙股份</t>
    <phoneticPr fontId="17" type="noConversion"/>
  </si>
  <si>
    <t>关于变更所属行业的公告</t>
    <phoneticPr fontId="17"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</si>
  <si>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7" type="noConversion"/>
  </si>
  <si>
    <t>300137.sz</t>
    <phoneticPr fontId="17" type="noConversion"/>
  </si>
  <si>
    <t>先河环保</t>
    <phoneticPr fontId="17" type="noConversion"/>
  </si>
  <si>
    <t>发行股份购买资产事项进展公告</t>
  </si>
  <si>
    <t>先河环保于2014年6月16日披露了《重大事项停牌公告》，公司股票于2014年6月16日开市起停牌。2014年7月10日发布了《关于发行股份购买资产事项延期复牌公告》。</t>
    <phoneticPr fontId="17" type="noConversion"/>
  </si>
  <si>
    <t>2014年半年度业绩预报</t>
    <phoneticPr fontId="17"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</si>
  <si>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7" type="noConversion"/>
  </si>
  <si>
    <t>300203.SZ</t>
    <phoneticPr fontId="17" type="noConversion"/>
  </si>
  <si>
    <t>聚光科技</t>
    <phoneticPr fontId="17"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</si>
  <si>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7" type="noConversion"/>
  </si>
  <si>
    <t>000925.sz</t>
    <phoneticPr fontId="17" type="noConversion"/>
  </si>
  <si>
    <t>合众机电</t>
    <phoneticPr fontId="17"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</si>
  <si>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7" type="noConversion"/>
  </si>
  <si>
    <t>发行股份购买资产停牌的公告</t>
    <phoneticPr fontId="17" type="noConversion"/>
  </si>
  <si>
    <t>公司因筹划发行股份购买资产并募集配套资金事项，于2014年5月26日开始停牌，公司原承诺争取最晚将在2014年6月25日前复牌，现公司申请继续停牌，最晚将在2014年7月25日前披露相关信息。</t>
    <phoneticPr fontId="17" type="noConversion"/>
  </si>
  <si>
    <t>300105.sz</t>
    <phoneticPr fontId="17" type="noConversion"/>
  </si>
  <si>
    <t>龙源技术</t>
    <phoneticPr fontId="17"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</si>
  <si>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7" type="noConversion"/>
  </si>
  <si>
    <t>002630.SZ</t>
    <phoneticPr fontId="17" type="noConversion"/>
  </si>
  <si>
    <t>华西能源</t>
    <phoneticPr fontId="17" type="noConversion"/>
  </si>
  <si>
    <t>关于签署重大经营合同的公告</t>
    <phoneticPr fontId="17"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</si>
  <si>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7" type="noConversion"/>
  </si>
  <si>
    <t>300090.sh</t>
    <phoneticPr fontId="17" type="noConversion"/>
  </si>
  <si>
    <t>盛运股份</t>
    <phoneticPr fontId="17" type="noConversion"/>
  </si>
  <si>
    <t>2014年上半年归属上市公司股东的净利润为10,000万元-11,500万元，同比增长83% - 110%，业绩变动原因是本期投资丰汇租赁有限公司实现投资收益8,100万元，同时获得政府补助1,750万元。</t>
    <phoneticPr fontId="17" type="noConversion"/>
  </si>
  <si>
    <t>300266.sz</t>
    <phoneticPr fontId="17" type="noConversion"/>
  </si>
  <si>
    <t>兴源过滤</t>
    <phoneticPr fontId="17"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</si>
  <si>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7" type="noConversion"/>
  </si>
  <si>
    <t>000826.sz</t>
    <phoneticPr fontId="17" type="noConversion"/>
  </si>
  <si>
    <t>桑德环境</t>
    <phoneticPr fontId="17"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</si>
  <si>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7" type="noConversion"/>
  </si>
  <si>
    <t>国中水务</t>
    <phoneticPr fontId="17" type="noConversion"/>
  </si>
  <si>
    <t>重大事项停牌公告</t>
    <phoneticPr fontId="17" type="noConversion"/>
  </si>
  <si>
    <t>黑龙江国中水务股份有限公司正在筹划非公开发行股票重大事项，公司股票自2014年7月15日开盘起连续停牌。</t>
    <phoneticPr fontId="17" type="noConversion"/>
  </si>
  <si>
    <t>300055.sz</t>
    <phoneticPr fontId="17" type="noConversion"/>
  </si>
  <si>
    <t>万邦达</t>
    <phoneticPr fontId="17"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</si>
  <si>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7" type="noConversion"/>
  </si>
  <si>
    <t>大禹节水</t>
    <phoneticPr fontId="17"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</si>
  <si>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7" type="noConversion"/>
  </si>
  <si>
    <t>三维丝</t>
    <phoneticPr fontId="17" type="noConversion"/>
  </si>
  <si>
    <t>2014年上半年归属上市公司股东的净利润为1,255万元-1,545万元，同比增长30%-6 0%，报告期内非经常性损益对净利润的影响金额预计约为304.10 万元</t>
    <phoneticPr fontId="17" type="noConversion"/>
  </si>
  <si>
    <t>2014年上半年归属上市公司股东的净利润为7625万元，同比增长137%%，业绩变动主要原因是上半年公司脱硝催化剂销量、脱硫脱硝工程业务同比增长影响所致。</t>
    <phoneticPr fontId="17" type="noConversion"/>
  </si>
  <si>
    <t>间接第一大股东计划出售所持公司股份的公告</t>
    <phoneticPr fontId="17"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</si>
  <si>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7" type="noConversion"/>
  </si>
  <si>
    <t>300262.SZ</t>
    <phoneticPr fontId="17" type="noConversion"/>
  </si>
  <si>
    <t>2014年上半年归属上市公司股东的净利润为1901.44 万元–2281.73 万元，同比增长0%-20%，报告期内非经常性损益对净利润的影响金额预计约为304.10 万元</t>
    <phoneticPr fontId="17" type="noConversion"/>
  </si>
  <si>
    <t>300174.SZ</t>
    <phoneticPr fontId="17"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</si>
  <si>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</si>
  <si>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7" type="noConversion"/>
  </si>
  <si>
    <t>300334.sz</t>
    <phoneticPr fontId="17"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</si>
  <si>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7" type="noConversion"/>
  </si>
  <si>
    <t>300070.sz</t>
    <phoneticPr fontId="17" type="noConversion"/>
  </si>
  <si>
    <t>碧水源</t>
    <phoneticPr fontId="17" type="noConversion"/>
  </si>
  <si>
    <t>对外投资设立合资公司暨关联交易的公告</t>
    <phoneticPr fontId="17"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</si>
  <si>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7"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</si>
  <si>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7" type="noConversion"/>
  </si>
  <si>
    <t>300190.sz</t>
    <phoneticPr fontId="17" type="noConversion"/>
  </si>
  <si>
    <t>维尔利</t>
    <phoneticPr fontId="17"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</si>
  <si>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7"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</si>
  <si>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7" type="noConversion"/>
  </si>
  <si>
    <t>300187.sz</t>
    <phoneticPr fontId="17" type="noConversion"/>
  </si>
  <si>
    <t>永清环保</t>
    <phoneticPr fontId="17" type="noConversion"/>
  </si>
  <si>
    <t>预计2014年上半年归属上市公司股东的净利润2832.97-3305.13万元，同比增长20%-40%。</t>
    <phoneticPr fontId="17" type="noConversion"/>
  </si>
  <si>
    <t>三聚环保</t>
    <phoneticPr fontId="17" type="noConversion"/>
  </si>
  <si>
    <t>预计2014年上半年归属上市公司股东的净利润18000-18500万元，同比增长151.01%-157.98%。</t>
    <phoneticPr fontId="17" type="noConversion"/>
  </si>
  <si>
    <t>300156.SZ</t>
    <phoneticPr fontId="17" type="noConversion"/>
  </si>
  <si>
    <t>天立环保</t>
    <phoneticPr fontId="17" type="noConversion"/>
  </si>
  <si>
    <t>预计2014年上半年归属上市公司股东的净利润300-500万元，同比下降89.36%-82.26。</t>
    <phoneticPr fontId="17" type="noConversion"/>
  </si>
  <si>
    <t>2014年一季度报、对全资子公司追加投资的公告</t>
    <phoneticPr fontId="17"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</si>
  <si>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7" type="noConversion"/>
  </si>
  <si>
    <r>
      <t>6</t>
    </r>
    <r>
      <rPr>
        <sz val="10"/>
        <color indexed="8"/>
        <rFont val="宋体"/>
        <family val="3"/>
        <charset val="134"/>
      </rPr>
      <t>00571.SH</t>
    </r>
    <phoneticPr fontId="17" type="noConversion"/>
  </si>
  <si>
    <t>信雅达</t>
    <phoneticPr fontId="17" type="noConversion"/>
  </si>
  <si>
    <t>2014年一季度报</t>
  </si>
  <si>
    <t>公司公告2014年第一季度营业收入1.59亿元，同比增长3.67%，归属于上市公司股东的净利润为0.11亿元，同比增长12.48%，扣非后净利润为187万元，同比减少71.2%，EPS为0.056元。</t>
    <phoneticPr fontId="17" type="noConversion"/>
  </si>
  <si>
    <t>公司公告2014年第一季度营业收入1.15亿元，同比增长42.3%，归属于上市公司股东的净利润为0.19亿元，同比增长32.84%，扣非后净利润为0.13亿元，同比增长9.54%，EPS为0.0133元。</t>
    <phoneticPr fontId="17" type="noConversion"/>
  </si>
  <si>
    <t>2013年年报、2014年一季度报</t>
    <phoneticPr fontId="17"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</si>
  <si>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7" type="noConversion"/>
  </si>
  <si>
    <t>2014年一季度报</t>
    <phoneticPr fontId="17" type="noConversion"/>
  </si>
  <si>
    <t>公司公告2014年第一季度公司营业收入5219万元，同比下降12.26%，归属于公司普通股股东的净利润为368万元，同比上升16.02%，EPS为0.0393元</t>
    <phoneticPr fontId="17"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</si>
  <si>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7" type="noConversion"/>
  </si>
  <si>
    <t>2014年第一季度公司营业收入实现20,568.19万元，同比增长26.37%􀄢实现归属于上市公司股东的净利润为1,044.91 万元，同比下降24.98%</t>
    <phoneticPr fontId="17"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</si>
  <si>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7"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</si>
  <si>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7" type="noConversion"/>
  </si>
  <si>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7" type="noConversion"/>
  </si>
  <si>
    <t>002658.sz</t>
    <phoneticPr fontId="17" type="noConversion"/>
  </si>
  <si>
    <t>2014年一季度报、增资协议</t>
    <phoneticPr fontId="17"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</si>
  <si>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7"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</si>
  <si>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7" type="noConversion"/>
  </si>
  <si>
    <t>000685.SZ</t>
    <phoneticPr fontId="17" type="noConversion"/>
  </si>
  <si>
    <t>中山公用</t>
    <phoneticPr fontId="17" type="noConversion"/>
  </si>
  <si>
    <t>2013年年报</t>
    <phoneticPr fontId="17"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</si>
  <si>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7" type="noConversion"/>
  </si>
  <si>
    <t>300172.SZ</t>
    <phoneticPr fontId="17" type="noConversion"/>
  </si>
  <si>
    <t>中电环保</t>
    <phoneticPr fontId="17"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</si>
  <si>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7" type="noConversion"/>
  </si>
  <si>
    <t>巴安水务</t>
    <phoneticPr fontId="17" type="noConversion"/>
  </si>
  <si>
    <t>2014 年上半年，公司实现营业收入22.32亿元，同比增长16.69%；实现归属于上市公司股东的净利润8.88亿元，同比下降4.12%；扣非净利润8.18亿元，同比下降8.48%，EPS为0.18元/股，同比下降5.26%，EPS为0.0840。。报告期内，公司签订锦州市锦凌
水库供水工程施工承包合同、河北省沧州渤海新区海水淡化项目合作协议，中标东莞中电新能源热电厂2X350MW级燃机扩
建工程天然气调压站项目、华能太原东山2X9F级燃气热电联产天然气调压站项目。报告期内，公司在手订单超10亿元，区
域战略及业务板块战略取得很大进展。</t>
    <phoneticPr fontId="17" type="noConversion"/>
  </si>
  <si>
    <t>公司实现营业收入18,412.95万元，比上年同期增长-3.53%；实现利润总额2,691.60万元，比上年同期增长16.67%；实现归属于上市公司股东的净利润2,241.83万元，比上年同期增长17.90%。，公司实现营业收入18,412.95万元，较上年同期略有下降，主要是报告期内天然气调压站及分布式能源项目交付数量较上年同期有所减少所致。报告期内，公司签订锦州市锦凌水库供水工程施工承包合同、河北省沧州渤海新区海水淡化项目合作协议，中标东莞中电新能源热电厂2X350MW级燃机扩建工程天然气调压站项目、华能太原东山2X9F级燃气热电联产天然气调压站项目。公司在手订单超10亿元，区域战略及业务板块战略取得很大进展。</t>
    <phoneticPr fontId="17" type="noConversion"/>
  </si>
  <si>
    <t>公司2014年上半年实现营业收入156,912.57万元，较上年同期下降47.85%；实现营业利润8,833.84万元，较上年同期下降44.61%；实现归属于母公司的净利润6,423.87万元，同比下降46.95%。公司盈利指标与上年同期相比下降主要是公司继续控制贸易规模，使贸易盈利指标纵向比较出现较大回落；从结构性上看，由于公司推行降本增效的措施，报告期内，毛利率22.04%，较上年同期增长8.77%，销售净利率5.1%，较上年同期增长0.37%。</t>
    <phoneticPr fontId="17" type="noConversion"/>
  </si>
  <si>
    <t>杭锅股份</t>
    <phoneticPr fontId="17" type="noConversion"/>
  </si>
  <si>
    <t>菲达环保</t>
    <phoneticPr fontId="17" type="noConversion"/>
  </si>
  <si>
    <t>非公开发行股票预案、关于部分募集资金收购资产公告</t>
    <phoneticPr fontId="17" type="noConversion"/>
  </si>
  <si>
    <t>菲达环保拟非公开发行140,515,222股、面值为1元的人民币普通股，全部由巨化集团公司以现金认购，购买衢州市清泰环境工程有限公司和浙江衢州巨泰建材有限公司100％股权。本次交易完成后，巨泰公司和清泰公司将成为公司全资子公司。巨化集团因本次发行将成为公司控股股东，此次交易构成关联交易。本次交易有利于公司立足环保行业，通过内涵增长和外延扩张相结合的方式，努力拓宽环保产业链，做大做强环保产业，致力于成为集设备生产和项目运营为一体的环保企业。</t>
    <phoneticPr fontId="17" type="noConversion"/>
  </si>
  <si>
    <r>
      <t xml:space="preserve">  </t>
    </r>
    <r>
      <rPr>
        <sz val="11"/>
        <rFont val="仿宋_GB2312"/>
        <family val="3"/>
        <charset val="134"/>
      </rPr>
      <t>分析师：王刚</t>
    </r>
    <phoneticPr fontId="17" type="noConversion"/>
  </si>
  <si>
    <r>
      <t xml:space="preserve">  </t>
    </r>
    <r>
      <rPr>
        <sz val="11"/>
        <rFont val="仿宋_GB2312"/>
        <family val="3"/>
        <charset val="134"/>
      </rPr>
      <t>执业编号：</t>
    </r>
    <r>
      <rPr>
        <sz val="11"/>
        <rFont val="Calibri"/>
        <family val="2"/>
      </rPr>
      <t>S1490514010001</t>
    </r>
    <phoneticPr fontId="17" type="noConversion"/>
  </si>
  <si>
    <r>
      <t xml:space="preserve">  </t>
    </r>
    <r>
      <rPr>
        <sz val="11"/>
        <rFont val="仿宋_GB2312"/>
        <family val="3"/>
        <charset val="134"/>
      </rPr>
      <t>邮箱：</t>
    </r>
    <r>
      <rPr>
        <sz val="11"/>
        <rFont val="Calibri"/>
        <family val="2"/>
      </rPr>
      <t>wanggang@hrsec.com.cn</t>
    </r>
    <phoneticPr fontId="17" type="noConversion"/>
  </si>
  <si>
    <r>
      <t xml:space="preserve">  </t>
    </r>
    <r>
      <rPr>
        <sz val="11"/>
        <rFont val="仿宋_GB2312"/>
        <family val="3"/>
        <charset val="134"/>
      </rPr>
      <t>电话：</t>
    </r>
    <r>
      <rPr>
        <sz val="11"/>
        <rFont val="Calibri"/>
        <family val="2"/>
      </rPr>
      <t>010-58566810</t>
    </r>
    <phoneticPr fontId="17" type="noConversion"/>
  </si>
  <si>
    <r>
      <t xml:space="preserve">  </t>
    </r>
    <r>
      <rPr>
        <sz val="11"/>
        <rFont val="仿宋_GB2312"/>
        <family val="3"/>
        <charset val="134"/>
      </rPr>
      <t>联系人：赵竞萌</t>
    </r>
    <phoneticPr fontId="17" type="noConversion"/>
  </si>
  <si>
    <r>
      <t xml:space="preserve">  </t>
    </r>
    <r>
      <rPr>
        <sz val="11"/>
        <rFont val="宋体"/>
        <family val="3"/>
        <charset val="134"/>
      </rPr>
      <t>邮箱：</t>
    </r>
    <r>
      <rPr>
        <sz val="11"/>
        <rFont val="Calibri"/>
        <family val="2"/>
      </rPr>
      <t xml:space="preserve"> zhaojingmeng@hrsec.com.cn</t>
    </r>
    <phoneticPr fontId="17" type="noConversion"/>
  </si>
  <si>
    <r>
      <t xml:space="preserve">  </t>
    </r>
    <r>
      <rPr>
        <sz val="11"/>
        <rFont val="宋体"/>
        <family val="3"/>
        <charset val="134"/>
      </rPr>
      <t>电话：</t>
    </r>
    <r>
      <rPr>
        <sz val="11"/>
        <rFont val="Calibri"/>
        <family val="2"/>
      </rPr>
      <t xml:space="preserve"> 010-58566801</t>
    </r>
    <phoneticPr fontId="17" type="noConversion"/>
  </si>
  <si>
    <t>环保部正抓紧组织起草土壤环境保护法</t>
  </si>
  <si>
    <t>全国</t>
    <phoneticPr fontId="17" type="noConversion"/>
  </si>
  <si>
    <t>土壤</t>
    <phoneticPr fontId="17" type="noConversion"/>
  </si>
  <si>
    <t>为贯彻落实《国务院关于印发大气污染防治行动计划的通知》（国发[2013]37号）要求，加快推进我国油品质量升级步伐，下发的通知内容涉及加价标准——确定车用汽、柴油（标准品，下同）质量标准升级至第四阶段的加价标准分别为每吨290元和370元；从第四阶段升级至第五阶段的加价标准分别为每吨170元和160元；操作方式——第四阶段车用汽油标准过渡期至2013年底，第四阶段车用柴油标准过渡期至2014年底；第五阶段车用汽油和柴油标准过渡期均至2017年底；试点地区加价政策衔接——北京、上海、广东、江苏等已进行试点加价的地区要进一步加快油品质量升级步伐， 2013年10月份全面供应更高一级质量标准的油品（北京市已完成升级），并做好价格衔接工作；组织实施工作；加强质量监管和做好宣传解释。</t>
    <phoneticPr fontId="17" type="noConversion"/>
  </si>
  <si>
    <t xml:space="preserve">环保部自然生态保护司相关负责人表示，环保部正抓紧组织起草土壤环境保护法，会同发展改革、国土资源、农业等部门成立了土壤环境保护法规起草工作领导小组、工作组和相应的专家组，已经形成法律草案征求意见稿，征求了有关部门和地方意见。下一步将进一步加强土壤立法实地调研，积极完善法律草案，有序推进土壤立法工作。今年4月，全国土壤污染状况调查公报发布，调查结果显示，全国土壤环境状况总体不容乐观，部分地区土壤污染较重，耕地土壤环境质量堪忧，工矿业废弃地土壤环境问题突出。针对目前土壤污染现状，国家将采取五措施加强土壤环境保护和污染治理：一是编制土壤污染防治行动计划，二是加快推进土壤环境保护立法进程，三是进一步开展土壤污染状况详查工作，四是实施土壤修复工程，五是加强土壤环境监管。
</t>
    <phoneticPr fontId="17" type="noConversion"/>
  </si>
  <si>
    <t>财政资金助力生态环保建设 浙江再筹600亿治水</t>
  </si>
  <si>
    <t>浙江</t>
    <phoneticPr fontId="17" type="noConversion"/>
  </si>
  <si>
    <t>水</t>
    <phoneticPr fontId="17" type="noConversion"/>
  </si>
  <si>
    <t xml:space="preserve">浙江省级生态环保投入从2008年的36.78亿元增长至2013年的68.2亿元，年均增长13.14%。而在未来7年，全省将筹600亿元用于治水。浙江生态财政政策体系将重点支持4项主要工作。“五水共治”的政策和资金保障被列在首位。为支持“五水共治”，省级财政未来7年将筹措600亿元用于治水，同时通过财政资金的杠杆引导，吸引金融资本和社会资本广泛参与。2014年，浙江省级财政预算安排90.6亿元，支持黑河、臭河、垃圾河治理，推进防洪防涝、城乡供水和污水防治等重点工程建设。
</t>
    <phoneticPr fontId="17" type="noConversion"/>
  </si>
  <si>
    <t xml:space="preserve">环境保护部13日对外发布了《“同呼吸　共奋斗”公民行为准则》，倡导公众践行低碳、绿色生活方式和消费模式，积极参与大气污染防治和环境保护。准则动员公民发现污染大气及破坏生态环境的行为，拨打12369热线电话进行举报。准则共有8个方面内容，分别是：关注空气质量、做好健康防护、减少烟尘排放、坚持低碳出行、选择绿色消费、养成节电习惯、举报污染行为、共建美丽中国。其中，准则倡导适度使用空调，控制冬季室温，夏季室温不低于26摄氏度，及时关闭电器电源，减少待机耗电。
</t>
    <phoneticPr fontId="17" type="noConversion"/>
  </si>
  <si>
    <t>环保部发布公民行为准则 动员公民举报污染行为</t>
  </si>
  <si>
    <t>全国</t>
    <phoneticPr fontId="17" type="noConversion"/>
  </si>
  <si>
    <t>综合</t>
    <phoneticPr fontId="17" type="noConversion"/>
  </si>
  <si>
    <t>国中水务</t>
    <phoneticPr fontId="17" type="noConversion"/>
  </si>
  <si>
    <t>2014年上半年，公司实现营业收入26,486.48万元，比去年同期增长59.03%；实现归属于上市公司股东的净利润5,140.70万元，比去年同期增长79.16%。截至报告期末，公司总资产达到372,351.43万元，较2013年末增长4.83%。营业收入变动原因说明：（1）合并范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2）公司子公司东营污水于2014年1月开始运营，去年同期处于在建期。</t>
    <phoneticPr fontId="17" type="noConversion"/>
  </si>
  <si>
    <t>关于创冠香港战略投资本公司的申请获商务部批复同意的公告</t>
    <phoneticPr fontId="17" type="noConversion"/>
  </si>
  <si>
    <t>瀚蓝环境</t>
    <phoneticPr fontId="17" type="noConversion"/>
  </si>
  <si>
    <t>瀚蓝环境拟向创冠香港发行股份及支付现金购买其所持创冠环保（中国）有限公司100%股权，创冠香港战略投资本公司的申请已获商务部的批复同意</t>
    <phoneticPr fontId="17" type="noConversion"/>
  </si>
  <si>
    <t>万邦达重大合同中标公告</t>
    <phoneticPr fontId="17" type="noConversion"/>
  </si>
  <si>
    <t>万邦达</t>
    <phoneticPr fontId="17" type="noConversion"/>
  </si>
  <si>
    <t>2014年8月13日万邦达收到中国联合工程公司发出的中标通知书，由该公司组织建设并招标的神华宁煤400 万吨/年煤炭间接液化项目动力站装置除盐水及凝液精制站工艺包成套项目，经过综合评标，确定万邦达为中标单位，中标价人民币1.88 亿元。项目中标金额约占公司 2013 年度营业总收入的24.35％，将对公司2014。
年－2015 年的经营业绩产生积极影响。</t>
    <phoneticPr fontId="17" type="noConversion"/>
  </si>
  <si>
    <t>盛运环保股权质押公告</t>
    <phoneticPr fontId="17" type="noConversion"/>
  </si>
  <si>
    <t>盛运股份</t>
    <phoneticPr fontId="17" type="noConversion"/>
  </si>
  <si>
    <t>安徽盛运环保（集团）股份有限公司（以下简称“本公司”）于近日接到控股股东开晓胜先生的通知，开晓胜先生将其持有的本公司无限售流通股10,000,000股质押给中融国际信托有限公司，并已于2014年8月12日在中国证券登记结算有限责任公司深圳分公司办理了股权质押登记手续，质押期限自2014年8月12日起至开晓胜先生办理解除质押登记手续之日止。截止本公告日, 开晓胜先生共持有本公司126,349,200股股份，占本公司总股本的23.86%，其中已质押股份94,240,720股，占开晓胜先生持有本公司股份总数的74.59%，占本公司总股本的17.80%。</t>
    <phoneticPr fontId="17" type="noConversion"/>
  </si>
  <si>
    <t>2014年非公开发行将导致实际控制人变更及股东权益变动的提示性公告</t>
    <phoneticPr fontId="17" type="noConversion"/>
  </si>
  <si>
    <t>菲达环保</t>
    <phoneticPr fontId="17" type="noConversion"/>
  </si>
  <si>
    <t>公司非公开发行股票数量为140,515,222股，全部由巨化集团公司（以下简称“巨化集团”）以现金认购，发行价格为8.54元/股。本次非公开发行前，菲达集团有限公司（以下简称“菲达集团”）持有公司23.75%的股份，为公司的控股股东。诸暨市国资委持有菲达集团100%的股权，为公司的实际控制人。本次非公开发行完成后，巨化集团将成为公司新的控股股东，持股比例为25.67%，菲达集团持股比例降为17.65%。浙江省国资委持有巨化集团100%的股权，将成为公司新的实际控制人，公司的控制权将发生变化。</t>
    <phoneticPr fontId="17" type="noConversion"/>
  </si>
  <si>
    <t>非公开发行股票申请获得中国证券监督管理委员会核准批复的公告</t>
    <phoneticPr fontId="17" type="noConversion"/>
  </si>
  <si>
    <t>三聚环保于2014 年8 月13日收到中国证券监督管理委员会（以下简称“中国证监会”）出具的《关于核准北京三聚环保新材料股份有限公司非公开发行股票的批复》，核准公司非公开发行不超过3,033,978 股新股。</t>
    <phoneticPr fontId="17" type="noConversion"/>
  </si>
  <si>
    <t>先河环保</t>
    <phoneticPr fontId="17" type="noConversion"/>
  </si>
  <si>
    <t>先河环保拟以发行股份及支付现金相结合的方式向梁常清、梁宝欣购买广西先得环保科技有限公司80%股权公告</t>
    <phoneticPr fontId="17" type="noConversion"/>
  </si>
  <si>
    <t>先河环保拟以发行股份和支付现金相结合的方式购买梁常清、梁宝欣合计持有的科迪隆80%的股权，交易价格合计20,720 万元，其中，以发行股份方式支付对价14,504 万元，以现金方式支付对价6,216 万元。拟以发行股份和支付现金相结合的方式购买梁常清、梁宝欣合计持有的广西先得80%的股权，交易价格合计5,680 万元，其中，以发行股份方式支付对价3,976 万元，以现金方式支付对价1,704 万元。先河环保拟向不超过 5 名特定投资者非公开发行股份募集配套资金，募集配套资金总额不超过8,800 万元，未超过本次交易总额（本次标的资产作价26,400万元与本次募集配套资8,800 万元之和）的25%。配套资金将用于支付收购科迪隆80%股权和广西先得80%股权的现金对价部分，其余部分用于支付本次并购整合费用及中介机构费用。</t>
    <phoneticPr fontId="17" type="noConversion"/>
  </si>
  <si>
    <t>国中水务</t>
    <phoneticPr fontId="17" type="noConversion"/>
  </si>
  <si>
    <t>关于间接第一大股东终止出售所持公司股份计划的提示性公告</t>
    <phoneticPr fontId="17" type="noConversion"/>
  </si>
  <si>
    <t>国中水务间接第一大股东润中国际控股有限公司于2014年7月9日发布《有关非常重大出售事项之出售授权及恢复买卖的公告》，涉及于一笔或多笔交易中可能出售其通过其全资子公司国中（天津）水务有限公司所持有的国中水务227,312,500股股份。润中国际于2014年8月15日发布《终止非常重大出售事项》，国中水务将继续为润中国际的联营公司。</t>
    <phoneticPr fontId="17" type="noConversion"/>
  </si>
  <si>
    <t>万邦达</t>
    <phoneticPr fontId="17" type="noConversion"/>
  </si>
  <si>
    <t>关于使用超募资金支付收购昊天节能装备股份有限公司股权款现金对价的公告</t>
    <phoneticPr fontId="17" type="noConversion"/>
  </si>
  <si>
    <t>公司拟使用7,480 万元超募资金支付收购昊天节能装备股份有限公司股权款现金对价及相关费用。</t>
    <phoneticPr fontId="17" type="noConversion"/>
  </si>
  <si>
    <t>三聚环保</t>
    <phoneticPr fontId="17" type="noConversion"/>
  </si>
  <si>
    <t>关于公司控股股东股权质押的公告</t>
    <phoneticPr fontId="17" type="noConversion"/>
  </si>
  <si>
    <t>三聚环保公司控股股东海淀科技持有公司无限售流通股份143,952,120 股，占公司总股本的28.46%，将其持有的公司无限售流通股份25,300,000 股（占其所持有公司股份的17.58%，占公司总股本的5.00%）作为标的证券，质押给东兴证券股份有限公司办理股票质押式回购业务，质押期限自2014 年8 月5 日起至双方办理解除质押登记手续为止。将其持有的公司无限售流通股份9,700,000 股（占其所持有公司股份的6.74%，占公司总股本的1.92%）作为标的证券，质押给东兴证券股份有限公司办理股票质押式回购业务，质押期限自2014 年8 月7 日起至双方办理解除质押登记手续为止。将其持有的公司无限售流通股份9,700,000 股（占其所持有公
司股份的6.74%，占公司总股本的1.92%）作为标的证券，质押给东兴证券股份
有限公司办理股票质押式回购业务，质押期限自2014 年8 月7 日起至双方办理解除质押登记手续为止。截至本公告日，海淀科技共持有公司股143,952,120 股，占公司总股本的28.46%；其中本次质押股份35,000,000 股，占其所持有公司股份的24.31%，占公司总股本的6.92%；累计质押股份121,890,000 股，占其所持有公司股份的84.67%，占公司总股本的24.10%。</t>
    <phoneticPr fontId="17" type="noConversion"/>
  </si>
  <si>
    <t>环保部：部分省市污染源自动监控不能有效监控企业排污行为</t>
  </si>
  <si>
    <t xml:space="preserve">环保部发布上半年核查报告称，部分省市污染源自动监控数据传输有效率较低，不能有效监控企业排污行为。环保部表示，下一步将严厉打击污染源自动监控数据造假。数据显示，今年我国国家重点监控企业达到14410家，上半年环保部对这些国控污染源在线自动监控数据传输效率进行的核查显示，新疆、湖南、云南等省污染监控数据传输有效率未过50%。今年下半年环保部将组织以打击污染源自动监控系统造假为重点的专项执法检查。环保部要求，严禁对监控数据进行删除、修改，对于违反这些规定的行为将依法处理。环保部副部长翟青表示，严控企业环境违法行为，将会带来环境治理的巨大潜力。
</t>
    <phoneticPr fontId="17" type="noConversion"/>
  </si>
  <si>
    <t>广东各县2015年将全面开征生活垃圾处理费</t>
  </si>
  <si>
    <t>广东</t>
    <phoneticPr fontId="17" type="noConversion"/>
  </si>
  <si>
    <t>固废</t>
    <phoneticPr fontId="17" type="noConversion"/>
  </si>
  <si>
    <t xml:space="preserve">广东省现已建成生活垃圾无害化处理场85座，处理量6.4万吨/日。纳入农村垃圾管理考核范围的71个县（市、区）中除潮南、潮安2个县（区）生活垃圾处理场尚未落地，连平确定了选址即将开工，其他68个已全部开工。截至目前，广东城镇生活垃圾无害化处理率超过82.5%，但农村生活垃圾无害化处理率仅为45.7%。部分县（市）和大部分乡镇仍未开征生活垃圾处理费，2015年各县（市、区）将全面开征。同时参考博罗经验，建立由市、县、镇、村共同分担的农村保洁员工资支付机制。
</t>
    <phoneticPr fontId="17" type="noConversion"/>
  </si>
  <si>
    <t>京津冀首台国家煤电机组环保改造示范项目通过验收</t>
  </si>
  <si>
    <t>全国</t>
    <phoneticPr fontId="17" type="noConversion"/>
  </si>
  <si>
    <t>大气</t>
    <phoneticPr fontId="17" type="noConversion"/>
  </si>
  <si>
    <t xml:space="preserve">京津冀首台“国家煤电机组环保改造示范项目”投产院士专家座谈会及新闻发布会在神华三河电厂召开，三河电厂1号机组环保改造示范项目通过验收，由此成为京津冀首台达到燃气机组排放标准的“近零排放”燃煤机组。由河北省环境监测中心站发布的三河电厂1号机组环保排放监测报告显示，项目改造后大气污染物排放实测数据为：粉尘排放浓度5.0毫克/立方米，二氧化硫排放浓度9.0毫克/立方米，氮氧化物排放浓度35.0毫克/立方米，达到并优于火电厂大气污染物排放标准中重点地区的火力发电锅炉及燃气轮机组大气污染物特别排放限值要求，设备投运后连续安全稳定运行。
</t>
    <phoneticPr fontId="17" type="noConversion"/>
  </si>
  <si>
    <t>天津市部署下半年“四清一绿”行动，农村污水处理成重点</t>
  </si>
  <si>
    <t>水</t>
    <phoneticPr fontId="17" type="noConversion"/>
  </si>
  <si>
    <t xml:space="preserve">天津市部署下半年“四清一绿”行动，农村污水处理成为工作重点，255个重点村污水处理项目将进入论证阶段。“美丽天津·一号工程”指挥部对天津市今年下半年“四清一绿”行动作出部署，其中清洁村庄行动将重点抓好垃圾处理、污水处理、村庄绿化、环境清整4方面工作，推广污水处理成功模式，组织专家论证255个重点村申报的污水处理设施建设项目。清新空气行动在狠抓“煤改燃”任务工程进度的同时，将进一步加大扬尘面源污染防治力度，探索建立未开发土地政府代管机制；清水河道行动年底前将完成全部水环境污染治理工程，将加快排水管网、泵站等设施和各类污水处理设施的建设进度；清洁社区行动将重点做好社区环境综合治理工作，集中整治重点、难点问题；绿化美化行动将启动2015年度冬季造林绿化工程，确保年底前完成全部土方工程和60%的造林任务。
大智慧5.98+0.000.00%创业环保8.24-0.13-1.55%津膜科技21.03-0.51-2.37%点抓好垃圾处理、污水处理、村庄绿化、环境清整4方面工作，推广污水处理成功模式，组织专家论证255个重点村申报的污水处理设施建设项目。
大智慧5.98+0.000.00%创业环保8.24-0.13-1.55%津膜科技21.03-0.51-2.37%点抓好垃圾处理、污水处理、村庄绿化、环境清整4方面工作，推广污水处理成功模式，组织专家论证255个重点村申报的污水处理设施建设项目。
</t>
    <phoneticPr fontId="17" type="noConversion"/>
  </si>
  <si>
    <t>我国将在2017年完成排污权有偿使用和交易试点</t>
  </si>
  <si>
    <t>全国</t>
    <phoneticPr fontId="17" type="noConversion"/>
  </si>
  <si>
    <t>综合</t>
    <phoneticPr fontId="17" type="noConversion"/>
  </si>
  <si>
    <t xml:space="preserve">2017年，我国将基本建立排污权有偿使用和交易制度，试点工作也将基本完成。2007年启动的这项试点工作已经在天津、河北、内蒙古等11个省（区、市）开展。国务院办公厅今早发布《进一步推进排污权有偿使用和交易试点指导意见》，在制度建设上对这一试点工作的实际操作提出更为明确的要求，并指出各地可以参照此办法展开试点。文件指出，将建立排污权有偿使用和交易制度，要求各地妥善处理好政府与市场、制度改革创新与保持经济平稳发展、新企业与老企业、试点地区与非试点地区的关系，把握好试点政策出台的时机、力度和节奏，因地制宜、循序渐进推进试点工作。加强排污权出让收入管理。排污权使用费由地方环境保护部门按照污染源管理权限收取，全额缴入地方国库，纳入地方财政预算管理。
</t>
    <phoneticPr fontId="17" type="noConversion"/>
  </si>
  <si>
    <t>天津</t>
    <phoneticPr fontId="17" type="noConversion"/>
  </si>
  <si>
    <t>环保部公示秦山核电厂扩建项目：总投资约270亿元</t>
  </si>
  <si>
    <t xml:space="preserve">环保部就秦山核电厂扩建项目（方家山核电工程）发布环评公示，秦山核电厂扩建项目是自主化百万千瓦级压水堆核电机组，工程总投资约269.5亿元人民币，其中环保设施投资约占总投资额3.0%。工程总投资约269.5亿元人民币，其中环保设施投资约占总投资额3.0%。乏燃料后处理费从投产后第1年开始提取，每年提取38667万元；退役基金计入发电成本。退役基金提取总额为固定资产原值的10％，从发电的第一年起到项目计算期末的时间内按年平均提取，作为本工程项目退役时的处理费用。预计提取的退役费累计本金金额约为25.57亿元。
</t>
    <phoneticPr fontId="17" type="noConversion"/>
  </si>
  <si>
    <t>环保部开展污染场地环境监管试点工作</t>
  </si>
  <si>
    <t xml:space="preserve">8月22日讯，环保部发布《关于开展污染场地环境监管试点工作的通知》，湖南、重庆、江苏等地被纳入试点范围，要求建立污染场地环境监管全过程管理模式。《通知》要求，各试点地区要建立规范的污染场地环境监管全过程管理模式，特别要在理顺污染场地多部门联合监管工作机制、建立建设用地流转强制环境调查评估与备案制度、确定行业准入条件、明确场地污染责任界定及责任追究原则、筹措治理修复多元化资金等方面开展试点，因地制宜出台管理制度和政策措施。
</t>
    <phoneticPr fontId="17" type="noConversion"/>
  </si>
  <si>
    <t>环保部：多个重污染建设项目未通过环评审批</t>
  </si>
  <si>
    <t xml:space="preserve">环保部最新公布的审批决定显示，多个涉及重污染建设项目未通过环评审批，其中包括中海油、中石化、国电电力等“国字头”企业。未获批准的项目数量几乎占到此次公布项目总数量的一半，未获批多是出于引用数据不达标或环境风险隐患较大等考虑。未获批的两个电力建设项目同属“上大压小”新建工程。所谓“上大压小”，即关停小火电机组，代以低能耗的新建电源项目。另一“上大压小”未获批项目来自辽宁抚顺热电厂，除污染物排放总量指标不合要求外，未经环保部审批即擅自开工建设的违法行为也是此次环评未获批的重要原因。原油工程方面，中石化白沙湾原油商业储备基地（二期）工程和中海油烟台港西港区30万吨级原油码头工程均未获批。
</t>
    <phoneticPr fontId="17" type="noConversion"/>
  </si>
  <si>
    <t>上半年北京退出213家污染企业</t>
  </si>
  <si>
    <t>北京</t>
    <phoneticPr fontId="17" type="noConversion"/>
  </si>
  <si>
    <t>2014年上半年，北京市实现规模以上工业增加值约1570亿元，同比增加6.3%，工业经济运行稳中有进，质量效益同步提升。昨天，北京市经信委发布上半年全市工业和信息化运行数据时披露，“智慧北京”的建设进程在不断加快，全市网上政务服务大厅预期将在年底前上线开通；整合多种便民服务功能、实现一卡多用的智能卡将力争在年底前发放第一批。在工业节能减排方面，上半年共退出213家污染企业，完成全年任务的71%。完成市级以上开发区燃煤设施清洁能源改造1049蒸吨。下半年还将在全市范围内加大污染企业淘汰退出工作力度，确保10月底前就地淘汰退出300家污染企业，确保10月底前完成锅炉改造1300蒸吨以上，确保2013-2014年累计压减燃煤55万吨。</t>
    <phoneticPr fontId="17" type="noConversion"/>
  </si>
  <si>
    <t>北京公布国五标准OBD排放监测功能的公告</t>
  </si>
  <si>
    <t>为减少机动车排放污染，改善本市大气环境质量，经国务院批准，北京市自2015年1月1日起，对新增点燃式轻型汽油车实施《轻型汽车污染物排放限值及测量方法(中国第五阶段)》(GB18352.5—2013)标准(以下简称《国五标准》)中的车载诊断系统(OBD)两项排放监测功能，即车载排放诊断系统实际监测频率(IUPR)和车载排放诊断系统监测氮氧化物的相关要求。</t>
    <phoneticPr fontId="17" type="noConversion"/>
  </si>
  <si>
    <t>碧水源</t>
    <phoneticPr fontId="17" type="noConversion"/>
  </si>
  <si>
    <t>关于中标候选人公示的提示性公告</t>
  </si>
  <si>
    <t>北京碧水源科技股份有限公司为《晋阳污水厂一期建设项目EPC总承包的中标公示》项目中的中标候选人。其中EPC 固定总价：1,096,431,117.52 元；MBR 工艺污水处理价格：1.451 元/立方米；A/A/O 工艺污水处理价格：1.501 元/立方米。</t>
    <phoneticPr fontId="17" type="noConversion"/>
  </si>
  <si>
    <t>关于公司监事减持股份的公告</t>
  </si>
  <si>
    <t>万邦达监事会主席范飞先生于2014 年8 月20日通过大宗交易方式减持其持有的公司无限售条件流通股320,000 股，减持股份数量占公司总股本的0.140%。</t>
    <phoneticPr fontId="17" type="noConversion"/>
  </si>
  <si>
    <t>江南水务</t>
    <phoneticPr fontId="17" type="noConversion"/>
  </si>
  <si>
    <t>2014年上半年公司实现营业收入29,383.45 万元；较上年25,505.14万元增长15.21%；实现营业利润9,713.98万元；较上年8,129.95万元增长19.48%；实现归属于上市公司股东的净利润7,182.51 万元，较上年6,533.94万元增长9.93%。</t>
    <phoneticPr fontId="17" type="noConversion"/>
  </si>
  <si>
    <t>601199.SH</t>
    <phoneticPr fontId="17" type="noConversion"/>
  </si>
  <si>
    <t>关于发行股份及支付现金购买资产之标的资产过户完成的公告</t>
    <phoneticPr fontId="17" type="noConversion"/>
  </si>
  <si>
    <t>万邦达</t>
    <phoneticPr fontId="17" type="noConversion"/>
  </si>
  <si>
    <t>2014 年8 月18 日，张建兴、河北创智投资管理有限公司、孙宏英、于淑靖和肖杰分别将所持昊天节能43.30%、30.00%、9.70%、9.50%和7.50%的股权过户至万邦达名下，河北盐山县工商行政管理局为此办理了工商变更登记手续，并向昊天节能核发了变更后的《营业执照》，昊天节能成为万邦达投资的一人有限责任公司，其名称由原来的“昊天节能装备股份有限公司”变更为“昊天节能装备有限责任公司”。</t>
    <phoneticPr fontId="17" type="noConversion"/>
  </si>
  <si>
    <t>关于签订黑龙江省百镇供排水建设项目合作协议的公告</t>
  </si>
  <si>
    <t>国中水务</t>
    <phoneticPr fontId="17" type="noConversion"/>
  </si>
  <si>
    <t>600187.SH</t>
    <phoneticPr fontId="17" type="noConversion"/>
  </si>
  <si>
    <t>中山公用</t>
    <phoneticPr fontId="17" type="noConversion"/>
  </si>
  <si>
    <t>公司实现营业收入54,203.67万元，比去年同期增加11.83%；营业成本35,171.24万元，比去年同期增加10.87％；实现利润总额为31,442.66万元，比去年同期增加24.06%；实现净利润为28,297.83万元，比去年同期增加20.86%。净利润增加的主要原因，是由于营业毛利增加、期间费用减少及公司对外投资收益增加所致。</t>
    <phoneticPr fontId="17" type="noConversion"/>
  </si>
  <si>
    <t>桑德环境</t>
    <phoneticPr fontId="17" type="noConversion"/>
  </si>
  <si>
    <t>关于签署日常经营重大合同的公告</t>
  </si>
  <si>
    <t>安徽省亳州市城市管理行政执法局与桑德环境于2014年8月20日在安徽省亳州市签署了《安徽省亳州市生活垃圾焚烧发电厂及污泥处理厂特许经营项目特许经营协议》。</t>
    <phoneticPr fontId="17" type="noConversion"/>
  </si>
  <si>
    <t>国中水务于2014年8月20日与黑龙江省住房与城乡建设厅签订了《黑龙江省百镇供排水建设项目合作协议》。国中水务承诺本协议签订后两个月内提供其选定不少于3-5个示范镇的供、排水项目作为双方第一批合作项目。。2014年完成上述第一批合作项目的建设，并保证该项目顺利投入运营，达到国家规定的出水标准。在未来五年内乙方投入不少于50亿元完成百镇供、排水设施建设。。本项特许协议所述生活垃圾焚烧发电厂现设计规模为600吨/日，远期规模为1200吨/日；污泥处理厂现设计规模为100吨/日，远期规模为200吨/日，均以污泥含水率80%计。。亳州市生活垃圾焚烧发电厂及污泥处理厂项目特许经营期限为30年</t>
    <phoneticPr fontId="17" type="noConversion"/>
  </si>
  <si>
    <t>盛运股份</t>
    <phoneticPr fontId="17" type="noConversion"/>
  </si>
  <si>
    <t>公司2014年上半年实现营业收入53543.86万元，较上年同期增长18.28%；归属公司股东净利润为10550.74万元，较上年同期增长94.52%，资产状况和经营业绩保持持续较快增长态势。报告期内公司与内蒙古乌兰浩特、山东宁阳签订了BOT特许经营权协议，与内蒙古巴彦淖尔、吉林白城市、湖南永州、西安临潼等城市签订了BOT框架协议书，设立了内蒙古巴彦淖尔、山东宁阳、湖南永州、陕西延安、铜川、商洛、新疆阿克苏、海南儋州等垃圾发电项目公司，增资了珠海信环环保有限公司10%的股权，同时陆续开工了西藏拉萨、山东招远、贵州凯里、山东枣庄的垃圾发电项目。</t>
    <phoneticPr fontId="17" type="noConversion"/>
  </si>
  <si>
    <t>桑德环境</t>
    <phoneticPr fontId="17" type="noConversion"/>
  </si>
  <si>
    <t>2014年上半年公司实现营业收入1,711,130,207.54元，较上年同期增长65.15%；实现营业利润356,029,895.22元，较上年同期增长36.85%；实现净利润310,490,761.00元，归属于母公司所有者的净利润312,742,537.75元，分别较上年同期增长36.87%、39.85%。公司依据董事会确立的既定战略目标和经营计划，积极推进固废处置类业务的营销及项目建设进度，从传统的生活垃圾到细分的餐厨垃圾处理，处理工艺从卫生填埋、综合处理到焚烧发电，紧跟时代发展；并在2014年上半年，公司积极开拓环卫一体化市场，将其确定为公司今后业务发展的重要方向。同时公司适时进行了特定区域内再生资源项目的并购工作，通过并购方式使区域内再生资源业务规模进一步提升。</t>
    <phoneticPr fontId="17" type="noConversion"/>
  </si>
  <si>
    <t>永清环保</t>
    <phoneticPr fontId="17" type="noConversion"/>
  </si>
  <si>
    <t>非公开发行A 股股票预案</t>
  </si>
  <si>
    <t>公司非公开发行的发行对象为湖南永清投资集团有限责任公司、深圳德福基金管理有限公司、湖南永旺置业有限公司、津杉华融（天津）产业投资基金合伙企业（有限合伙）、长沙金阳投资管理合伙企业（有限合伙）等五名特定对象。上述特定发行对象均以现金方式认购公司非公开发行的股份，非公开发行股票的价格为25.75 元/股，拟发行不超过64,271,843 股A 股股票，募集资金总额不超过165,500
万元。</t>
    <phoneticPr fontId="17" type="noConversion"/>
  </si>
  <si>
    <t>600874.sh</t>
    <phoneticPr fontId="17" type="noConversion"/>
  </si>
  <si>
    <t>创业环保</t>
    <phoneticPr fontId="17" type="noConversion"/>
  </si>
  <si>
    <r>
      <t>2014</t>
    </r>
    <r>
      <rPr>
        <sz val="10"/>
        <color theme="1"/>
        <rFont val="宋体"/>
        <family val="3"/>
        <charset val="134"/>
      </rPr>
      <t>半年度报告</t>
    </r>
    <phoneticPr fontId="17" type="noConversion"/>
  </si>
  <si>
    <t>集团实现营业收入人民币86,177万元，比去年同期增加人民币1,041万元，增幅1.22% 。营业收入的增加主要来源于公司自来水业务和技术服务等收入的增加。的净利润）人民币14,396 万元，与去年同期相比增加人民币 2,779万元，增幅为23.92% 。</t>
    <phoneticPr fontId="17" type="noConversion"/>
  </si>
  <si>
    <t>600168.sh</t>
    <phoneticPr fontId="17" type="noConversion"/>
  </si>
  <si>
    <t>武汉控股</t>
    <phoneticPr fontId="17" type="noConversion"/>
  </si>
  <si>
    <t>2014年上半年，公司实现营业收入56462.2万元，比去年同期（调整后）增加5837.4万元；营业利润15182.6万元，比去年同期（调整后）增加5673.7万元；净利润19869.1万元，比去年同期（调整后）增加5652.5万元。</t>
  </si>
  <si>
    <t>600283.sh</t>
    <phoneticPr fontId="17" type="noConversion"/>
  </si>
  <si>
    <t>钱江水利</t>
    <phoneticPr fontId="17" type="noConversion"/>
  </si>
  <si>
    <t>公司实现营业收入38,801.46万元，较上年同期增加6,046.81万元，增幅18.46%；营业成本24,303.14万元，较上年同期增加4,522.33万元，增幅22.86%；实现归属于母公司所有者的净利润964.56万元，基本与上年同期持平。上半年，公司水务主业收入稳定增长，实现售水量12,885万吨，同比增长10.75%；污水处理量2,851万吨，同比增长5.91%，但因其成本增长幅度超过了收入增长幅度，水务主业利润增长不显著</t>
  </si>
  <si>
    <t>龙净环保</t>
    <phoneticPr fontId="17" type="noConversion"/>
  </si>
  <si>
    <t>公司2014年上半年实现营业收入22.62亿元，同比增长3.91%，扣非净利润为1.42亿元，同比增长12.51%。</t>
    <phoneticPr fontId="17" type="noConversion"/>
  </si>
  <si>
    <t>300190.sz</t>
    <phoneticPr fontId="17" type="noConversion"/>
  </si>
  <si>
    <t>维尔利</t>
    <phoneticPr fontId="17" type="noConversion"/>
  </si>
  <si>
    <t>关于签定《温岭市垃圾渗滤液处理厂改扩建二期工程BOT 特许经营项目特许经营协议》的公告</t>
    <phoneticPr fontId="17" type="noConversion"/>
  </si>
  <si>
    <t>首创股份</t>
    <phoneticPr fontId="17" type="noConversion"/>
  </si>
  <si>
    <t>关于2013年度非公开发行A股股票获北京市国资委批复的公告</t>
    <phoneticPr fontId="17" type="noConversion"/>
  </si>
  <si>
    <t>2014年8月22日，公司收到北京市国有资产监督管理委员会《关于北京首创股份有限公司非公开发行股票有关问题的批复》，原则同意北京首创股份有限公司非公开发行不超过33,247.57万A股股份的方案。</t>
    <phoneticPr fontId="17" type="noConversion"/>
  </si>
  <si>
    <t>300334.sz</t>
    <phoneticPr fontId="17" type="noConversion"/>
  </si>
  <si>
    <t>津膜科技</t>
    <phoneticPr fontId="17" type="noConversion"/>
  </si>
  <si>
    <r>
      <t>2014</t>
    </r>
    <r>
      <rPr>
        <sz val="10"/>
        <color theme="1"/>
        <rFont val="宋体"/>
        <family val="3"/>
        <charset val="134"/>
      </rPr>
      <t>半年度报告</t>
    </r>
    <phoneticPr fontId="17" type="noConversion"/>
  </si>
  <si>
    <t>公司实现营业收入151,580,155.09元，同比增长17.90%；实现归属于母公司所有者的净利润25,735,480.34元，同比增长15.21%，产生了较好的经济效益。主要系公司膜工程项目和膜产品销售逐年增加，营业收入持续增长所致。2014年5月9日董事会审议通过《关于公司承接东营市东城南污水处理BOT项目及签订&lt;东营市东城南污水处理BOT项目三方合作协议&gt;的议案》，同意公司与东营市城市管理局、胜利油田孚瑞特置业有限责任公司签订《东营市东城南污水处理BOT项目三方合作协议》，项目总投资概算为41,894.14万元人民币。</t>
    <phoneticPr fontId="17" type="noConversion"/>
  </si>
  <si>
    <t>600388.SH</t>
    <phoneticPr fontId="17" type="noConversion"/>
  </si>
  <si>
    <t>泰达股份</t>
    <phoneticPr fontId="17" type="noConversion"/>
  </si>
  <si>
    <t>000652.SZ</t>
    <phoneticPr fontId="17" type="noConversion"/>
  </si>
  <si>
    <t>2014年上半年实现主营业务收入322,419万元，同比增长4%；归属于上市公司股东的净利润为-2,225万元，同比减亏2,914万元。环保产业在生活垃圾处理焚烧发电方面，发挥技术研发功效，深入推广精细化管理，加强运营成本管控，在降低用电率、合理降低秸秆等物料消耗量的情况下，实现发电上网量的稳步提升，保持了行业领先水平。6个运行厂（场）运营安全稳定，共完成垃圾无害化处理总量88.43万吨，实现上网电量1.95亿度。实现垃圾处理和发电主营业务收入17,995万元，同比保持良好发展态势，完成年初计划目标。</t>
    <phoneticPr fontId="17" type="noConversion"/>
  </si>
  <si>
    <t>中电远达</t>
    <phoneticPr fontId="17" type="noConversion"/>
  </si>
  <si>
    <t>600292.sh</t>
    <phoneticPr fontId="17" type="noConversion"/>
  </si>
  <si>
    <t>2014年上半年公司实现利润总额23150万元，同比增长81.09%。实现归母净利润1.81亿元，同比增长136.73%。报告期内，环保工程公司新开工项目9个，目前在建项目50个，完成11个项目25台套脱硫脱硝装置168试运，同比增加15台套。实现营业收入10.18亿元，同比增长69.67%，实现利润总额0.52亿元，同比增长243.31%。公司特许经营业务实现营业收入4.85亿元，同比增长6.24%，新增脱硝特许经营装机规模1200MW。脱硝催化剂市场继续快速增长，完成脱硝催化剂销售量1.71万立方米，同比增长0.9万立方米；实现营业收入5.26亿元，同比增长116.10%；利润总额1.47亿元，同比增长136.67%。</t>
    <phoneticPr fontId="17" type="noConversion"/>
  </si>
  <si>
    <t>国电清新</t>
    <phoneticPr fontId="17" type="noConversion"/>
  </si>
  <si>
    <t>公司实现营业收入56,694.89万元，较上年同期增长95.50%；实现利润总额14,764.80万元，较上年同期增长60.93%；归属于上市公司股东的净利润13,318.88万元，较上年同期增长60.69%；每股收益0.25元。截止本报告期末，公司总资产为397,039.56万元；归属于母公司股东所有者权益为228,401.14万元；每股净资产为4.29元。</t>
    <phoneticPr fontId="17" type="noConversion"/>
  </si>
  <si>
    <t>非公开发行股票结果公告</t>
    <phoneticPr fontId="17" type="noConversion"/>
  </si>
  <si>
    <t>先河环保</t>
    <phoneticPr fontId="17" type="noConversion"/>
  </si>
  <si>
    <t>公司实现营业收入142,763,498.94元，较去年同期增长53.01%；营业利润16,161,791.04元,较去年同期增长31.52%，归属于上市公司股东的净利润20,993,448.56元,比去年同期增长20.82%。公司业绩实现了稳步增长，主要受益于《大气污染防治行动计划》的落实推进，公司大气监测产品实现较大幅度增长。</t>
    <phoneticPr fontId="17" type="noConversion"/>
  </si>
  <si>
    <t>全国</t>
    <phoneticPr fontId="17" type="noConversion"/>
  </si>
  <si>
    <t>综合</t>
    <phoneticPr fontId="17" type="noConversion"/>
  </si>
  <si>
    <t xml:space="preserve">住建部和财政部发文关于市政建设PPP的指导意见即将出台，在城市污水处理领域厂网一体的PPP模式，将在项目的新建、改扩建和运营中大力推广，项目补贴、贷款贴息等一系列政策措施将会随之推出。《关于在城市市政公用领域推广和规范政府与社会力量合作的指导意见》主要目的是推进污水管网市场化，而PPP模式将是主要推广模式。近年来，我国财政部一直力推PPP模式，今年4月份还专门组织财政系统培训会议并分享经验。
</t>
    <phoneticPr fontId="17" type="noConversion"/>
  </si>
  <si>
    <t>环保部：4省份去年部分主要污染物总量上升</t>
    <phoneticPr fontId="17" type="noConversion"/>
  </si>
  <si>
    <t>大气</t>
    <phoneticPr fontId="17" type="noConversion"/>
  </si>
  <si>
    <t xml:space="preserve">环保部28日公布2013年度全国主要污染物总量减排考核情况。广西、海南、青海、新疆四地部分主要污染物指标，不降反升。北京则于2013年底完成“十二五”减排指标，提前两年完成国务院下达的指标任务。化学需氧量、氨氮、二氧化硫、氮氧化物排放量，是《国家环境保护“十二五”规划》确定的四项节能减排约束指标。环保部昨天通报称，2013年度，全国四项污染物排放量同比下降。但有部分地区部分污染物排放量上升。
</t>
    <phoneticPr fontId="17" type="noConversion"/>
  </si>
  <si>
    <t>2013年中国4项主要污染物排放量全部同比下降</t>
  </si>
  <si>
    <t xml:space="preserve">环保部28日公布了2013年度中国各省、自治区、直辖市和中石油、中石化等八家中央企业主要污染物总量减排情况。当年，化学需氧量、氨氮、二氧化硫、氮氧化物四项主要污染物排放量全部同比下降。2013年全国化学需氧量排放总量2352.7万吨，同比下降2.93%；氨氮排放总量245.7万吨，同比下降3.14%；二氧化硫排放总量2043.9万吨，同比下降3.48%；氮氧化物排放总量2227.3万吨，同比下降4.72%。2013年，全国新增城镇(含建制镇、工业园区)污水日处理能力1194万吨、再生水日利用能力319万吨；脱硝装机容量累计达4.3亿千瓦，占火电总装机容量的50%；5.7亿吨水泥熟料产能新型干法生产线新建脱硝设施，脱硝水泥熟料产能累计达7.2亿吨，占全国新型干法总产能的50%。
</t>
    <phoneticPr fontId="17" type="noConversion"/>
  </si>
  <si>
    <t>武汉将实行最严水资源管理制度</t>
  </si>
  <si>
    <t>湖北</t>
    <phoneticPr fontId="17" type="noConversion"/>
  </si>
  <si>
    <t>水</t>
    <phoneticPr fontId="17" type="noConversion"/>
  </si>
  <si>
    <t>武汉市将严控用水总量和入河湖排污总量，全面提高用水效率。到2015年，全市用水总量将控制在41.61亿立方米以内，万元工业增加值用水量下降到73立方米以下，农田灌溉水有效利用系数提高到0.51以上；重要江河湖泊水功能区水质达标率提高到72%。，《意见》明确表示，新上取水项目如未依法开展水资源论证，审批机关不予审批；严禁开采深层地下水，控制开采浅层地下水，加强地下水动态监测，实行地下水取用水总量控制和水位控制；加大对重点大中型企业节水技术改造，推广新节水技术、工艺、设备；加大推进城镇污水处理回用设施建设，逐步提高城市污水处理回用比例，鼓励利用再生水、雨水等，用于市政道路清洗、绿化、消防等。</t>
    <phoneticPr fontId="17" type="noConversion"/>
  </si>
  <si>
    <t>发改委：下半年将深化国企资源性价格等重点领域改革</t>
  </si>
  <si>
    <t>8月27日，国家发改委主任徐绍史在第十二届全国人民代表大会常务委员会第十次会议上作了《国务院关于今年以来国民经济和社会发展计划执行情况的报告》，明确提出进一步保障和改善民生，加强大气、水、土壤等突出环境污染问题综合治理。同时还有加快推进重点领域和关键环节改革，深化金融体制改革，积极推进试点民营银行筹建工作，有序推进利率市场化改革，大力发展多层次资本市场，扎实开展信贷资产证券化试点，实施好缓解企业融资成本高的各项政策，进一步健全金融机构风险处置机制。继续深化农业农村、国有企业、科技体制、文化教育和资源性产品价格等重点领域改革。</t>
    <phoneticPr fontId="17" type="noConversion"/>
  </si>
  <si>
    <t>国务院鼓励社会资本参与发展清洁能源</t>
  </si>
  <si>
    <t>国务院总理李克强召开常务会议，重点部署推进生态环保养老服务等重大工程建设，以调结构促发展、推升级，吸引更多社会资本参与发展清洁能源。会议要求今明两年加紧推进，实施大气污染和重点流域水污染防治、天然林资源保护二期、退耕还林还草等工程，推动改善生态环境。此次，会议还要求，要在今明两年抓紧推进发展清洁能源，开工建设一批风电、水电、光伏发电及沿海核电项目。会议要求，要做好项目前期工作，完善和落实配套政策，改革投融资机制，更多吸引社会资本参与，促进项目顺利实施。</t>
    <phoneticPr fontId="17" type="noConversion"/>
  </si>
  <si>
    <t>维尔利</t>
    <phoneticPr fontId="17" type="noConversion"/>
  </si>
  <si>
    <t>2014年上半年，公司实现营业收入186,638,603.32元，较去年同期增长68.26% ，实现营业利润26,084,497.47元，较去年同期增长57.06%，利润总额为26,268,643.60元，较上年同期增长56.38%；归属于上市公司股东的净利润为24,285,122.59元，较上年同期增长70.90%。截至报告披露日，公司新中标工程订单（包含BOT项目订单）约3.68亿元。报告期内，公司整合各项资源，积极开展对外投资并购等工作,2014年上半年，公司筹划实施以现金和非公开发行股份的方式购买杭能环境100%的股权,目前已获中国证监会审核通过。</t>
    <phoneticPr fontId="17" type="noConversion"/>
  </si>
  <si>
    <t>维尔利参与了温岭市垃圾渗滤液处理厂改扩建二期工程BOT 特许经营项目的公开招标。近日，公司与温岭市城市行政管理执法局正式签订了《温岭市垃圾渗滤液处理厂改扩建二期工程BOT特许经营项目特许经营协议》，按投标文件渗滤液处理服务费的初始单价为 74.96 元/吨。</t>
    <phoneticPr fontId="17" type="noConversion"/>
  </si>
  <si>
    <t>中电远达</t>
    <phoneticPr fontId="17" type="noConversion"/>
  </si>
  <si>
    <t>本次发行的股票数量为88,755,741股；非公开发行价格为18.28元/股，为发行底价的111.06%和发行日前20个交易日均价的90.72%；募集资金总额为人民币1,622,454,945.48元；发行费用为人民币40,628,755.74元，募集净额为人民币1,581,826,189.74元。</t>
    <phoneticPr fontId="17" type="noConversion"/>
  </si>
  <si>
    <t xml:space="preserve"> </t>
    <phoneticPr fontId="17" type="noConversion"/>
  </si>
  <si>
    <t>大气</t>
    <phoneticPr fontId="17" type="noConversion"/>
  </si>
  <si>
    <t>全国</t>
    <phoneticPr fontId="17" type="noConversion"/>
  </si>
  <si>
    <t>两部委力推排污管网市场化 污水处理企业有望率先受益</t>
    <phoneticPr fontId="17" type="noConversion"/>
  </si>
  <si>
    <t>环保部发布4项大气污染物源排放清单细化PM2.5防控体系</t>
    <phoneticPr fontId="17" type="noConversion"/>
  </si>
  <si>
    <t>环保部发布4项大气污染物源排放清单编制指南，旨在进一步优化区域经济能源结构和工业布局，为大气污染治理工作提供统一规范的方法。4项试行指导性文件分别为《大气细颗粒物一次源排放清单编制技术指南（试行）》、《大气挥发性有机物源排放清单编制技术指南（试行）》、《大气氨源排放清单编制技术指南（试行）》及《大气污染源优先控制分级技术指南（试行）》。其中，《大气细颗粒物一次源排放清单编制技术指南（试行）》主要针对目前我国大气细颗粒物（PM2.5）污染严重问题，为颗粒物污染控制策略的制定提供科学有效的数据支撑。</t>
    <phoneticPr fontId="17" type="noConversion"/>
  </si>
  <si>
    <t>环保部审议通过水专项2015年度计划</t>
  </si>
  <si>
    <t>水</t>
    <phoneticPr fontId="17" type="noConversion"/>
  </si>
  <si>
    <t xml:space="preserve">环保部水专项领导小组会议审议通过2015年度计划，拟在重点流域水质改善、饮用水安全保障、战略性新兴环保产业培育等方面立项课题27项。 水专项（水体污染控制与治理科技重大专项）是根据《国家中长期科学和技术发展规划纲要（2006-2020年）》设立的十六个重大科技专项之一，是建国以来投资最大的水污染治理科技项目，总经费概算300多亿元。水专项旨在为中国水体污染控制与治理提供强有力的技术支撑，设置了湖泊、河流、城市水环境、饮用水、流域监控、战略与政策六大主题。 
</t>
    <phoneticPr fontId="17" type="noConversion"/>
  </si>
  <si>
    <t>甘肃</t>
  </si>
  <si>
    <t>甘肃：强化城镇生活污水处理设施建设运营工作</t>
  </si>
  <si>
    <t xml:space="preserve">省政府办公厅日前下发《关于进一步加强全省污水处理设施建设运营工作确保完成污染减排任务的通知》，《通知》要求，进一步加快重点项目建设。积极争取中央预算内专项资金支持，加大城镇生活污水处理设施建设、运营、改造的财政投入，确保年内全面完成剩余19个在建城镇污水处理工程建设任务。同时，加快完善污水配套管网。按照近、中、远期规划和城镇化发展的需求，完善管网建设和改造规划，加快年度建设和改造步伐，不断扩大管网覆盖面，提高污水收集率和已建成污水处理厂运行负荷率，最大限度发挥设施减排作用。同时，加强对已建成污水处理厂的运行监管，对运行不正常和超标排放的依法进行查处，确保年内19个已建成但未正常发挥减排作用的城镇污水处理工程正常投运。对已建成运营的城镇污水处理厂生产用电，按照规定，执行大工业用电价格标准。
</t>
    <phoneticPr fontId="17" type="noConversion"/>
  </si>
  <si>
    <t>维尔利</t>
    <phoneticPr fontId="17" type="noConversion"/>
  </si>
  <si>
    <t>关于收到《中国证监会行政许可申请受理通知书》的公告</t>
  </si>
  <si>
    <t>国中水务</t>
    <phoneticPr fontId="17" type="noConversion"/>
  </si>
  <si>
    <t>黑龙江国中水务股份有限公司收到中国证券监督管理委员会《中国证监会行政许可申请受理通知书》，决定对《上市公司非公开发行股票》行政许可申请予以受理</t>
    <phoneticPr fontId="17" type="noConversion"/>
  </si>
  <si>
    <t>华西能源</t>
    <phoneticPr fontId="17" type="noConversion"/>
  </si>
  <si>
    <t>关于控股股东进行质押式回购交易的公告</t>
  </si>
  <si>
    <t>华西能源股东黎仁超先生因个人原因已于2014年9月3日将其所持有的公司700万股限售流通股（占公司股份总数的1.9%）与东北证券股份有限公司签订了股票质押式回购交易协议，质押初始交易日为2014年9月3日，回购交易日为自初始交易日起12个月内。截止本公告之日，黎仁超先生共持有公司股票8,349.084万股，占公司股份总数的22.63%。其中，已累计质押股份5,722万股（包含本次质押），占黎仁超先生所持的公司股份总数的68.53%，占公司股份总数的15.51%。</t>
    <phoneticPr fontId="17" type="noConversion"/>
  </si>
  <si>
    <t>公司拟通过向特定对象非公开发行股份和支付现金相结合的方式购买兴源控股及钟伟尧等11 名自然人持有的水美环保100%股权，并募集配套资金。按照本次标的资产商定的交易价格为36,000 万元，扣除现金支付的2,000 万元交易对价后，以29.90 元/股的发行价格计算，本公司本次拟向交易对
方发行股份购买资产的股份数量为11,371,232 股。</t>
    <phoneticPr fontId="17" type="noConversion"/>
  </si>
  <si>
    <t>兴源过滤</t>
    <phoneticPr fontId="17" type="noConversion"/>
  </si>
  <si>
    <t>300266.sz</t>
    <phoneticPr fontId="17" type="noConversion"/>
  </si>
  <si>
    <t>现金及发行股份购买资产并募集配套资金暨关联交易的公告</t>
    <phoneticPr fontId="17" type="noConversion"/>
  </si>
  <si>
    <t>关于持股5%以上股东减持股份的提示性公告</t>
    <phoneticPr fontId="17" type="noConversion"/>
  </si>
  <si>
    <t>龙源技术</t>
    <phoneticPr fontId="17" type="noConversion"/>
  </si>
  <si>
    <t>公司股东烟台开发区龙源电力燃烧控制工程有限公司于2014年8 月29 日至9 月2 日通过大宗交易方式减持公司股份540万股，占公司总股本比例1.05%，减持均价10.49 元/股。</t>
    <phoneticPr fontId="17" type="noConversion"/>
  </si>
  <si>
    <t>江苏维尔利环保科技股份有限公司及控股子公司重大经营合同中标提示性公告</t>
    <phoneticPr fontId="17" type="noConversion"/>
  </si>
  <si>
    <t>赤水市城镇管理局关于赤水市乡镇污水处理厂建设招商谈判的成交公示，公示公司为该项目第一标段、第二标段第一成交候选人，公示公司控股子公司北京汇恒为第五标段、第六标段第一成交候选人，预计公司及控股子公司本次招商谈判成交总金额合计约为5676 万元，其中公司成交金额约为2771 万元，北京汇恒成交金额约为2905 万元，占最近一年公司经审计营业收入总额的20.39%。</t>
    <phoneticPr fontId="17" type="noConversion"/>
  </si>
  <si>
    <t>能源局与2大电网签订12条输电通道建设任务书</t>
  </si>
  <si>
    <t>全国</t>
    <phoneticPr fontId="17" type="noConversion"/>
  </si>
  <si>
    <t>大气</t>
    <phoneticPr fontId="17" type="noConversion"/>
  </si>
  <si>
    <t xml:space="preserve">国家能源局网站周三发布，为进一步细化落实《能源行业加强大气污染防治工作方案》，近日国家能源局分别与国家电网公司、南方电网公司签署《大气污染防治外输电通道建设任务书》。根据《任务书》要求，国家能源局与两大电网公司将加快推进内蒙古锡盟经北京、天津至山东特高压交流输变电工程等12条大气污染防治外输电通道建设。国家能源局正式批复上述电力规划通道，意味着开展前期工作的“小路条”全面发放，同时首次明确了线路投运时间表，体现了国家对推进大气污染防治行动计划的决心。
</t>
    <phoneticPr fontId="17" type="noConversion"/>
  </si>
  <si>
    <t>环保部年底有望颁布排污许可管理办法</t>
  </si>
  <si>
    <t>综合</t>
    <phoneticPr fontId="17" type="noConversion"/>
  </si>
  <si>
    <t xml:space="preserve">环保部总量司副司长黄小赠9月4日表示，环保部正在抓紧出台排污许可管理办法和制定排污许可管理条例，争取今年年底把排污许可管理办法能够颁布实施。环保部正在抓紧出台排污许可管理办法和制定排污许可管理条例。这个办法也做了大量的前期调研工作，已经比较成熟，争取今年年底把排污许可管理办法能够颁布实施，更加统一规范排污许可证的发放和管理工作。在排污权中，初次分配问题是工作重点和难点。排污权的分配国家在“十一五”期间已经出台了水和大气污染排污指标核定的规范、核定的技术路线。随着排污权工作的推进，下一步环保部将会进一步规范和统一完善主要污染物，包括水和大气的分配方法，同时也指导和鼓励地方根据自己的实际情况合理的确定排污权。
</t>
    <phoneticPr fontId="17" type="noConversion"/>
  </si>
  <si>
    <t>粤港澳共同签署区域大气污染联防联治合作协议书</t>
  </si>
  <si>
    <t>粤港澳</t>
    <phoneticPr fontId="17" type="noConversion"/>
  </si>
  <si>
    <r>
      <rPr>
        <sz val="10"/>
        <color theme="1"/>
        <rFont val="宋体"/>
        <family val="3"/>
        <charset val="134"/>
      </rPr>
      <t>珠江三角洲地区空气质量，粤港澳三方共同签署的《粤港澳区域大气污染联防联治合作协议书》</t>
    </r>
    <r>
      <rPr>
        <sz val="10"/>
        <color theme="1"/>
        <rFont val="Calibri"/>
        <family val="2"/>
      </rPr>
      <t>(</t>
    </r>
    <r>
      <rPr>
        <sz val="10"/>
        <color theme="1"/>
        <rFont val="宋体"/>
        <family val="3"/>
        <charset val="134"/>
      </rPr>
      <t>以下简称《合作协议书》</t>
    </r>
    <r>
      <rPr>
        <sz val="10"/>
        <color theme="1"/>
        <rFont val="Calibri"/>
        <family val="2"/>
      </rPr>
      <t>)</t>
    </r>
    <r>
      <rPr>
        <sz val="10"/>
        <color theme="1"/>
        <rFont val="宋体"/>
        <family val="3"/>
        <charset val="134"/>
      </rPr>
      <t>今日</t>
    </r>
    <r>
      <rPr>
        <sz val="10"/>
        <color theme="1"/>
        <rFont val="Calibri"/>
        <family val="2"/>
      </rPr>
      <t>(9</t>
    </r>
    <r>
      <rPr>
        <sz val="10"/>
        <color theme="1"/>
        <rFont val="宋体"/>
        <family val="3"/>
        <charset val="134"/>
      </rPr>
      <t>月</t>
    </r>
    <r>
      <rPr>
        <sz val="10"/>
        <color theme="1"/>
        <rFont val="Calibri"/>
        <family val="2"/>
      </rPr>
      <t>3</t>
    </r>
    <r>
      <rPr>
        <sz val="10"/>
        <color theme="1"/>
        <rFont val="宋体"/>
        <family val="3"/>
        <charset val="134"/>
      </rPr>
      <t>日</t>
    </r>
    <r>
      <rPr>
        <sz val="10"/>
        <color theme="1"/>
        <rFont val="Calibri"/>
        <family val="2"/>
      </rPr>
      <t>)</t>
    </r>
    <r>
      <rPr>
        <sz val="10"/>
        <color theme="1"/>
        <rFont val="宋体"/>
        <family val="3"/>
        <charset val="134"/>
      </rPr>
      <t>正式生效，进一步推进三地大气污染联防联治合作。粤港澳三地亦公布了区域空气质量发布新安排，除了增加粤港地区的空气质量监测站点外，位于澳门的大潭山空气质量监测子站也正式加入珠江三角洲区域空气监控网络，并将网络更名为“粤港澳珠江三角洲区域空气监测网络”，以增加监测网络覆盖面和空间代</t>
    </r>
    <r>
      <rPr>
        <sz val="10"/>
        <color theme="1"/>
        <rFont val="Calibri"/>
        <family val="2"/>
      </rPr>
      <t xml:space="preserve"> </t>
    </r>
    <r>
      <rPr>
        <sz val="10"/>
        <color theme="1"/>
        <rFont val="宋体"/>
        <family val="3"/>
        <charset val="134"/>
      </rPr>
      <t>表性。在网络覆盖范围方面，监测网络的监测站点会由</t>
    </r>
    <r>
      <rPr>
        <sz val="10"/>
        <color theme="1"/>
        <rFont val="Calibri"/>
        <family val="2"/>
      </rPr>
      <t>16</t>
    </r>
    <r>
      <rPr>
        <sz val="10"/>
        <color theme="1"/>
        <rFont val="宋体"/>
        <family val="3"/>
        <charset val="134"/>
      </rPr>
      <t>个增加至</t>
    </r>
    <r>
      <rPr>
        <sz val="10"/>
        <color theme="1"/>
        <rFont val="Calibri"/>
        <family val="2"/>
      </rPr>
      <t>23</t>
    </r>
    <r>
      <rPr>
        <sz val="10"/>
        <color theme="1"/>
        <rFont val="宋体"/>
        <family val="3"/>
        <charset val="134"/>
      </rPr>
      <t>个：粤方在原来</t>
    </r>
    <r>
      <rPr>
        <sz val="10"/>
        <color theme="1"/>
        <rFont val="Calibri"/>
        <family val="2"/>
      </rPr>
      <t>13</t>
    </r>
    <r>
      <rPr>
        <sz val="10"/>
        <color theme="1"/>
        <rFont val="宋体"/>
        <family val="3"/>
        <charset val="134"/>
      </rPr>
      <t>个空气质量监测站点的基础上再新增</t>
    </r>
    <r>
      <rPr>
        <sz val="10"/>
        <color theme="1"/>
        <rFont val="Calibri"/>
        <family val="2"/>
      </rPr>
      <t>5</t>
    </r>
    <r>
      <rPr>
        <sz val="10"/>
        <color theme="1"/>
        <rFont val="宋体"/>
        <family val="3"/>
        <charset val="134"/>
      </rPr>
      <t>个</t>
    </r>
    <phoneticPr fontId="17" type="noConversion"/>
  </si>
  <si>
    <t>京津冀筹备搭建机动车排放污染防治统一监管系统</t>
  </si>
  <si>
    <t>京津冀</t>
    <phoneticPr fontId="17" type="noConversion"/>
  </si>
  <si>
    <t xml:space="preserve">北京、天津、河北正筹备搭建京津冀机动车排放污染防治监管系统，以深化落实区域大气污染防治协作机制。这一系统实现数据异地共享，开展联勤联动执法，强化协同执法，确保区域机动车排放控制监管能力整体提高，是推动区域大气污染治理、改善区域空气质量的重要措施之一。京津冀地区将在现有机动车定期检测场监管系统、加油站油气回收在线监控系统、路检执法系统等基础上，搭建区域统一平台。首先将京津冀机动车排放监管信息联网并进行综合应用，实现统一指挥调度，锁定重点车型，开展联合执法，并系统评估机动车减排效果。下一步，还会将晋、鲁、蒙地区数据信息纳入系统，实现周边省（区、市）全部联网，建立区域性统一数据共享平台。
</t>
    <phoneticPr fontId="17" type="noConversion"/>
  </si>
  <si>
    <t>环保工程及服务Ⅲ(申万)</t>
  </si>
  <si>
    <t>环保设备(申万)</t>
  </si>
  <si>
    <t>水务Ⅲ(申万)</t>
  </si>
  <si>
    <t>沪深300</t>
  </si>
  <si>
    <t>上证综指</t>
  </si>
  <si>
    <t>环保(中信)</t>
  </si>
  <si>
    <t>北京补贴大气污染防治技改项目</t>
  </si>
  <si>
    <t>北京</t>
    <phoneticPr fontId="17" type="noConversion"/>
  </si>
  <si>
    <t>北京市财政局、市环保局等部门近日联合发布了《北京市大气污染防治技术改造项目奖励资金管理办法》(以下简称《办法》)，旨在鼓励企业采用先进的污染防治技术，实现治污减排。据了解，单个环保技改项目支持资金最高可达2000万元。　根据《办法》，3类以大气污染治理为主要目标的技术改造项目可获补助。一是挥发性有机物治理项目：包括石油化工、油品储运等重点行业的低挥发性有机涂料替代、有机废气治理技术改造项目。二是氮氧化物治理项目：包括各类企业对锅炉、工业炉窑等燃烧设备实施低氮燃烧技术改造、烟气脱硝工程等氮氧化物减排技术改造项目。三是脱硫除尘项目：包括燃煤设施的烟气脱硫除尘、含硫工艺尾气治理、含尘工艺废气治理、工业粉尘无组织排放控制等二氧化硫、烟尘、粉尘治理项目。</t>
    <phoneticPr fontId="17" type="noConversion"/>
  </si>
  <si>
    <t>大气污染防治法公开征求意见</t>
  </si>
  <si>
    <t>国务院法制办9日就《中华人民共和国大气污染防治法（修订草案征求意见稿）》向社会公开征求意见。征求意见稿规定，我国将建立重污染天气监测预警体系，实施排污许可制度，同时突出燃煤、机动车、扬尘等重点领域以及重点区域的大气污染防治。　征求意见稿要求实行排污许可管理制度，对重点大气污染物排放总量控制。省级人民政府应按照国务院的规定削减和控制本行政区域的重点大气污染物排放总量，超过排放总量控制指标的地区，将暂停新增重点污染物排放总量的建设项目环境影响评价文件的审批。　　在重点领域大气污染防治方面，征求意见稿表示，国家将进行煤炭消费总量控制，优化煤炭使用方式，减少煤炭生产、使用、转化过程中的大气污染物排放；在机动车船污染防治方面，国家鼓励发展公共交通，合理控制机动车保有量，推广应用节能环保型机动车和新能源机动车。征求意见稿还特别指出，县级以上地方人民政府可以根据本行政区域大气污染防治的需要和机动车排放污染状况，划定高污染车辆禁行区。</t>
    <phoneticPr fontId="17" type="noConversion"/>
  </si>
  <si>
    <t>大气污染防治法修订提速 无证排污按日计罚</t>
  </si>
  <si>
    <t>全国</t>
    <phoneticPr fontId="17" type="noConversion"/>
  </si>
  <si>
    <t xml:space="preserve">9月9日，国务院法制办就《大气污染防治法（修订草案征求意见稿）》（以下简称征求意见稿）向社会公开征求意见。现行《大气污染防治法》制定于1987年，并于1995年、2000年先后做过两次修改，距今已有13年未做修改。目前正在进行第三次修改。根据该原则，征求意见稿坚持规划先行、明确标准，强化对建设项目的环保要求和对排污单位的排放管理，加强大气污染的源头管控；从单一污染物控制向多污染物协同控制转变，从大气污染治理的属地管理向区域联防联控转变。　征求意见稿提出，排放工业废气或者排放本法第五十四条规定的有毒有害大气污染物的企业事业单位、集中供热设施的运营单位以及其他按照规定应当取得排污许可证的，应当向县级以上环保部门申请取得排污许可证。
</t>
    <phoneticPr fontId="17" type="noConversion"/>
  </si>
  <si>
    <t>京津冀大气污染防治专委会正式成立</t>
  </si>
  <si>
    <t>京津冀及周边地区大气污染防治专家委员会正式成立，以推动区域大气污染治理。专家委员会由成因与转化规律、遥感与大气监测、污染防治技术、能源与环境经济等研究方面的专家共30人组成。委员会的主要任务是：确定区域大气污染防治研究方向；指导编制区域大气污染防治规划，组织开展区域大气污染成因溯源、传输转化、来源解析等基础性研究；筛选推荐先进适用的、工程化的大气污染治理技术；提出大气污染治理的指导性建议等，为区域大气污染治理提供科技支撑。建立联防联控机制是《大气污染防治行动计划》的重要内容之一。但由于各地区经济水平、发展方式以及大气污染来源等存在较大差异，联防联控机制目前进展缓慢。该专家委员会的成立，有助于在摸清地区差异的基础上，编制更合理的防治规划，推动区域大气治理。</t>
    <phoneticPr fontId="17" type="noConversion"/>
  </si>
  <si>
    <t>水</t>
    <phoneticPr fontId="17" type="noConversion"/>
  </si>
  <si>
    <t>环保行业：排污费标准翻倍 推动排污减排</t>
  </si>
  <si>
    <t xml:space="preserve">国家发改委 、财政部和环境保护部日前联合发出通知,要求到2015年6月底前,我国各省(区、市)污水、废气主要污染物排污费征收标准将调整,污水类和废气类污染物排污费征收标准每污染当量从0.7、0.6元提高到1.4、1.2元;同时实行差别化排污收费政策,为推动企业排污减排建立有效的约束和激励机制。
</t>
    <phoneticPr fontId="17" type="noConversion"/>
  </si>
  <si>
    <t>李克强打气经济靠强改革 节能环保迎盛宴</t>
  </si>
  <si>
    <t>综合</t>
    <phoneticPr fontId="17" type="noConversion"/>
  </si>
  <si>
    <t xml:space="preserve">“向污染宣战，就是我们要用决战决胜的信心、措施来治理污染。”李克强说，环境问题关系到老百姓日常的生活和健康，中国政府必须负起责任，向这几个重要领域的污染进行宣战。。“我们必须走一条新路，就是要在发展中保护、在保护中发展。”李克强说，这条路的关键是要淘汰落后产业，发展新兴的节能环保产业，争取让新兴的节能环保产业能够跑过淘汰落后产业的速度。李克强9日与中外企业家对话交流时说，治理污染与稳定增长之间确有矛盾，尤其对发展中国家。我们已确定要走在发展中保护、在保护中发展的新路，让新兴节能环保产业“跑赢”落后产业。希望大家参与节能环保产业的发展，这是中国未来一个巨大的市场。
</t>
    <phoneticPr fontId="17" type="noConversion"/>
  </si>
  <si>
    <t>国家发改委发布《国家重点推广的低碳技术目录》</t>
  </si>
  <si>
    <t>为贯彻落实“十二五”规划《纲要》和《“十二五”控制温室气体排放工作方案》的有关要求，加快低碳技术的推广应用，引导低碳产业的发展，促进2020年我国控制温室气体排放行动目标的实现，国家发展改革委组织编制了《国家重点推广的低碳技术目录》（以下简称《目录》）。《目录》汇总表明确定义了低碳技术的分类，以简表的形式对不同低碳技术的适用范围、主要技术内容、典型项目实施情况、目前推广比例、未来五年的推广比例以及形成的减排能力等内容进行逐项说明。编制《目录》有利于鼓励低碳技术创新和推广；有利于规范和明确低碳技术的概念和认识；有利于国际应对气候变化的交流与合作。</t>
    <phoneticPr fontId="17" type="noConversion"/>
  </si>
  <si>
    <t>钱江水利</t>
  </si>
  <si>
    <t>钱江水利开发股份有限公司关于非公开发行股票申请获得中国证监会核准的公告</t>
    <phoneticPr fontId="17" type="noConversion"/>
  </si>
  <si>
    <t>钱江水利于2014年9月10日收到了中国证券监督管理委员会出具的《关于核准钱江水利开发股份有限公司非公开发行股票的批复》。主要内容如下：核准公司非公开发行不超过102,054,800股新股，批复自核准发行之日起6个月内有效。</t>
    <phoneticPr fontId="17" type="noConversion"/>
  </si>
  <si>
    <t>万邦达</t>
    <phoneticPr fontId="17" type="noConversion"/>
  </si>
  <si>
    <t>发行股份及支付现金购买资产实施情况报告书暨新增股份上市公告书</t>
    <phoneticPr fontId="17" type="noConversion"/>
  </si>
  <si>
    <t>万邦达以发行股份及支付现金的方式购买张建兴、孙宏英、于淑靖、肖杰和河北创智等5 名交易对方合计持有的昊天节能100%的股权。本次交易完成后，昊天节能将成为万邦达的全资子公司。本次收购标的昊天节能 100%股权的交易价格为68,100 万元，其中交易对价的10%采取现金支付，90%通过非公开发行股份支付。其中，张建兴和孙宏英分别所持昊天节能0.3%和9.7%股权的对价由万邦达以现金方式支付，合计金额为6,810 万元。张建兴所持昊天节能其余 43%的股份以及于淑靖、肖杰、河北创智所持昊天节能的全部股份的对价由万邦达通过非公开发行股份的方式支付，合计金额为
61,290 万元。股票发行价格为37.60元/股，共定向发行股数合计为16,261,605股。本次发行股份为限售股，发行后公司总股份为245,061,605股。</t>
    <phoneticPr fontId="17" type="noConversion"/>
  </si>
  <si>
    <t>关于所筹划的重大投资项目获得备案登记的提示性公告</t>
  </si>
  <si>
    <t>公司所筹划的重大投资项目《河西走廊黑果枸杞高效节水灌溉产业化示范项目》已获得甘肃省工业和信息化委员会备案登记.本次筹划的项目规划种植黑果枸杞50 万亩，并套种苜蓿配套建设滴灌工程.项目总投资为251,512.31 万元，其中企业自筹91,412.31万元；争取国家开发银行或农业发展银行贴息贷款60,000 万元；申请财政补助和其他建设资金100,100 万元.全部投资分为12 年使用，其中2014-2020 年为建设投资，投资金额约为114,400.82 万元（含建设期利息）。后期为流动资金投资，投资额约为137,111.49 万元。</t>
    <phoneticPr fontId="17" type="noConversion"/>
  </si>
  <si>
    <t>关于筹划重大事项停牌公告</t>
  </si>
  <si>
    <t>桑德环境</t>
    <phoneticPr fontId="17" type="noConversion"/>
  </si>
  <si>
    <t>桑德环境资源股份有限公司（以下简称“公司”或“本公司”）正在研究筹划非公开发行股票相关重大事项，公司股票自2014年9月11日开市起停牌。</t>
    <phoneticPr fontId="17" type="noConversion"/>
  </si>
  <si>
    <t>浙江富春江环保热电股份有限公司（以下简称“公司”）因筹划重大事项自2014年9月10日开市起继续停牌。</t>
    <phoneticPr fontId="17" type="noConversion"/>
  </si>
  <si>
    <t>300055.sz</t>
    <phoneticPr fontId="17" type="noConversion"/>
  </si>
  <si>
    <t>002479.SZ</t>
    <phoneticPr fontId="17" type="noConversion"/>
  </si>
  <si>
    <t>300021.SZ</t>
    <phoneticPr fontId="17" type="noConversion"/>
  </si>
  <si>
    <t>300072.SZ</t>
    <phoneticPr fontId="17" type="noConversion"/>
  </si>
  <si>
    <t>2014 年度非公开发行股票发行情况报告及上市公告书</t>
    <phoneticPr fontId="17" type="noConversion"/>
  </si>
  <si>
    <t>本次发行新增的 3,033,978 股股份为有限售条件的流通股，上市首日为2014年9 月12日。北京市海淀区国有资产投资经营有限公司、北京海淀科技发展有限公司、北京中恒天达科技发展有限公司、刘雷、林科认购的本次发行的3,033,978 股股份的限售期为36个月，本次发行发行对象均以现金认购。本次发行募集资金总额为人民币 50,000,000.00 元，扣除各项发行费用人民币510,000.00 元后，实际募集资金净额为人民币49,490,000.00 元，其中：新增注册资本人民币3,033,978.00 元，增加资本公积人民币46,456,022.00 元。</t>
    <phoneticPr fontId="17" type="noConversion"/>
  </si>
  <si>
    <t>信雅达</t>
    <phoneticPr fontId="17" type="noConversion"/>
  </si>
  <si>
    <r>
      <t>6</t>
    </r>
    <r>
      <rPr>
        <sz val="10"/>
        <color indexed="8"/>
        <rFont val="宋体"/>
        <family val="3"/>
        <charset val="134"/>
      </rPr>
      <t>00571.SH</t>
    </r>
    <phoneticPr fontId="17" type="noConversion"/>
  </si>
  <si>
    <t>因信雅达系统工程股份有限公司（以下简称：公司、本公司）正在筹划重大事项，经公司申请，本公司股票已于2014年08月27日开市时起停牌。公司股票自2014年09月09日起连续停牌，停牌时间不超过30个自然日。</t>
    <phoneticPr fontId="17" type="noConversion"/>
  </si>
  <si>
    <t>关于筹划重大事项停牌公告</t>
    <phoneticPr fontId="17" type="noConversion"/>
  </si>
  <si>
    <t>龙净环保</t>
    <phoneticPr fontId="17" type="noConversion"/>
  </si>
  <si>
    <t>员工持股计划、股票复牌公告</t>
    <phoneticPr fontId="17" type="noConversion"/>
  </si>
  <si>
    <t>员工持股计划分十期实施，在2014年至2023年的十年内，滚动设立十期各自独立存续的员工持股计划。每期员工持股计划存续期为48个月，自公司公告标的股票登记至当期员工持股计划时起计算。员工持股计划的资金来源为：首期员工持股计划资金以2013年度的净利润为基数，提取10%奖励基金。之后每一会计年度均以公司上一会计年度净利润为基数提取10%的奖励基金进入员工持股计划资金账户。员工持股计划的奖励基金提取10年，即2014年至2023年。员工持股计划确定的首期参与员工共计325人。其中，高级管理人员14名，公司及子公司骨干员工311名。首期员工持股计划资金总额34,292,811元（扣除个人所得税后），其中高级管理人员持有份额6,961,092元；其他骨干员工持有份额27,331,719元。</t>
    <phoneticPr fontId="17" type="noConversion"/>
  </si>
  <si>
    <t>环境保护部副部长：我国重金属污染防治形势依然严峻</t>
  </si>
  <si>
    <t>固废</t>
    <phoneticPr fontId="17" type="noConversion"/>
  </si>
  <si>
    <t>环境保护部副部长翟青表示，我国重金属污染综合防治形势依然严峻。2011年2月，国务院批复了《重金属污染综合防治“十二五”规划》，本次联席会议审议了《规划》中期评估报告，并研究部署了下阶段规划实施工作。3年来，《规划》实施进展情况良好。与此同时，我国重金属污染防治形势依然严峻。污染物排放新增量控制难度大。地方治理资金不到位，存在“等、靠、要、拖”的思想。涉重企业环境保护主体责任不落实，环境风险隐患依然突出。</t>
    <phoneticPr fontId="17" type="noConversion"/>
  </si>
  <si>
    <t>津膜科技</t>
    <phoneticPr fontId="17" type="noConversion"/>
  </si>
  <si>
    <t>关于重大经营合同进展的公告</t>
  </si>
  <si>
    <t>2014年9月15日，东营津膜环保科技有限公司（“发包方”）与津膜科技（“承包方”）签订了《东营津膜环保科技有限公司12万吨/天东营东城南污水处理厂项目EPC总承包合同。公司与胜利油田孚瑞特置业有限责任公司共同投资设立了东营津膜环保科技有限公司，公司占有69%的股权。本工程污水处理采用“多模式AAO+高效沉淀池+深床滤池”处理工艺，污泥处理工艺采用“机械浓缩+机械脱水”处理工艺。出水水质达到《城镇污水处理厂污染物排放标准》（GB18918-2002）规定中的一级A标准。合同价格为人民币30543.8万元。</t>
    <phoneticPr fontId="17" type="noConversion"/>
  </si>
  <si>
    <t>国中水务</t>
    <phoneticPr fontId="17" type="noConversion"/>
  </si>
  <si>
    <t>关于为子公司提供担保的公告</t>
  </si>
  <si>
    <t>本次公司为北京天地人环保科技有限公司提供的担保额为5,000万元，将覆盖原最高额担保合同，为天地人各类融资业务所发生的债权以及双方约定的在先债权提供担保，截至本公告披露日公司已实际为其提供的担保余额为6,656.72万元（其中包括在先债权3,656.72万元）；公司为北京中科国益环保工程有限公司提供的担保额为2,000万元，截至本公告披露日公司已实际为其提供的担保余额为0万元；公司为湘潭国中污水处理有限公司提供的担保额为19,000万元，截至本公告披露日公司已实际为其提供的担保余额为0万元</t>
    <phoneticPr fontId="17" type="noConversion"/>
  </si>
  <si>
    <t>中电环保</t>
    <phoneticPr fontId="17" type="noConversion"/>
  </si>
  <si>
    <t>关于控股股东及实际控制人减持股份的公告</t>
  </si>
  <si>
    <t>公司控股股东及实际控制人王政福于2014年9月15日通过大宗交易减持公司无限售条件流通股3,000,000股，占公司总股本的1.7751%。本次减持后，王政福先生持有公司股份48,970,668 股，占公司总股本的28.9767%，仍为公司控股股东及实际控制人。</t>
    <phoneticPr fontId="17" type="noConversion"/>
  </si>
  <si>
    <t>关于中国证监会恢复审查公司重大资产重组事项的公告</t>
  </si>
  <si>
    <t>瀚蓝环境</t>
    <phoneticPr fontId="17" type="noConversion"/>
  </si>
  <si>
    <t>在取得商务部相关批准文件后，公司对相关材料进行更新，于2014年9月10日向中国证监会提交了关于恢复审查公司重大资产重组事项的申请，并报送了一次反馈意见的书面回复材料等相关文件。公司于2014年9月15日取得中国证监会《行政许可申请恢复审查通知书（140188号）》，中国证监会决定恢复对公司的该行政许可申请的审查。</t>
    <phoneticPr fontId="17" type="noConversion"/>
  </si>
  <si>
    <t>碧水源</t>
    <phoneticPr fontId="17" type="noConversion"/>
  </si>
  <si>
    <t>万邦达</t>
    <phoneticPr fontId="17" type="noConversion"/>
  </si>
  <si>
    <t>关于签署BOT 项目特许经营协议的公告</t>
  </si>
  <si>
    <t>中电远达</t>
    <phoneticPr fontId="17" type="noConversion"/>
  </si>
  <si>
    <t>为了共同研发和推广板式湿式电除尘器技术，努力实现火电机组近零排放目标，更好为火电厂除尘、控制微细颗粒物领域的环保治理服务，中电投科学技术研究院有限公司和中电投远达环保（集团）股份有限公司于近日签署了《板式湿式电除尘技术研究推广合作框架协议》。本公告所述合作框架协议签署对中电远达2014年度经营业绩不构成重大影响。</t>
    <phoneticPr fontId="17" type="noConversion"/>
  </si>
  <si>
    <t>龙源技术</t>
    <phoneticPr fontId="17" type="noConversion"/>
  </si>
  <si>
    <t>持股5%以上股东减持股份的提示性公告</t>
    <phoneticPr fontId="17" type="noConversion"/>
  </si>
  <si>
    <t>龙源技术股东烟台燃控于2014年9月10日至9月12日通过大宗交易方式减持公司股份600万股，占公司总股本比例1.17%，减持均价11.99 元/股。</t>
    <phoneticPr fontId="17" type="noConversion"/>
  </si>
  <si>
    <t>2014年9月16日，公司与天元化工签订了《陕西煤业化工集团神木天元化工有限公司100t/h 煤焦油轻质化废水处理BOT 项目特许经营协议》，项目投资总金额为38,900.00 万元，协议期限为20年。</t>
    <phoneticPr fontId="17" type="noConversion"/>
  </si>
  <si>
    <t xml:space="preserve"> 关于收到《中国证监会行政许可申请受理通知书》的公告</t>
    <phoneticPr fontId="17" type="noConversion"/>
  </si>
  <si>
    <t>先河环保于2014 年9 月16 日收到中国证券监督管理委员会对公司提交的《河北先河环保科技股份有限公司发行股份购买资产核准》行政许可申请材料进行了审查，认为该申请材料齐全，符合法定形式，决定对该行政许可申请予以受理。</t>
    <phoneticPr fontId="17" type="noConversion"/>
  </si>
  <si>
    <t>聚光科技</t>
    <phoneticPr fontId="17" type="noConversion"/>
  </si>
  <si>
    <t>股权激励方案</t>
    <phoneticPr fontId="17" type="noConversion"/>
  </si>
  <si>
    <t>由于其中部分激励对象由于辞职、个人原因减少或放弃本次公司授予的限制性股票, 股份公司首次授予的激励对象调整为194名, 授予限制性股票数量调整为815.9万股，本次限制性股票授予价格调整为6.95元/股。</t>
    <phoneticPr fontId="17" type="noConversion"/>
  </si>
  <si>
    <t>关于部分已授予股票期权注销完成的公告</t>
  </si>
  <si>
    <t>公司于2014年9月15日-2014年9月16日发行了“北京碧水源科技股份有限公司2014年度第一期中期票据”，中期融资券代码为101469007，期限为３年，实际发行总额９亿元，票面年利率为6.00%，计息方式为附息固定。</t>
    <phoneticPr fontId="17" type="noConversion"/>
  </si>
  <si>
    <t>2014 年9 月15 日，碧水源收到招标人太原市排水管理处及招标代理机构中招康泰项目管理有限公司发来的《中标通知书》，确定碧水源为“晋阳污水厂一期建设项目EPC 总承包”项目的中标人。中标价为EPC：1,096,431,117.52 元、MBR：1.451 元/立方米、A/A/O：1.501 元/立方米。</t>
    <phoneticPr fontId="17" type="noConversion"/>
  </si>
  <si>
    <t>公司意注销首期股票期权激励计划首次授予部分（期权代码036005）激励对象13人已获授的未行权股票期权共计1,109,607份，注销首期股票期权激励计划预留部分（期权代码036031）激励对象1人已获授的未行权股票期权共计130,439份。上述1,240,046份股票期权注销事宜已于2014年9月16日办理完毕。</t>
    <phoneticPr fontId="17" type="noConversion"/>
  </si>
  <si>
    <t>2014年度第一期中期票据发行结果公告</t>
    <phoneticPr fontId="17" type="noConversion"/>
  </si>
  <si>
    <t>关于签署板式湿式电除尘技术研究推广合作框架协议的提示性公告</t>
    <phoneticPr fontId="17" type="noConversion"/>
  </si>
  <si>
    <t>南方汇通股份有限公司重大事项停牌公告</t>
  </si>
  <si>
    <t>南方汇通</t>
    <phoneticPr fontId="17" type="noConversion"/>
  </si>
  <si>
    <t>2014年9月19日，公司接控股股东中国南车集团公司的通知，中国南车集团公司拟对公司筹划重大事项，南方汇通自2014年9月19日上午开市起停牌。</t>
    <phoneticPr fontId="17" type="noConversion"/>
  </si>
  <si>
    <t>维尔利</t>
    <phoneticPr fontId="17" type="noConversion"/>
  </si>
  <si>
    <t>现金及发行股份购买资产并募集配套资金实施情况暨新增股份上市公告</t>
    <phoneticPr fontId="17" type="noConversion"/>
  </si>
  <si>
    <t>维尔利拟以现金及非公开发行股份方式购买蔡昌达、蔡卓宁、石东伟、蔡磊、寿亦丰、吉农基金等6 名交易对方合计持有的杭能环境100%股权，股权作价46,000.00 万元。上市公司以支付现金和发行股份相结合的方式收购杭能环境100%股权，上市公司以非公开发行股份的方式购买吉农基金持有的杭能环境全部股权，上市公司以现金和非公开发行股份的方式购买除吉农基金以外的其他每一交易对方各自持有的杭能环境的全部股权，上市公司向除吉农基金以外的其他每一交易对方以现金方式和非公开发行股份的方式支付对价的比例均为4：6。维尔利拟向不超过10 名其他特定投资者发行股份募集配套资金，配套资金总额不超过15,330.00 万元，在扣除发行费用后全部用于现金对价的支付。募集配套资金不超过本次交易总金额（本次标的公司100%股权交易对价46,000.00万元与本次配套募集资金总额15,330.00 万元之和）的25%。</t>
    <phoneticPr fontId="17" type="noConversion"/>
  </si>
  <si>
    <t>关于重大事项筹划进展及股票继续停牌公告</t>
  </si>
  <si>
    <t>桑德环境</t>
    <phoneticPr fontId="17" type="noConversion"/>
  </si>
  <si>
    <t>桑德环境重大事项的大致框架为：公司拟非公开发行股票，募集资金用于全资子公司桑德环境（香港）有限公司以每股8.1港元的价格认购桑德国际有限公司增发的280,373,831股股份和协议受让公司实际控制人文一波先生控制的Sound Water（BVI）Limited所持桑德国际有限公司的264,797,507股股份，共计545,171,338股（，占桑德国际有限公司增发后股份总数的比例为31.19%。本次交易完成后，桑德环境（香港）有限公司将成为桑德国际有限公司的第一大股东，文一波先生及其控制的其他主体仍占桑德国际有限公司增发后股份总数的比例为27.96%。）公司拟作价12亿元将所持湖北一弘水务有限公司（共持有二十二家水务公司）的100%股权转让给桑德国际有限公司或其指定方。</t>
    <phoneticPr fontId="17" type="noConversion"/>
  </si>
  <si>
    <t>永清环保</t>
    <phoneticPr fontId="17" type="noConversion"/>
  </si>
  <si>
    <t>关于以增资扩股方式收购株洲湘银园林绿化工程有限责任公司80%股权的公告</t>
    <phoneticPr fontId="17" type="noConversion"/>
  </si>
  <si>
    <t>永清环保拟通过增资扩股方式收购株洲湘银园林绿化工程有限责任公司80%股权，湘银园林目前注册资本为1000 万元，股东湖南湘银投资有限公司持有湘银园林100%的股权。公司拟以现金出资5000 万元对湘银园林进行增资（其中1000 万元计入资本公积），增资后湘银园林注册资本为5000 万元，公司持有湘银园林股权总额的80%，公司取得湘银园林控股权，合作对方湖南湘银投资有限公司持有湘银园林20%股权。增资完成后，目标公司拟更名为株洲永清湘银生态修复有限责任公司，可填补永清环保在园林及市政总承包资质方面的空白，对公司在土壤修复业务领域将形成有利的补充。</t>
    <phoneticPr fontId="17" type="noConversion"/>
  </si>
  <si>
    <t>河北定州建再生资源产业基地 改善京津冀环境质量</t>
  </si>
  <si>
    <t>综合</t>
    <phoneticPr fontId="17" type="noConversion"/>
  </si>
  <si>
    <t>河北</t>
    <phoneticPr fontId="17" type="noConversion"/>
  </si>
  <si>
    <t xml:space="preserve">“北方(定州)再生资源产业基地发展战略研讨会”表示河北省定州市斥资200亿元人民币,开建占地超万亩的目前中国最大的再生资源产业基地。该基地总投资200亿元,占地10000余亩,分两期实施。已开工建设的一期工程占地4690亩,总投资100亿元,预计2015年交付使用,将重点发展橡胶回收加工、精深再制造、废旧机械电子精深加工、报废汽车拆解再利用、物流运输、节能环保新能源六大产业。
</t>
    <phoneticPr fontId="17" type="noConversion"/>
  </si>
  <si>
    <t>京临时提高报废老旧机动车补助标准 最高达21500</t>
  </si>
  <si>
    <t>北京</t>
    <phoneticPr fontId="17" type="noConversion"/>
  </si>
  <si>
    <t>大气</t>
    <phoneticPr fontId="17" type="noConversion"/>
  </si>
  <si>
    <t>为加速淘汰老旧机动车，北京从今年9月15日至10月31日临时提高报废老旧机动车补助标准，期间淘汰老旧车辆的最高补贴可达21500元。临时补贴仅限报废车辆，由北京转出到外地的老旧机动车不在临时补贴之列。北京报废老旧机动车的车主，在享受原有每车平均6000元补助的基础上，再增加3000元补助额度，最高增加补助额度可达5000元。这意味着，在此期间，北京小客车的报废补助由7000元提高至9500元，大客车补助由16500元提高至21500元。</t>
    <phoneticPr fontId="17" type="noConversion"/>
  </si>
  <si>
    <t>发改委解读应对气候变化规划：根据定位制定政策</t>
  </si>
  <si>
    <t>全国</t>
    <phoneticPr fontId="17" type="noConversion"/>
  </si>
  <si>
    <t>大气</t>
    <phoneticPr fontId="17" type="noConversion"/>
  </si>
  <si>
    <t>源局发煤电节能减排改造计划：2020电煤消费比提至60%</t>
  </si>
  <si>
    <t>六部委联手声明2017年全国将禁行黄标车</t>
  </si>
  <si>
    <t>大气</t>
    <phoneticPr fontId="17" type="noConversion"/>
  </si>
  <si>
    <t xml:space="preserve">日前环保部联合六部委出台淘汰黄标车和老旧车方案，预计到2015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
</t>
    <phoneticPr fontId="17" type="noConversion"/>
  </si>
  <si>
    <t>五部委推环保技术产业化</t>
  </si>
  <si>
    <t>环保部出台新疆环保实施细则 推进钢铁等脱硫脱硝除尘</t>
  </si>
  <si>
    <t>新疆</t>
    <phoneticPr fontId="17" type="noConversion"/>
  </si>
  <si>
    <t xml:space="preserve">环保部日前印发《贯彻落实第二次中央新疆工作座谈会精神支持新疆生态环境保护的实施细则》(以下简称《实施细则》)，提出将从大气污染防治、水污染防治、湖泊生态环境保护、生态建设与保护、环保能力建设等6个方面，大力支持新疆生态环境保护工作。《实施细则》明确，今后环保援疆工作将逐步解决大气、水、生态等领域的突出问题，改善重点区域流域和农村生态环境质量，基本遏制生态环境总体恶化趋势，增强生态安全保障和环境风险防范能力，健全生态环境治理体系，提高生态环境保护能力，为新疆社会稳定和长治久安打下扎实基础。环保部将支持新疆实施《大气污染防治行动计划》，推进电力、钢铁等行业脱硫脱硝除尘；支持全面实施《乌鲁木齐市大气污染治理建设项目规划》，加大中央投资补助力度。
</t>
    <phoneticPr fontId="17" type="noConversion"/>
  </si>
  <si>
    <t>陕西出台《土壤环境保护和综合治理工作实施意见》，推动土壤监测和修复</t>
  </si>
  <si>
    <t>陕西</t>
    <phoneticPr fontId="17" type="noConversion"/>
  </si>
  <si>
    <t>土壤</t>
    <phoneticPr fontId="17" type="noConversion"/>
  </si>
  <si>
    <t xml:space="preserve">陕西出台《土壤环境保护和综合治理工作实施意见》，要求到2015年底，全面摸清省内土壤环境状况，并建立耕地和饮用水源地土壤环境保护制度和土壤环境监测评估制度。到2015年底，全面摸清陕西省土壤环境状况；划定耕地和集中式饮用水水源地优先保护区域，并建立严格的耕地和饮用水源地土壤环境保护制度；建立比较完善的土壤环境例行监测和评估制度，对全省60%以上的耕地和服务人口50万以上的集中式饮用水水源地土壤环境开展例行监测；因地制宜开展土壤污染治理修复试点示范，使全省土壤环境质量长期保持稳定。
</t>
    <phoneticPr fontId="17" type="noConversion"/>
  </si>
  <si>
    <t xml:space="preserve">为落实国务院印发的《“十二五”国家战略新兴产业发展规划》，加快提升我国环保技术装备发展，发改委、工信部、科技部、财政部、环保部等五部委联合制定了《重大环保技术装备与产品产业化工程实施方案》。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
五是要提升土壤环境监管能力。
</t>
    <phoneticPr fontId="17" type="noConversion"/>
  </si>
  <si>
    <t>中国与东盟加强环境合作共谋区域可持续发展</t>
    <phoneticPr fontId="17" type="noConversion"/>
  </si>
  <si>
    <t>9月17日２０１４中国－东盟环境合作论坛１７日在南宁开幕。来自东盟各成员国和东盟秘书处的环境官员等展开讨论，提出中国与东盟应当加强环境绿色合作，共谋区域可持续发展。中国和东盟各国在污水治理、大气污染控制、重金属污染防治以及海洋开发、新能源开发等方面有很大的合作空间。双方应携手应对环境挑战，通过推动节能环保产业的发展，搭建环保技术与产业交流平台，在探索可持续发展的进程中促进区域绿色合作。</t>
    <phoneticPr fontId="17" type="noConversion"/>
  </si>
  <si>
    <t>新疆转发《关于做好燃煤发电机组脱硫、脱硝、除尘设施先期验收有关工作的通知》</t>
  </si>
  <si>
    <t xml:space="preserve">新疆维吾尔自治区环境保护厅转发《关于做好燃煤发电机组脱硫脱硝除尘设施先期验收有关工作的通知》，要求一、各燃煤发电机组项目配套的脱硫、脱硝、除尘设施具备验收条件的，在发电机组168小时满负荷运行测试后，直接委托有资质的监测机构开展验收监测，并按要求通过烟气排放连续监测系统比对验收方可申请环保设施验收。二、凡是环保部审批的燃煤发电机组项目配套的脱硫、脱硝、除尘设施单项验收，各电力企业直接向环保部申请环保设施单项验收。三、凡属于自治区环保厅审批的及各地州市环保局审批的燃煤发电机组项目配套的脱硫、脱硝、除尘设施，且须申请环保电价的燃煤发电机组配套建设的脱硫、脱硝、除尘设施单项验收由自治区环保厅统一组织。四、请各地州市环保局通知辖区内各相关电力企业及环境监测站。
</t>
    <phoneticPr fontId="17" type="noConversion"/>
  </si>
  <si>
    <t>三部委公布能源央企 2013年减排考核情况</t>
  </si>
  <si>
    <t xml:space="preserve">日前，环保部、国家统计局、国家发改委公布了2013年度各省、自治区、直辖市和八家中央企业主要污染物总量减排考核结果公告。公告显示，去年我国四项污染物排放量均比去年有所下降。全国化学需氧量、氨氮、二氧化硫、氮氧化物排放总量同比分别下降2.93%、3.14%、3.48%和4.72%。三部委公布的八家央企均是能源企业，包括“两桶油”“五大电力”和一家煤炭企业神华。从公布的考核情况看，上述企业污染物排放总量控制均取得成效，包括化学需氧量、氨氮、二氧化碳和氮氧化物排放的各项指标较上一年出现明显递减。
</t>
    <phoneticPr fontId="17" type="noConversion"/>
  </si>
  <si>
    <t xml:space="preserve">9月15日，国家发改委网站发布了六部委（国家发改委、环保部、商务部、海关总署、工商总局、质检总局）共同制定的《商品煤质量管理暂行办法》，并自明年起施行。商品煤质量新规对流通煤炭的要求提高，做出了更严格的规定。所谓商品煤，是指作为商品出售的煤炭产品，不包括坑口自用煤及煤泥、矸石等副产品，企业自身远距离运输的自用煤，也在商品煤质量规定约束范围内。《办法》规定，商品煤应当满足以下基本要求：褐煤灰分要不大于30%，其他煤种不大于40%；褐煤的硫分不大于1.5%，其他煤种不大于3.0%。对于汞、砷、磷、氯、氟等指标也提出明确要求。上述这些成分都是空气污染的主要来源。
</t>
    <phoneticPr fontId="17" type="noConversion"/>
  </si>
  <si>
    <t>六部委规范商品煤质量 严打空气污染源</t>
  </si>
  <si>
    <t xml:space="preserve">
贵州省重抓乌江流域治理 工业固废处理为重点
</t>
    <phoneticPr fontId="17" type="noConversion"/>
  </si>
  <si>
    <t>贵州</t>
    <phoneticPr fontId="17" type="noConversion"/>
  </si>
  <si>
    <t xml:space="preserve">9月15日，环保部网站发布消息称，贵州省将加大乌江流域治理力度，重点抓好流域内工业固体废弃物处理工作，确保到2017年流域内中心城市饮用水源水质100%达标。针对乌江流域中下游水质长期超标的问题，贵州省将全面加大乌江流域环境治理力度，具体措施包括推出一系列乌江流域保护规划和工作方案以及落实具体治污责任。针对乌江流域工业污染、网箱养鱼、城镇生活污水三大主要污染问题，贵州省将重点抓好流域内工业固体废弃物，尤其是磷化工废弃物的处理和综合利用工作。
</t>
    <phoneticPr fontId="17" type="noConversion"/>
  </si>
  <si>
    <t>水、固废</t>
    <phoneticPr fontId="17" type="noConversion"/>
  </si>
  <si>
    <t>《国家应对气候变化规划(2014—2020年)》</t>
    <phoneticPr fontId="30" type="noConversion"/>
  </si>
  <si>
    <t>大气防治</t>
    <phoneticPr fontId="30" type="noConversion"/>
  </si>
  <si>
    <t>发改委</t>
    <phoneticPr fontId="30" type="noConversion"/>
  </si>
  <si>
    <t>《规划》分析了全球气候变化趋势及对我国影响、应对气候变化工作现状、面临的形势及战略要求等内容，提出了中国积极应对气候变化的指导思想和主要目标，明确了控制温室气体排放、适应气候变化影响等重点任务，并从实施试点示范工程、完善区域应对气候变化政策、健全激励约束机制、强化科技支撑、加强能力建设、深化国际交流与合作等方面提出政策措施和实施途径，确保规划目标任务落实。到２０２０年，单位国内生产总值二氧化碳排放比２００５年下降４０％—４５％，森林面积和蓄积量分别比２００５年增加４０００万公顷和１３亿立方米；沙化土地治理面积占可治理沙化土地治理面积的５０％以上；城市供水保证率显著提高；重点城市城区及其他重点地区防洪除涝抗旱能力显著增强。大中城市公交出行分担比率达到３０％；完善铁路运输网络，加快铁路电气化改造，铁路单位运输工作量二氧化碳排放比２０１０年降低１５％；完善空中交通网络，优化机队结构，民用航空单位客货运周转量的二氧化碳排放比２０１０年降低１１％左右。</t>
    <phoneticPr fontId="30" type="noConversion"/>
  </si>
  <si>
    <t>9月12日印发《煤电节能减排升级与改造行动计划 (2014-2020年)》，在执行更严格能效环保标准的前提下，到2020年，力争使煤炭占一次能源消费比重下降到62%以内，电煤占煤炭消费比重提高到60%以上。</t>
    <phoneticPr fontId="17" type="noConversion"/>
  </si>
  <si>
    <t>《煤电节能减排升级与改造行动计划 (2014-2020年)》</t>
  </si>
  <si>
    <t>发改委、环保部、国家能源局</t>
    <phoneticPr fontId="30" type="noConversion"/>
  </si>
  <si>
    <t>全国新建燃煤发电机组平均供电煤耗低于300克标准煤/千瓦时(以下简称“克/千瓦时”)；到2020年，现役燃煤发电机组改造后平均供电煤耗低于310克/千瓦时，其中现役60万千瓦及以上机组(除空冷机组外)改造后平均供电煤耗低于300克/千瓦时。东部地区现役30万千瓦及以上公用燃煤发电机组、10万千瓦及以上自备燃煤发电机组以及其他有条件的燃煤发电机组，改造后大气污染物排放浓度基本达到燃气轮机组排放限值。新建燃煤发电机组(含在建和项目已纳入国家火电建设规划的机组)应同步建设先进高效脱硫、脱硝和除尘设施，不得设置烟气旁路通道。</t>
    <phoneticPr fontId="30" type="noConversion"/>
  </si>
  <si>
    <t>《2014年黄标车及老旧车淘汰工作实施方案》</t>
  </si>
  <si>
    <t>环保部等六部委</t>
    <phoneticPr fontId="30" type="noConversion"/>
  </si>
  <si>
    <t>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t>
  </si>
  <si>
    <t>《重大环保技术装备与产品产业化工程实施方案》</t>
  </si>
  <si>
    <t>发改委、工信部、科技部、财政部、环保部</t>
  </si>
  <si>
    <t>综合</t>
    <phoneticPr fontId="30" type="noConversion"/>
  </si>
  <si>
    <t xml:space="preserve">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五是要提升土壤环境监管能力。
</t>
    <phoneticPr fontId="30" type="noConversion"/>
  </si>
  <si>
    <t>首创股份</t>
    <phoneticPr fontId="17" type="noConversion"/>
  </si>
  <si>
    <t>出售资产进展公告</t>
    <phoneticPr fontId="17" type="noConversion"/>
  </si>
  <si>
    <t>600008.SH</t>
    <phoneticPr fontId="17" type="noConversion"/>
  </si>
  <si>
    <t>北京首创股份有限公司拟将所持北京京城水务有限责任公司51%股权协议转让给北京城市排水集团有限责任公司，北京京城水务有限责任公司全部股权在2014年1月31日所表现的市场价值为445,310.00万元。</t>
    <phoneticPr fontId="17" type="noConversion"/>
  </si>
  <si>
    <t>碧水源</t>
    <phoneticPr fontId="17" type="noConversion"/>
  </si>
  <si>
    <t>关于首期股票期权激励计划首次授予第三个行权期可行权的公告</t>
    <phoneticPr fontId="17" type="noConversion"/>
  </si>
  <si>
    <t>碧水源首期股票期权激励计划首次授予股票期权第三个行权期行权条件满足，公司同意94名符合条件的激励对象在第三个行权期行权，可行权
数量为9,705,191份。公司首期股票期权激励计划首次授予股票期权第三个行权期采用自主行权模式。</t>
    <phoneticPr fontId="17" type="noConversion"/>
  </si>
  <si>
    <t>关于为控股子公司提供担保的公告</t>
  </si>
  <si>
    <t>碧水源为净水科技公司向北京银行股份有限公司西单支行申请的人民币不超过2,000 万元的综合授信业务提供连带责任保证担保。被担保人北京碧水源净水科技有限公司为本公司控股子公司，公司持股比例为37.8%，表决权比例为58.89%。</t>
    <phoneticPr fontId="17" type="noConversion"/>
  </si>
  <si>
    <t>纪庄子污水处理厂及再生水厂迁建的进展公告</t>
  </si>
  <si>
    <t>创业环保</t>
    <phoneticPr fontId="17" type="noConversion"/>
  </si>
  <si>
    <t>新建污水处理厂（定名为津沽污水处理厂）已全部接收、处理纪庄子污水处理厂收水范围内的污水,出水水质达到设计标准。新建再生水厂（定名为津沽再生水厂）已代替纪庄子再生水厂向其服务范围内用户达标供水。纪庄子污水处理厂和再生水厂停止运行, 开始拆除及土地交付工作，新老水厂顺利完成切换。</t>
    <phoneticPr fontId="17" type="noConversion"/>
  </si>
  <si>
    <t>中标公告</t>
    <phoneticPr fontId="17" type="noConversion"/>
  </si>
  <si>
    <t>2014年9月23日创业环保收到天津市供热办公室发出的中标通知书，本公司中标天津市黑牛城道1#、2#能源站特许经营项目。该项目采用BOT模式，特许经营期限为30年，黑牛城道1#、2#能源站利用浅层地热能提供供热、供冷服务，供热和供冷服务总面积均为47.65万㎡，投资估算约人民币24717万元，要求于2017年6月竣工。项目投资估算约人民币2.47亿元，项目供热服务价格执行天津市集中供热非居民用户统一定价标准40元/㎡，供冷初始服务价格31元/㎡</t>
    <phoneticPr fontId="17" type="noConversion"/>
  </si>
  <si>
    <t>国中水务</t>
    <phoneticPr fontId="17" type="noConversion"/>
  </si>
  <si>
    <t>关于全资子公司签订特许经营权协议的公告</t>
  </si>
  <si>
    <t>国中水务全资子公司北京天地人环保科技有限公司近日与内蒙古达拉特经济开发区管理委员会签订了《内蒙古达拉特经济开发区浓盐水处理项目（浓盐水处理设施及两座高盐晾晒池）特许经营权协议》及其补充协议，特许经营权为30年。天地人在特许经营期内，独享接收并处理经济开发区内所有企业排放的浓盐水和排入高盐晾晒池的高盐水。由天地人投资、建设、运营和维护的浓盐水处理设施处理能力为6,000立方米/天，受托运营的两座高盐晾晒池的接收处理能力分别为3,000立方米/天和2,100立方米/天，计划2014年12月底完工。本项目的工程总造价为4,822万元，经双方确认，投资回报率为9%。</t>
    <phoneticPr fontId="17" type="noConversion"/>
  </si>
  <si>
    <t>武汉控股</t>
    <phoneticPr fontId="17" type="noConversion"/>
  </si>
  <si>
    <t>关于发行公司债券获得中国证监会发行审核委员会审核通过的公告</t>
    <phoneticPr fontId="17" type="noConversion"/>
  </si>
  <si>
    <t>中国证券监督管理委员会发行审核委员会于2014年9月19日对武汉三镇实业控股股份有限公司（以下简称“公司”）发行公司债券的申请进行了审核。根据会议审核结果，公司本次发行公司债券的申请获得通过。</t>
    <phoneticPr fontId="17" type="noConversion"/>
  </si>
  <si>
    <t>华西能源</t>
    <phoneticPr fontId="17" type="noConversion"/>
  </si>
  <si>
    <t>关于对外投资的公告</t>
  </si>
  <si>
    <t>华西能源计划以部分机器设备作价实物出资1,238.49万元增资入股成都华西阀门有限公司，本次增资入股完成后，成都华西阀门注册资本由1,000万元增加至2,238.49万元。公司将持有成都华西阀门51%的股权，成为成都华西阀门的控股股东，成都华西阀门将纳入公司合并财务报表范围。本次增资完成后，成都华西阀门董事会进行相应调整，董事会由5名董事组成，其中华西能源委派3名董事，成都华西阀门原股东委派2名董事。</t>
    <phoneticPr fontId="17" type="noConversion"/>
  </si>
  <si>
    <t>兴源过滤</t>
    <phoneticPr fontId="17" type="noConversion"/>
  </si>
  <si>
    <t>2014年9月25日兴源过滤收到中国证监会141214 号《中国证监会行政许可申请受理通知书》，定对该行政许可申请予以受理。公司拟发行股份购买兴源控股有限公司及钟伟尧等11名自然人持有的浙江水美环保工程有限公司100%股权事宜。</t>
    <phoneticPr fontId="17" type="noConversion"/>
  </si>
  <si>
    <t>关于与宣州区人民政府签署秸秆生物质能源发电供热项目投资协议书的公告</t>
    <phoneticPr fontId="17" type="noConversion"/>
  </si>
  <si>
    <t>盛运股份</t>
    <phoneticPr fontId="17" type="noConversion"/>
  </si>
  <si>
    <t>协议内容为：建设一座一期规模为焚烧秸秆600 吨/日，配置3 台65t/h循环流化床秸秆锅炉和2 套15MW 汽轮发电机组的秸秆焚烧发电厂（项目采取热电联产，保证宣州经济开发区内企业用热（一期保证用汽量为90t/h）,具体数据以安徽省发改委对《项目申请报告》的批复意见为准）。项目一期投资估算3.5 亿元人民币，项目建设期为1.5 年（自项目申请报告核准之日起计）。一期项目预留扩展端，随着开发区企业用热需求的增加，适时进行二期扩建。建设覆盖宣州经济开发区内用热企业的供热管网。宣州区人民政府提供开发区内符合项目环评及建设要求的土地约200亩作为项目建设用地，于2014 年12 月31 日前，与盛运股份设立的项目公司签署秸秆《特许经营协议》和《经济开发区供热协议》，特许经营期自项目正式投产
之日开始计算30 年。盛运股份力争本项目于2016 年5 月31 日前投入运行，最迟于2016 年年底建成运营。</t>
    <phoneticPr fontId="17" type="noConversion"/>
  </si>
  <si>
    <t>关于获准发行超短期融资券的公告</t>
  </si>
  <si>
    <t>2014年9月22日，公司接到中国银行间市场交易商协会《接受注册通知书》，接受公司超短期融资券注册，其主要内容如下：公司超短期融资券注册金额为20亿元，注册额度自通知书发出之日起2年内有效，由上海浦东发展银行股份有限公司主承销。</t>
    <phoneticPr fontId="17" type="noConversion"/>
  </si>
  <si>
    <t>永清环保</t>
    <phoneticPr fontId="17" type="noConversion"/>
  </si>
  <si>
    <t>永清环保于2014 年9 月19 日收到中国证券监督管理委员会《中国证监会行政许可申请受理通知书》，对公司提交的《上市公司非公开发行股票（创
业板）》行政许可申请予以受理。</t>
    <phoneticPr fontId="17" type="noConversion"/>
  </si>
  <si>
    <t>天壕节能</t>
  </si>
  <si>
    <t>300332.SZ</t>
    <phoneticPr fontId="17" type="noConversion"/>
  </si>
  <si>
    <t>关于收购北京力拓节能工程技术有限公司股权的公告</t>
  </si>
  <si>
    <t>天壕节能与自然人张英辰、郑硕果于2014年9月26日在北京签署了《股权转让协议》，各方约定由天壕节能以现金38,000万元收购张英辰和郑硕果合计持有的北京力拓节能工程技术有限公司（简称“北京力拓”）100%的股权，其中张英辰持有的70%股权的收购价格为26,600万元，郑硕果持有的30%股权的收购价格为11,400万元。本次收购资金来源于公司自有资金，本次股权转让完成后，北京力拓将成为天壕节能的全资子公司。</t>
    <phoneticPr fontId="17" type="noConversion"/>
  </si>
  <si>
    <t>京津冀PM2.5半数来自工业 主排放源为钢铁行业</t>
    <phoneticPr fontId="17" type="noConversion"/>
  </si>
  <si>
    <t>京津冀</t>
    <phoneticPr fontId="17" type="noConversion"/>
  </si>
  <si>
    <t>大气</t>
    <phoneticPr fontId="17" type="noConversion"/>
  </si>
  <si>
    <t xml:space="preserve">中国清洁空气联盟与清华大学联合发布《京津冀能否实现2017年PM2.5改善目标？—基于“大气国十条”的京津冀地区细颗粒物污染防治政策效果评估》指出：工业过程和民用部门是京津冀地区一次PM2.5的主要来源，分别贡献了54%和29%，其中工业过程排放主要来自于钢铁、水泥、炼焦等行业，民用部门排放主要来自于民用燃煤和生物质燃烧；此外，电力、供热、工业锅炉和交通部门分别贡献了4%、3%、6%和4%。
</t>
    <phoneticPr fontId="17" type="noConversion"/>
  </si>
  <si>
    <t xml:space="preserve">河北关停26家环境违法企业37家被令限期整改
</t>
    <phoneticPr fontId="17" type="noConversion"/>
  </si>
  <si>
    <t>河北</t>
    <phoneticPr fontId="17" type="noConversion"/>
  </si>
  <si>
    <t xml:space="preserve">为了全面推进河北省环保专项行动工作的开展，8月6日至20日，由河北省环保厅、省公安厅环境安全保卫总队及各市执法人员43人组成7个督导组对各市环保专项行动开展、渗坑专项整治、重点案件查办以及网格化建立运行等情况进行了督导检查。9月25日，河北省环保厅公布了督查情况：共检查企业137家，其中立案处罚16家、责令限期整改37家、关停26家。
</t>
    <phoneticPr fontId="17" type="noConversion"/>
  </si>
  <si>
    <t>环保装备制造业增长目标年均超20%</t>
  </si>
  <si>
    <t>全国</t>
    <phoneticPr fontId="17" type="noConversion"/>
  </si>
  <si>
    <t xml:space="preserve">9月22日，国家发展改革委等5部委发布重大环保装备与产品产业化工程实施方案，方案明确了环保产业规模增长目标，即环保装备制造业年均增速保持在20%以上，到2016年实现环保装备工业生产总值7000亿元，重大环保装备基本满足国内市场需求。实施方案提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推动先进成熟技术产业化应用和推广。实施方案明确到2016年，高效低耗的先进环保技术装备与产品的市场占有率由目前的10%左右提高到30%以上，提升优势产品的国际竞争力。
</t>
    <phoneticPr fontId="17" type="noConversion"/>
  </si>
  <si>
    <t xml:space="preserve">环保部门不再开展上市环保核查
</t>
    <phoneticPr fontId="17" type="noConversion"/>
  </si>
  <si>
    <t>全国</t>
    <phoneticPr fontId="17" type="noConversion"/>
  </si>
  <si>
    <t>环境保护部部长周生贤日前主持召开环保部常务会议，会议指出,上市环保核查制度实施以来发挥的积极作用,应当给予充分肯定。但是,也要看到上市环保核查制度存在主体责任不清、地方保护主义干扰、核查周期较长,甚至存在利益寻租等突出问题。会议强调,为贯彻落实党的十八大和十八届三中全会关于简政放权、深化行政审批制度改革精神,对上市环保核查工作进行改革十分必要。为此,环境保护部征求系统内外各方面意见,拟定了上市环保核查工作改革思路。遵循“减少行政干预、市场主体负责”原则,将上市环保核查由政府主导全部交由市场主体负责。改革思路主要包括:一是环境保护部停止受理及开展上市环保核查;二是地方各级环保部门停止开展上市环保核查;三是严格规范对上市公司的日常环保监管;四是加大政府和企业环境信息公开力度;五是保荐机构通过公开渠道获取企业环境信息。</t>
    <phoneticPr fontId="17" type="noConversion"/>
  </si>
  <si>
    <t xml:space="preserve">环保部：上市环保核查将全部交由市场主体负责 
</t>
    <phoneticPr fontId="17" type="noConversion"/>
  </si>
  <si>
    <t>9月25日，环境保护部部长周生贤主持召开环境保护部常务会议，听取上市环保核查工作改革思路的汇报，审议并原则通过部分建设项目环评审查意见，会议原则通过关于上市环保核查工作改革思路，将上市环保核查由政府主导全部交由市场主体负责。</t>
    <phoneticPr fontId="17" type="noConversion"/>
  </si>
  <si>
    <t>环境保护部发布2014上半年各省市主要污染物排放量指标</t>
    <phoneticPr fontId="17" type="noConversion"/>
  </si>
  <si>
    <t xml:space="preserve">环境保护部发布《2014年上半年各省自治区直辖市主要污染物排放量指标公报》：结果表明，2014年上半年全国化学需氧量排放总量1172.2万吨，同比下降2.26%；氨氮排放总量122.5万吨，同比下降2.67%;二氧化硫排放总量1037.2万吨，同比下降1.87%；氮氧化物排放总量1099.5万吨，同比下降5.82%，其中，氮氧化物减排创造了“十二五”以来最好成绩，也为全面完成“十二五”减排目标打下了良好的基础。2014年上半年，全国新增城镇（含建制镇、工业园区）污水日处理能力502万吨，453个造纸、印染等重点项目实施废水深度治理及回用工程；新增火电脱硝机组1.2亿千瓦，脱硝装机容量累计达5.5亿千瓦，占火电总装机容量62.5%；2830万千瓦现役火电机组脱硫设施实施增容改造；7500万千瓦火电机组拆除脱硫设施烟气旁路，无旁路运行脱硫机组累计达4.75亿千瓦；6950平方米钢铁烧结机新增烟气脱硫设施，已脱硫烧结机面积累计达9.4万平方米，占烧结机总面积69%；1亿吨水泥熟料产能新型干法生产线新建脱硝设施，脱硝水泥熟料产能累计达8.2亿吨，占全国新型干法总产能57%；3512个畜禽规模养殖场完善废弃物处理和资源化利用设施，化学需氧量和氨氮去除效率分别提高6个和26个百分点；淘汰黄标车和老旧机动车220多万辆，持续推进造纸、印染、电力、钢铁、水泥等落后产能淘汰工作。
</t>
    <phoneticPr fontId="17" type="noConversion"/>
  </si>
  <si>
    <t>武汉机动车排气污染防治条例获通过</t>
    <phoneticPr fontId="17" type="noConversion"/>
  </si>
  <si>
    <t>武汉</t>
    <phoneticPr fontId="17" type="noConversion"/>
  </si>
  <si>
    <t>大气</t>
    <phoneticPr fontId="17" type="noConversion"/>
  </si>
  <si>
    <t>《武汉市机动车排气污染防治条例》获市人大常委会会议表决通过。《条例》提倡公民绿色出行，首次提出“机动车停车3分钟以上熄灭发动机”。这意味着，武汉市将进入机动车污染防治最严厉时期。目前，武汉市机动车保有量已突破170万辆，氮氧化物排放量占全市排放量34%，成为主要污染源之一。</t>
    <phoneticPr fontId="17" type="noConversion"/>
  </si>
  <si>
    <t>山东省首次制定环境保护监测方法标准</t>
  </si>
  <si>
    <t>山东</t>
    <phoneticPr fontId="17" type="noConversion"/>
  </si>
  <si>
    <t xml:space="preserve">9月22日，由山东省环境监测中心站等单位编制的《山东省固定污染源废气　低浓度颗粒物的测定—重量法》(DB37/T 2537-2014)正式发布实施。该方法标准是我国首次发布实施的低浓度颗粒物测定方法标准，也是山东省首次制定环境保护监测方法标准。该标准规定了测定固定污染源废气中低浓度颗粒物的手工重量法，扩展了相关国家标准中低浓度颗粒物的测定方法。经现场验证，该方法操作性强，适用于固定污染源低浓度颗粒物的测定。该标准的制定实施对于我省乃至全国做好燃煤电厂超低排放技术应用试点新技术推广以及加快推进大气污染防治工作具有非常重要的意义。
｜　联系我们　｜　版权保护　｜　隐私与安全　｜　RSS订阅　｜ 
 Copyright©2000-2010　主办单位：中国电能成套设备有限公司
电信业务审批：[2001]字第621号　网站注册标号：010202001041900197
经营许可证：京ICP证010469号 
</t>
    <phoneticPr fontId="17" type="noConversion"/>
  </si>
  <si>
    <t xml:space="preserve">工信部调研京津冀工业固体废物利用 将推实施方案 
</t>
    <phoneticPr fontId="17" type="noConversion"/>
  </si>
  <si>
    <t>固废</t>
    <phoneticPr fontId="17" type="noConversion"/>
  </si>
  <si>
    <t xml:space="preserve">2014年9月23日，工业和信息化部节能与综合利用司会同北京市经信委、天津市经信委和河北省工信厅赴天津开展专题调研。研究制定推动工业固体废物资源化利用实施方案，探索区域性协同发展新模式，推动产业对接，建立完善工业固废资源化利用产业链，促进工业固体废物规模化、高值化利用，为区域环境保护做出贡献。工信部此前规划，到2015年大宗工业固体废物年综合利用量达到16亿吨、年产值5000亿元、综合利用率达到50%；“十二五”期间，大宗工业固体废物综合利用量累计达到70亿吨。
</t>
    <phoneticPr fontId="17" type="noConversion"/>
  </si>
  <si>
    <t>可再生能源配额制出台在即目前正征求建议</t>
  </si>
  <si>
    <t xml:space="preserve">国家能源局所起草的《可再生能源电力配额考核办法（试行）》，已经由国家发改委主任办公会讨论并原则通过。根据会议提出的意见，能源局修订后再向财政部、环保部、国资委等部委，各省政府及发改委、各电网企业和主要发电企业征求意见.可再生能源配额制出台后，国家将为各省（自治区、直辖市）及电网企业制定可再生能源电力配额指标，通过强制性政策为地方政府、电力企业戴上紧箍咒。按照《考核办法》，国家将非水电可再生能源电力纳入配额制考核范围，具体包括风力发电、太阳能发电、生物质能发电、地热发电和海洋能发电等技术，具备规模化发展的主要是前三项。
</t>
    <phoneticPr fontId="17" type="noConversion"/>
  </si>
  <si>
    <t>五部委下发重大环保技术装备与产品产业化方案</t>
    <phoneticPr fontId="17" type="noConversion"/>
  </si>
  <si>
    <t>国家发改委、工信部、科技部、财政部、环保部联合公布《重大环保技术装备与产品产业化工程实施方案》。方案要求产业规模快速增长，环保装备制造业年均增速保持在20%以上，到2016年实现环保装备工业生产总值7000亿元，重大环保装备基本满足国内市场需求；先进环保技术装备市场占有率稳步提升，到2016年高效低耗的先进环保技术装备与产品的市场占有率由目前的10%左右提高到30%以上，提升优势产品的国际竞争力。</t>
    <phoneticPr fontId="17" type="noConversion"/>
  </si>
  <si>
    <r>
      <rPr>
        <sz val="9"/>
        <color rgb="FF333333"/>
        <rFont val="宋体"/>
        <family val="3"/>
        <charset val="134"/>
      </rPr>
      <t>国家发展改革委近日发布《国家应对气候变化规划</t>
    </r>
    <r>
      <rPr>
        <sz val="9"/>
        <color rgb="FF333333"/>
        <rFont val="ˎ̥"/>
        <family val="2"/>
      </rPr>
      <t>(2014—2020</t>
    </r>
    <r>
      <rPr>
        <sz val="9"/>
        <color rgb="FF333333"/>
        <rFont val="宋体"/>
        <family val="3"/>
        <charset val="134"/>
      </rPr>
      <t>年</t>
    </r>
    <r>
      <rPr>
        <sz val="9"/>
        <color rgb="FF333333"/>
        <rFont val="ˎ̥"/>
        <family val="2"/>
      </rPr>
      <t>)</t>
    </r>
    <r>
      <rPr>
        <sz val="9"/>
        <color rgb="FF333333"/>
        <rFont val="宋体"/>
        <family val="3"/>
        <charset val="134"/>
      </rPr>
      <t>》，这是我国第一部应对气候变化中长期规划。规划明确了控制温室气体排放、适应气候变化影响等重点任务，并从实施试点示范工程、完善区域应对气候变化政策、健全激励约束机制、强化科技支撑、加强能力建设、深化国际交流与合作等方面提出政策措施和实施途径；提出根据我国的主体功能区定位来制定区域应对气候变化政策，《规划》分别针对城市化地区</t>
    </r>
    <r>
      <rPr>
        <sz val="9"/>
        <color rgb="FF333333"/>
        <rFont val="ˎ̥"/>
        <family val="2"/>
      </rPr>
      <t>(</t>
    </r>
    <r>
      <rPr>
        <sz val="9"/>
        <color rgb="FF333333"/>
        <rFont val="宋体"/>
        <family val="3"/>
        <charset val="134"/>
      </rPr>
      <t>包括优化开发区域和重点开发区域</t>
    </r>
    <r>
      <rPr>
        <sz val="9"/>
        <color rgb="FF333333"/>
        <rFont val="ˎ̥"/>
        <family val="2"/>
      </rPr>
      <t>)</t>
    </r>
    <r>
      <rPr>
        <sz val="9"/>
        <color rgb="FF333333"/>
        <rFont val="宋体"/>
        <family val="3"/>
        <charset val="134"/>
      </rPr>
      <t>、农产品、主产区、重点生态功能区</t>
    </r>
    <r>
      <rPr>
        <sz val="9"/>
        <color rgb="FF333333"/>
        <rFont val="ˎ̥"/>
        <family val="2"/>
      </rPr>
      <t>(</t>
    </r>
    <r>
      <rPr>
        <sz val="9"/>
        <color rgb="FF333333"/>
        <rFont val="宋体"/>
        <family val="3"/>
        <charset val="134"/>
      </rPr>
      <t>限制开发的重点生态功能区和禁止开发区域</t>
    </r>
    <r>
      <rPr>
        <sz val="9"/>
        <color rgb="FF333333"/>
        <rFont val="ˎ̥"/>
        <family val="2"/>
      </rPr>
      <t>)</t>
    </r>
    <r>
      <rPr>
        <sz val="9"/>
        <color rgb="FF333333"/>
        <rFont val="宋体"/>
        <family val="3"/>
        <charset val="134"/>
      </rPr>
      <t>，确定差别化的减缓和适应气候变化目标、任务和实现途径；逐步建立我国碳排放交易市场，在总结温室气体自愿减排交易和碳排放交易试点的经验基础上，研究全国碳排放总量控制目标地区分解落实机制，制订碳排放交易总体方案，明确全国碳排放交易市场建设的战略目标、工作思路、实施步骤和配套措施。</t>
    </r>
    <phoneticPr fontId="17" type="noConversion"/>
  </si>
  <si>
    <t>2014 年前三季度业绩预告</t>
  </si>
  <si>
    <t>万邦达</t>
    <phoneticPr fontId="17" type="noConversion"/>
  </si>
  <si>
    <t>报告期内归属于上市公司股东的净利润预计为10,500.00 万元－11,500.00 万元，较上年同期增长1.39% －11.05%；单季度盈利4,589.69 万元－5,589.69 万元，比上年同期增长18.35% －44.14%。净利润较上年同期略有上升，主要是因为报告期内公司收购的昊天节能装备有限责任公司在9 月份实现并表，增加了一部分利润。</t>
    <phoneticPr fontId="17" type="noConversion"/>
  </si>
  <si>
    <t>关于公司控股股东股权质押的公告</t>
  </si>
  <si>
    <t>碧水源</t>
    <phoneticPr fontId="17" type="noConversion"/>
  </si>
  <si>
    <t>刘振国先生于2013年8月5日、2014年9月26日通过深圳证券交易所大宗交易平台累计减持所持有的无限售流通股票1,566万股,累计减持比例为1.62%，本次减持后刘振国先生持有公司股份下降至16.10%。</t>
    <phoneticPr fontId="17" type="noConversion"/>
  </si>
  <si>
    <t>碧水源控股股东、实际控制人将其持有的公司无限售流通股份5,000,000 股（占其所持有公司股份的1.86%，占公司总股本的0.47%）作为标的证券，质押给北京银行股份有限公司西单支行作为贷款担保，质押期限自2014 年9 月26 日起至双方办理解除质押登记手续为止。截至本公告日，文剑平先生共持有公司股份268,313,257股，占公司总股本的25.05%；其中本次质押股份5,000,000股，占其所持有公司股份的1.86%，占公司总股本0.47%；累计质押股份76,799,559股，占其所持有公司股份的28.62%，占公司总股本的7.17%。</t>
    <phoneticPr fontId="17" type="noConversion"/>
  </si>
  <si>
    <t>2014年第三季度重大项目进展情况的公告</t>
  </si>
  <si>
    <t>公司正在进行的重大项目有：华北石化《炼油质量升级与安全环保技术改造工程PC承包－供热、供风工程（除盐水站、凝结水站）》，污水处理厂土建工程已完工80%，主要设备已全部到场。神华宁煤400万吨/年煤炭间接液化项目动力站装置除盐水及凝液精制站工艺包成套项目，公司已开始该项目相关设备采购的准备工作。陕西煤业化工集团神木天元化工有限公司100t/h煤焦油轻质化废水处理BOT项目，项目已经完成基础设计，同时完成了部分施工图纸设计和部分土建施工，完工进度约30%。托管运营方面:预计2014年第三季度，公司（含控股子公司及全资子公司）正式运行的托管运营业务将实现结算总收入约3,722万元</t>
    <phoneticPr fontId="17" type="noConversion"/>
  </si>
  <si>
    <t>关于扬州广陵新城项目土地出让进展情况的公告</t>
    <phoneticPr fontId="17" type="noConversion"/>
  </si>
  <si>
    <t>泰达股份</t>
    <phoneticPr fontId="17" type="noConversion"/>
  </si>
  <si>
    <t>公司二级子公司扬州泰达为扬州市广陵新城受托范围内土地一级开发的唯一主体，2014年9月28日扬州市国土资源局主持，依法定程序挂牌交易该项目区域内一个地块并被摘牌，土地面积111,135平方米，性质为住宅，成交价7,950元/平方米。根据以往公司在该区域所开发地块的挂牌情况估计，扬州泰达就该地块的上市成交有望实现营业收入大致为5-6亿元。</t>
    <phoneticPr fontId="17" type="noConversion"/>
  </si>
  <si>
    <t>富春环保</t>
    <phoneticPr fontId="17" type="noConversion"/>
  </si>
  <si>
    <t>非公开发行股票预案</t>
    <phoneticPr fontId="17" type="noConversion"/>
  </si>
  <si>
    <t>桑德环境</t>
    <phoneticPr fontId="17" type="noConversion"/>
  </si>
  <si>
    <t>三聚环保</t>
    <phoneticPr fontId="17" type="noConversion"/>
  </si>
  <si>
    <t>公司控股股东北京海淀科技将其持有的公司无限售流通股份20,600,000 股（占其所持有公司股份的14.27%，占公司总股本的4.05%）作为标的证券，质押给海通证券股份有限公司办理股票质押式回购业务，质押期限自2014 年9 月15 日起至双方办理解除质押登记手续为止。截至本公告日，海淀科技共持有公司股份144,316,197 股，占公司总股本的28.36%；其中本次质押股份20,600,000 股，占其所持有公司股份的14.27%，占公司总股本的4.05%；累计质押股份105,600,000 股，占其所持有公司股份的
73.17%，占公司总股本的20.75%。</t>
    <phoneticPr fontId="17" type="noConversion"/>
  </si>
  <si>
    <t>关于因子公司招标新增关联交易的公告</t>
  </si>
  <si>
    <t>永清环保</t>
    <phoneticPr fontId="17" type="noConversion"/>
  </si>
  <si>
    <t>公司全资子公司衡阳永清环保近期就设备采购事宜通过招标，公司关联方永清机械中标获得设备供应项目,项目中标金额合计6158万元。。2014 年1 月1 日至本信息披露日，公司（含本公司控股子公司）与永清机械累计发生额为150.32 万元。</t>
    <phoneticPr fontId="17" type="noConversion"/>
  </si>
  <si>
    <t xml:space="preserve">江苏省开启全国首个水环境“双向补偿”机制
</t>
    <phoneticPr fontId="17" type="noConversion"/>
  </si>
  <si>
    <t>江苏</t>
    <phoneticPr fontId="17" type="noConversion"/>
  </si>
  <si>
    <t>水</t>
    <phoneticPr fontId="17" type="noConversion"/>
  </si>
  <si>
    <t>江苏省加大生态补偿制度探索，率先开启水环境“双向补偿”，即“当补偿断面水质劣于水质目标时，由上游地区补偿下游地区，当补偿断面水质达到水质目标时，由下游地区补偿上游地区。资源有偿使用制度和生态补偿制度”是目前中国水环境保护领域的重点建设机制。与传统的水环境生态补偿相比，江苏省的“双向补偿”制度首开先河，增加了增加了“补偿断面水质达标时，由下游地区补偿上游地区”的条款，是生态补偿制度建设作出的积极探索，成功使用后有望向其他水环境重点领域推广。</t>
    <phoneticPr fontId="17" type="noConversion"/>
  </si>
  <si>
    <t>陕西</t>
    <phoneticPr fontId="17" type="noConversion"/>
  </si>
  <si>
    <t>大气</t>
    <phoneticPr fontId="17" type="noConversion"/>
  </si>
  <si>
    <t>上海</t>
    <phoneticPr fontId="17" type="noConversion"/>
  </si>
  <si>
    <t xml:space="preserve">10月开始实施的《上海市大气污染防治条例》大幅度提高了罚款限额，同时，环保部门被赋予直接扣押设施设备、停产、限产的执法权，都让大气污染成为众矢之的。连日来，《上海市环保局关于实施按日连续处罚的试行规定》、《关于依法实行“双罚制”的若干解释》等细则规定相继公布。今年1-8月，上海市已对1200余家单位作出环境违法处罚，罚款金额达6400万元。
</t>
    <phoneticPr fontId="17" type="noConversion"/>
  </si>
  <si>
    <t>陕西10月起实施国V标准 硫含量降低80%</t>
    <phoneticPr fontId="17" type="noConversion"/>
  </si>
  <si>
    <t>陕西省发改委和省环保厅发布《关于陕西省大气污染防治成品油质量升级的通告》，从10月1日起全省供应车用燃油全部实施国Ⅴ标准。新标准实施后，在用车每年可减排氮氧化物约30万吨，新车5年累计可减排氮氧化物约9万吨，此外PM2.5的排放量也将降低。</t>
    <phoneticPr fontId="17" type="noConversion"/>
  </si>
  <si>
    <t>元力股份</t>
    <phoneticPr fontId="17" type="noConversion"/>
  </si>
  <si>
    <t>关于公司控股子公司受让杭州良运节能环保设备有限公司股权暨关联交易的公告</t>
    <phoneticPr fontId="17" type="noConversion"/>
  </si>
  <si>
    <t>杭锅股份</t>
    <phoneticPr fontId="17" type="noConversion"/>
  </si>
  <si>
    <t>002534.SZ</t>
    <phoneticPr fontId="17" type="noConversion"/>
  </si>
  <si>
    <t>杭锅股份控股子公司杭锅工锅拟以自有资金71,217,489.66元受让杭起公司持有的杭州良运节能环保设备有限公司，杭州起重机械有限公司是公司控股股东西子电梯集团有限公司控股子公司浙江西子重工机械有限公司的全资子公司，故本次股权受让事项构成关联交易。</t>
    <phoneticPr fontId="17" type="noConversion"/>
  </si>
  <si>
    <t>2014年前三季度业绩预告</t>
    <phoneticPr fontId="17" type="noConversion"/>
  </si>
  <si>
    <t>2014年前三季度归属于上市公司股东的净利润为27,800万元—28,000万元，同比增长126.98%—128.61%。前三季度公司对传统煤化工进行改造、升级，推动了公司能源净化综合服务业务的较快发展。报告期内的非经常性损益对净利润的影响金额约为224.89 万元。</t>
    <phoneticPr fontId="17" type="noConversion"/>
  </si>
  <si>
    <t>菲达环保</t>
    <phoneticPr fontId="17" type="noConversion"/>
  </si>
  <si>
    <t>600526.SH</t>
    <phoneticPr fontId="17" type="noConversion"/>
  </si>
  <si>
    <t>收购资产公告</t>
  </si>
  <si>
    <t>2014年10月8日，菲达环保与诸暨兆丰环保机械有限公司）签订了《浙江菲达脱硫工程有限公司股权转让协议》，以人民币7,013.69万元收购兆丰公司持有的浙江菲达脱硫工程有限公司（以下简称“脱硫公司”）34.16％股权，此次收购后公司直接持有脱硫公司的股权增加至93.42%</t>
    <phoneticPr fontId="17" type="noConversion"/>
  </si>
  <si>
    <t>本次非公开发行股票数量为16,833.02万股，票募集资金总额为1,265,843,104.00元，扣除发行费用后全部用于补充流动资金，发行价格为7.52元/股，面向特定对象非公开发行。发行对象为：浙江富春江通信集团有限公司、深圳潇湘君秀投资企业(有限合伙)、民生加银-西南证券鑫牛定向增发42号资产管理计划、以及公司董事长吴斌、董事兼总经理张忠梅和董事、副总经理兼董事会秘书张杰共六名特定投资者。其中，控股股东通信集团出资50,632.3104万元认购6,733.02万股，公司董事长吴斌出资6,392.00万元，认购850.00万股，董事兼总经理张忠梅出资2,444.00万元，认购325.00万股，董事、副总经理兼董事会秘书张杰出资2,444.00万元，认购325.00万股。</t>
    <phoneticPr fontId="17" type="noConversion"/>
  </si>
  <si>
    <t>2014年9月28日湖南省衡阳市城市管理行政执法局与衡阳桑德凯天再生资源科技有限公司（桑德环境控股子公司）签署了《衡阳市餐厨废弃物资源化利用和无害化处理项目特许经营协议》，衡阳市人民政府授权衡阳市城市管理行政执法局授予衡阳桑德凯天再生资源科技有限公司具体从事衡阳市餐厨废弃物资源化利用和无害化处理项目特许经营许可业务，特许经营期30年。本项特许协议所述衡阳市餐厨废弃物资源化利用和无害化处理项目建设总规模为日处理餐厨废弃物260吨，项目采用“预处理+高温厌氧消化”处理工艺，投资额约1.24亿元人民币，衡阳餐厨废弃物资源化项目一期建设不低于120吨/日的餐厨废弃物处理量，项目二期建设达到260吨/日的餐厨废弃物处理量，预计该项目公司内部投资收益率不低于8%。</t>
    <phoneticPr fontId="17" type="noConversion"/>
  </si>
  <si>
    <t>关于签署日常经营重大合同的公告</t>
    <phoneticPr fontId="17" type="noConversion"/>
  </si>
  <si>
    <t>沪大气防治条例细则出炉 两次不达标污企将关门</t>
    <phoneticPr fontId="17" type="noConversion"/>
  </si>
  <si>
    <t>两部门力推煤电节能减排升级 再改造迎来超400亿市场空间</t>
  </si>
  <si>
    <t>全国</t>
    <phoneticPr fontId="17" type="noConversion"/>
  </si>
  <si>
    <t>大气</t>
    <phoneticPr fontId="17" type="noConversion"/>
  </si>
  <si>
    <t xml:space="preserve">10月9日，全国煤电节能减排升级与改造动员电视电话会议召开。国家能源局、环保部明确提出，将严格控制能效、环保等新建机组准入条件，合理规划火电布局，对火电利用小时数过低(4500小时以下)的地区，要严格控制其年度火电建设规模。同时，坚决完成现役机组改造升级，加快淘汰能耗高、污染重的落后机组。环保部门要从四方面配合推动煤电节能减排：一是严格落实新出台的排污费征收规定，实行差别化的征收政策;二是研究政策措施，对实现超低排放的煤电机组，配合有关部门研究完善增加发电利用小时数、资金奖励、价格鼓励等激励政策;三是允许电力企业通过超低排放改造，将富余的指标用于新建项目建设，同时鼓励结余的指标上市开展交易;四是配合相关部门完善企业绩效考核体系，对大力实施超低排放改造的企业和相关负责人进行奖励。
</t>
    <phoneticPr fontId="17" type="noConversion"/>
  </si>
  <si>
    <t>河南：明年起空气质量不合格将被“一票否决”</t>
  </si>
  <si>
    <t xml:space="preserve">河南省出台了《河南省蓝天工程行动计划实施情况考核办法（试行）》,对年度考核不合格的省辖市、省直管县（市），实施“一票否决”。 空气质量改善目标任务完成情况以各省辖市、省直管县（市）可吸入颗粒物（PM10）和细颗粒物（PM2.5）年均浓度下降比例作为考核指标，其中PM2.5从2015年起实施考核。大气污染防治重点任务完成情况包括产业结构调整、煤炭控制管理等10项指标。
</t>
    <phoneticPr fontId="17" type="noConversion"/>
  </si>
  <si>
    <t>河南</t>
    <phoneticPr fontId="17" type="noConversion"/>
  </si>
  <si>
    <t>津膜科技</t>
    <phoneticPr fontId="17" type="noConversion"/>
  </si>
  <si>
    <t>2014年前三季度归属于上市公司股东的净利润为4225.33万元—4592.75万元，同比增长15%--25%。公司销售有所增长，2014年前三个季度，非经常性损益约在347.83万元</t>
    <phoneticPr fontId="17" type="noConversion"/>
  </si>
  <si>
    <t>2014年前三季度归属于上市公司股东的净利润为674.26 万元–782.14 万元，同比增长25%-45%。木质活性炭行业经营环境尚无明显好转，预计2014年前三季度非经常损益约为320万元。</t>
    <phoneticPr fontId="17" type="noConversion"/>
  </si>
  <si>
    <t>南方汇通</t>
    <phoneticPr fontId="17" type="noConversion"/>
  </si>
  <si>
    <t>2014年前三季度归属于上市公司股东的净利润为12000万元–14000万元，同比增长220%-274%。报告期业绩较上年同期增长的主要原因为本报告期确认了拆迁事项获得的相关补偿收益。</t>
    <phoneticPr fontId="17" type="noConversion"/>
  </si>
  <si>
    <t>兴蓉投资</t>
    <phoneticPr fontId="17" type="noConversion"/>
  </si>
  <si>
    <t>关于与新加坡联合环境技术有限公司签署合作框架协议的公告</t>
    <phoneticPr fontId="17" type="noConversion"/>
  </si>
  <si>
    <t>兴蓉投资2014年10月9日与新加坡联合环境技术有限公司签署了《合作框架协议》，双方在成都成立合资公司开展合作，合资公司注册资本为人民币5,000万元，兴蓉投资持股比例51%，为合资公司控股股东，联合环境持股比例49%，双方按持股比例以货币资金出资，主要从事污水处理膜技术解决方案提供和设备、技术集成。</t>
    <phoneticPr fontId="17" type="noConversion"/>
  </si>
  <si>
    <t>永清环保</t>
    <phoneticPr fontId="17" type="noConversion"/>
  </si>
  <si>
    <t>2014年前三季度业绩预告</t>
    <phoneticPr fontId="17" type="noConversion"/>
  </si>
  <si>
    <t>2014年前三季度归属于上市公司股东的净利润为4,649.78万元- 5,114.76万元，同比增长0%-10%。报告期因市场竞争加剧，公司第三季度内（2014 年7 月-9 月）确认收入的新开工项目毛利率较去年同期相比偏低，故2014 年7 月至2014 年9 月实现的归属于上市公司股东的净利润较去年同期有所下降，但2014 年1 月至2014 年9 月累计归属于上市公司股东的净利润较去年同期比略有增长。</t>
    <phoneticPr fontId="17" type="noConversion"/>
  </si>
  <si>
    <t>关于签署高盐水零排放BOT 项目特许经营协议的公告</t>
  </si>
  <si>
    <t>万邦达</t>
    <phoneticPr fontId="17" type="noConversion"/>
  </si>
  <si>
    <t>2014年10月17日万邦达与神华宁煤集团煤炭化学工业分公司烯烃公司签订了《神华宁煤集团煤炭化学工业分公司甲醇厂、甲醇制烯烃项目高盐水零排放BOT项目特许经营协议》，特许经营权20年，建设规模为700 m³/h，本项目总投资额为人民币21,200.00 万元，高盐水处理水费不含税单价为 10.53 元/m3，按20 年运营期计算，协议价款暂定为127,370.88 万元。</t>
    <phoneticPr fontId="17" type="noConversion"/>
  </si>
  <si>
    <t>关于签订三方合作备忘录的公告</t>
  </si>
  <si>
    <t>国中水务</t>
    <phoneticPr fontId="17" type="noConversion"/>
  </si>
  <si>
    <t>国中水务与Aquaporin A/S（以下简称“AQP”）、博天环境集团股份有限公司签订了《三方合作备忘录》：国中水务、AQP及博天环境将共同出资成立中国合资公司，合资公司计划注册资本为1,000万美元，其中博天环境以现金及等价物出资450万美元、国中水务以现金及等价物出资200万美元、AQP以现金及等价物出资350万美元。合资公司计划设立董事会，由6名董事组成，其中国中水务委派1名董事并担任董事长、博天环境委派3名董事、AQP委派2名董事。合资公司的管理层组成上，CEO由博天环境委派，技术总监由AQP委派。AQP将在合资公司支付AQP第一部分特许使用费的首笔款项150万美元后的12个月内，协助合资公司建设水通道蛋白膜生产线。在合资公司完成水通道蛋白膜生产线之前，AQP及其附属公司是向合资公司水通道蛋白膜的独家供应方；在合资公司完成水通道蛋白膜生产线之后，AQP及其附属公司应独家向合资公司提供水通道蛋白膜配方。国中水务和博天环境将合计支付1,950万美元购买AQP 20.10%的股权，其中国中水务将购买AQP 15.10%股权、博天环境将购买AQP 5%股权。此后AQP以350万美元用于对合资公司的出资。国中水务和博天环境将以1,075万美元认购AQP对其发行的新股、以875万美元自AQP主要股东M.Goldschmidt Capital A/S购买其持有的AQP股权，合计投资为1,950万美元。</t>
    <phoneticPr fontId="17" type="noConversion"/>
  </si>
  <si>
    <r>
      <t>2014</t>
    </r>
    <r>
      <rPr>
        <sz val="10"/>
        <color theme="1"/>
        <rFont val="宋体"/>
        <family val="3"/>
        <charset val="134"/>
      </rPr>
      <t>年第三季度报告</t>
    </r>
    <phoneticPr fontId="17" type="noConversion"/>
  </si>
  <si>
    <t>报告期公司实现营业收入10,720.15 万元，同比增长14.96%；1-9 月累计实现营业收入29,298.63 万元，累计完成全年计划的77.10%。报告期实现主营业务收入10,718.13万元，同比增长14.97%；销售量同比增长19.22%，受市场持续低迷影响，销售价格同比下降3.56%。7-9月产量同比增长5.69%，产销率同比增长12.8%，产成品库存下降明显。</t>
    <phoneticPr fontId="17" type="noConversion"/>
  </si>
  <si>
    <t>关于广发证券2014年前三季度业绩快报的公告</t>
  </si>
  <si>
    <t>元力股份</t>
    <phoneticPr fontId="17" type="noConversion"/>
  </si>
  <si>
    <t>中山公用</t>
    <phoneticPr fontId="17" type="noConversion"/>
  </si>
  <si>
    <t>000685.SZ</t>
    <phoneticPr fontId="17" type="noConversion"/>
  </si>
  <si>
    <t>中山公用为广发证券第三大股东，持有广发证券686,754,216股，占其总股本11.6％。广发证券2014年前三季度营业收入811,725.51万元，同比增长29.07%，归属于上市公司股东的净利润304,062.15，同比增长31.87%。</t>
    <phoneticPr fontId="17" type="noConversion"/>
  </si>
  <si>
    <t>碧水源</t>
    <phoneticPr fontId="17" type="noConversion"/>
  </si>
  <si>
    <t>2014年前三季度业绩预告</t>
  </si>
  <si>
    <t>碧水源2014 年前三季度归属于上市公司股东的净利润15,915.64 万元–17,905.09 万元，同比增长20% - 35%。</t>
    <phoneticPr fontId="17" type="noConversion"/>
  </si>
  <si>
    <t>巴安水务</t>
    <phoneticPr fontId="17" type="noConversion"/>
  </si>
  <si>
    <t>巴安水务2014年前三季度归属于上市公司股东的净利润6227.72 万 元 –7223.58 万元，同比增长：25%- 45%</t>
    <phoneticPr fontId="17" type="noConversion"/>
  </si>
  <si>
    <t>大禹节水</t>
    <phoneticPr fontId="17" type="noConversion"/>
  </si>
  <si>
    <t>大禹节水2014年前三季度归属于上市公司股东的净利润1201.76 万元—1502.20 万元，同比增长：-20%～0%</t>
    <phoneticPr fontId="17" type="noConversion"/>
  </si>
  <si>
    <t>关于西安市第一污水处理厂二期工程BOT项目获得商业试运行批复的公告</t>
    <phoneticPr fontId="17" type="noConversion"/>
  </si>
  <si>
    <t>兴蓉投资</t>
    <phoneticPr fontId="17" type="noConversion"/>
  </si>
  <si>
    <t>中电环保</t>
    <phoneticPr fontId="17" type="noConversion"/>
  </si>
  <si>
    <t>中电环保2014年前三季度归属于上市公司股东的净利润4,114.69万元–4,862.82万元，同比增长10%-30%</t>
    <phoneticPr fontId="17" type="noConversion"/>
  </si>
  <si>
    <t>西安市第一污水处理厂二期工程（规模10万吨/日）从2014年10月1日起转入商业试运行</t>
    <phoneticPr fontId="17" type="noConversion"/>
  </si>
  <si>
    <t>兴源过滤</t>
    <phoneticPr fontId="17" type="noConversion"/>
  </si>
  <si>
    <t>兴源过滤2014年前三季度归属于上市公司股东的净利润3300 万元- 3820 万元，同比增长90 %- 120%</t>
    <phoneticPr fontId="17" type="noConversion"/>
  </si>
  <si>
    <t>2014年第三季度业绩预告</t>
  </si>
  <si>
    <t>泰达股份</t>
    <phoneticPr fontId="17" type="noConversion"/>
  </si>
  <si>
    <t>泰达股份2014年前三季度归属于上市公司股东的净利润亏损10,000万元~6,000万元，第三季度亏损7,775.31万元~3,775.31万元；主要原因是：控股子公司南京新城股份有限公司未能按照年初经营计划按期实现土地上市，导致公司本报告期业绩亏损约3,500万元；控股子公司天津泰达蓝盾集团发展有限责任公司因石油贸易毛利空间下滑，导致公司本报告期业绩亏损约2,300万元；公司其他经营亏损约2,000万元。</t>
    <phoneticPr fontId="17" type="noConversion"/>
  </si>
  <si>
    <t>盛运股份</t>
    <phoneticPr fontId="17" type="noConversion"/>
  </si>
  <si>
    <t>盛运股份2014年前三季度归属于上市公司股东的净利润13,000万元-15,000万元，同比增长30%-50%；本期投资丰汇租赁有限公司实现投资收益9,400万元，政府补助1,750万元。</t>
    <phoneticPr fontId="17" type="noConversion"/>
  </si>
  <si>
    <t>三维丝</t>
    <phoneticPr fontId="17" type="noConversion"/>
  </si>
  <si>
    <t>关于对外投资设立控股子公司的公告</t>
  </si>
  <si>
    <t>关于回购注销部分限制性股票的公告</t>
  </si>
  <si>
    <t>信雅达</t>
    <phoneticPr fontId="17" type="noConversion"/>
  </si>
  <si>
    <t>《关于回购注销部分限制性股票的议案》同意对部分激励对象已获授但尚未解锁的20.94万股限制性股票进行回购注销，24名激励对象因发生离职、绩效考核不合要求等情形，根据激励计划的相关规定回购并注销上述24名激励对象已获授且尚未解锁的20.94万股限制性股票</t>
    <phoneticPr fontId="17" type="noConversion"/>
  </si>
  <si>
    <t>三维丝2014年前三季度归属于上市公司股东的净利润2670.93 万元– 3367.69 万元，同比增长15% - 45%</t>
    <phoneticPr fontId="17" type="noConversion"/>
  </si>
  <si>
    <t>龙源技术</t>
    <phoneticPr fontId="17" type="noConversion"/>
  </si>
  <si>
    <t>龙源技术2014年前三季度归属于上市公司股东的净利润6,825 万元–7,875 万元，同比增长30%-50%</t>
    <phoneticPr fontId="17" type="noConversion"/>
  </si>
  <si>
    <t>众合机电</t>
    <phoneticPr fontId="17" type="noConversion"/>
  </si>
  <si>
    <t>000925.SZ</t>
    <phoneticPr fontId="17" type="noConversion"/>
  </si>
  <si>
    <r>
      <t>6</t>
    </r>
    <r>
      <rPr>
        <sz val="10"/>
        <color indexed="8"/>
        <rFont val="宋体"/>
        <family val="3"/>
        <charset val="134"/>
      </rPr>
      <t>00571.SH</t>
    </r>
    <phoneticPr fontId="17" type="noConversion"/>
  </si>
  <si>
    <t>众合机电2014年前三季度归属于上市公司股东的净利润亏损2100万元–2400万元，第三季度亏损 60元-360万元，主要原因是2014年年初，子公司杭州海纳半导体有限公司厂区发生火灾事故，导致报告期利润下降，清理费用增加；报告期内收购浙江网新中控信息技术有限公司和浙江网新智能技术有限公司致使无形资产摊销增加及新增保加利亚项目合同纠纷处置费用，导致管理费用同比增加；合同订单较上年同期大幅增加导致销售费用同比大幅增加；因欧元汇率变化，造成汇兑损失增加以及贴现利息支出增加，导致财务费用同比增加。</t>
    <phoneticPr fontId="17" type="noConversion"/>
  </si>
  <si>
    <t>中电远达</t>
    <phoneticPr fontId="17" type="noConversion"/>
  </si>
  <si>
    <t>中电远达2014年前三季度营业收入253,940，同比增长20.53%，归属于上市公司股东的净利润21,8822万元，同比增长49.63%。</t>
    <phoneticPr fontId="17" type="noConversion"/>
  </si>
  <si>
    <t>聚光科技</t>
    <phoneticPr fontId="17" type="noConversion"/>
  </si>
  <si>
    <t>300203.SZ</t>
    <phoneticPr fontId="17" type="noConversion"/>
  </si>
  <si>
    <t>聚光科技2014年前三季度归属于上市公司股东的净利润10,584 万元–11,546 万元，同比增长10% - 20%。2014年1-9月，公司加大重点产品和重点行业的投入，强化内部管理，在主营业务方面保持一定的增长。同时，控股子公司深圳市东深电子股份有限公司本期也纳入合并范围，对净利润有一定的贡献。2014年1-9月归属上市公司的非经常性损益约1,977万元左右，占归属于上市公司的净利润比例约18.68%-17.12%，主要系政府补贴对公司的业绩有一定的影响。</t>
    <phoneticPr fontId="17" type="noConversion"/>
  </si>
  <si>
    <t>先河环保</t>
    <phoneticPr fontId="17" type="noConversion"/>
  </si>
  <si>
    <t>先河环保2014年前三季度归属于上市公司股东的净利润4183 万元–4728 万元，同比增长15% - 30%。公司1-9 月新增加中标合同额4.3 亿元，同比
大幅增加，预计前三季度，非经常性损益对净利润的影响额约为990 万元。</t>
    <phoneticPr fontId="17" type="noConversion"/>
  </si>
  <si>
    <t>天瑞仪器</t>
    <phoneticPr fontId="17" type="noConversion"/>
  </si>
  <si>
    <t>天瑞仪器2014年前三季度归属于上市公司股东的净利润4,114.54-4,331.09，比上年同期下降5%-0%。公司归属于上市公司股东的净利润较上年同期下降，主要原因系本期公司管理费用增加以及主营业务收入下降所致。2014 年前三季度归属上市公司的非经常性损益约2889 万元左右，占归属于
上市公司的净利润比例约66.70%-70.21%;扣除非经常性损益后的归属于上市公司股东的净利润比去年同期下降30%-35%,主要原因系本期公司管理费用增加以及主营业务收入下降所致。</t>
    <phoneticPr fontId="17" type="noConversion"/>
  </si>
  <si>
    <t>环境保护部发布2014年9月份秸秆禁烧情况</t>
  </si>
  <si>
    <t>大气</t>
    <phoneticPr fontId="17" type="noConversion"/>
  </si>
  <si>
    <t xml:space="preserve">2014年9月份据卫星遥感监测数据统计结果和各地报告的现场巡查检查结果，在江苏等17省（区、市）未发现秸秆焚烧火点，在其他13省（区、市）共监测到秸秆焚烧火点206个（剔出卫星误判火点，不含云覆盖下火点），较2013年同比减少226个，降幅为52.3%。 从全国秸秆焚烧火点强度看，平均每千公顷耕地面积火点数排前5位的省份依次为北京0.017个、内蒙古0.014个、辽宁0.006个、新疆0.006个、山东0.003个。 
</t>
    <phoneticPr fontId="17" type="noConversion"/>
  </si>
  <si>
    <t>河南明年城镇污水处理率达85％以上</t>
  </si>
  <si>
    <t>水</t>
    <phoneticPr fontId="17" type="noConversion"/>
  </si>
  <si>
    <t>河南</t>
    <phoneticPr fontId="17" type="noConversion"/>
  </si>
  <si>
    <t xml:space="preserve">《河南省2014～2015年节能减排低碳发展行动方案》(以下简称《方案》)指出，到2015年，全省城镇污水处理率将达85%以上，生活垃圾无害化处理率达到88%。《方案》明确了节能减排低碳的近期目标：2014年～2015年，全省单位生产总值能耗、二氧化碳排放要分别降低2.4%和2.3%；到2015年，化学需氧量、氨氮、二氧化硫和氮氧化物排放总量分别控制在133.5万吨、13.6万吨、126.9万吨和135.6万吨，全面完成主要大气污染物减排工程任务。
</t>
    <phoneticPr fontId="17" type="noConversion"/>
  </si>
  <si>
    <t>全国</t>
    <phoneticPr fontId="17" type="noConversion"/>
  </si>
  <si>
    <t>大气</t>
    <phoneticPr fontId="17" type="noConversion"/>
  </si>
  <si>
    <t>环境保护部启动2014年冬季大气污染防治督查工作</t>
  </si>
  <si>
    <t>环保部组织开展全国环保大检查 摸清工业污染源底数</t>
  </si>
  <si>
    <t>综合</t>
    <phoneticPr fontId="17" type="noConversion"/>
  </si>
  <si>
    <t>三部委部署八项秸秆利用工程：禁止露天焚烧治雾霾</t>
  </si>
  <si>
    <t xml:space="preserve">10月15日，环保部启动2014年冬季大气污染防治督查工作。为落实“大气十条”，督促地方加强大气污染源环境监管，保障冬季空气质量安全，环保部启动２０１４年冬季大气污染防治督查工作。从今年１０月起至明年３月，环保部将每月开展一次例行督查。环保部的安排督查内容有7个方面：一是各地贯彻落实《国务院关于印发大气污染防治行动计划的通知》、《关于印发〈京津冀及周边地区落实大气污染防治行动计划实施细则〉的通知》的情况。二是相关市、县人民政府对重点区域、重点企业、面源、机动车、扬尘等大气污染防治任务分解落实情况、监管责任制落实情况、部门协调联动情况、监督检查情况、环境违法问题的查处情况、责任追究情况等。三是各地重污染天气应急预案的编制、修订、演练和备案情况，以及应急预案的启动、预警发布、各项响应措施的落实情况。四是火电、钢铁、水泥、石化、化工、有色金属冶炼等大气污染物排放重点企业污染物（烟粉尘、二氧化硫、氮氧化物等）达标排放情况，工业企业燃煤设施脱硫脱硝除尘装置运行及达标排放情况，燃煤锅炉煤改气、改电进展情况，煤场、料堆、渣场防尘措施的落实情况。五是实地抽查各类不符合国家产业政策排放大气污染物的小企业取缔情况，以及对违法建设的燃煤锅炉、茶浴炉的查处情况。六是政府有关职能部门按照各自职责，开展建设工程施工现场扬尘控制、渣土运输车辆密闭、餐饮服务业油烟净化、黄标车和老旧车辆淘汰等工作情况。七是前期检查发现问题的整改情况。
</t>
    <phoneticPr fontId="17" type="noConversion"/>
  </si>
  <si>
    <r>
      <t>10</t>
    </r>
    <r>
      <rPr>
        <sz val="10"/>
        <color theme="1"/>
        <rFont val="宋体"/>
        <family val="3"/>
        <charset val="134"/>
      </rPr>
      <t>月</t>
    </r>
    <r>
      <rPr>
        <sz val="10"/>
        <color theme="1"/>
        <rFont val="Calibri"/>
        <family val="2"/>
      </rPr>
      <t>15</t>
    </r>
    <r>
      <rPr>
        <sz val="10"/>
        <color theme="1"/>
        <rFont val="宋体"/>
        <family val="3"/>
        <charset val="134"/>
      </rPr>
      <t xml:space="preserve">日，环保部召开党组会议提出，将组织在全国开展环境保护大检查。此次全国环保大检查将全面检查各类工业园区和有废水、废气、危险废物产生的工业企业，摸清底数，建立完善一厂一档，规范日常环境监管工作。对发现的问题制定整改计划，督促地方整改落实。同时，环保部此次党组会议还提出，下一步将召开全国电视电话会议。传达学习中央和国务院领导同志批示和中办、国办《关于腾格里沙漠污染问题处理情况的通报》，部署安排下一阶段环境保护工作。
</t>
    </r>
    <phoneticPr fontId="17" type="noConversion"/>
  </si>
  <si>
    <r>
      <t>10</t>
    </r>
    <r>
      <rPr>
        <sz val="9"/>
        <color rgb="FF333333"/>
        <rFont val="宋体"/>
        <family val="3"/>
        <charset val="134"/>
      </rPr>
      <t>月</t>
    </r>
    <r>
      <rPr>
        <sz val="9"/>
        <color rgb="FF333333"/>
        <rFont val="ˎ̥"/>
        <family val="2"/>
      </rPr>
      <t>10</t>
    </r>
    <r>
      <rPr>
        <sz val="9"/>
        <color rgb="FF333333"/>
        <rFont val="宋体"/>
        <family val="3"/>
        <charset val="134"/>
      </rPr>
      <t>日，为加快推进京津冀及周边地区秸秆综合利用和禁烧工作，缓解秸秆焚烧带来的大气污染影响，发改委、农业部、环保部制定的</t>
    </r>
    <r>
      <rPr>
        <sz val="9"/>
        <color rgb="FF333333"/>
        <rFont val="ˎ̥"/>
        <family val="2"/>
      </rPr>
      <t xml:space="preserve"> </t>
    </r>
    <r>
      <rPr>
        <sz val="9"/>
        <color rgb="FF333333"/>
        <rFont val="宋体"/>
        <family val="3"/>
        <charset val="134"/>
      </rPr>
      <t>《京津冀及周边地区秸秆综合利用和禁烧工作方案</t>
    </r>
    <r>
      <rPr>
        <sz val="9"/>
        <color rgb="FF333333"/>
        <rFont val="ˎ̥"/>
        <family val="2"/>
      </rPr>
      <t>(2014~2015</t>
    </r>
    <r>
      <rPr>
        <sz val="9"/>
        <color rgb="FF333333"/>
        <rFont val="宋体"/>
        <family val="3"/>
        <charset val="134"/>
      </rPr>
      <t>年</t>
    </r>
    <r>
      <rPr>
        <sz val="9"/>
        <color rgb="FF333333"/>
        <rFont val="ˎ̥"/>
        <family val="2"/>
      </rPr>
      <t>)</t>
    </r>
    <r>
      <rPr>
        <sz val="9"/>
        <color rgb="FF333333"/>
        <rFont val="宋体"/>
        <family val="3"/>
        <charset val="134"/>
      </rPr>
      <t>》</t>
    </r>
    <r>
      <rPr>
        <sz val="9"/>
        <color rgb="FF333333"/>
        <rFont val="ˎ̥"/>
        <family val="2"/>
      </rPr>
      <t>(</t>
    </r>
    <r>
      <rPr>
        <sz val="9"/>
        <color rgb="FF333333"/>
        <rFont val="宋体"/>
        <family val="3"/>
        <charset val="134"/>
      </rPr>
      <t>以下简称《方案》</t>
    </r>
    <r>
      <rPr>
        <sz val="9"/>
        <color rgb="FF333333"/>
        <rFont val="ˎ̥"/>
        <family val="2"/>
      </rPr>
      <t>)</t>
    </r>
    <r>
      <rPr>
        <sz val="9"/>
        <color rgb="FF333333"/>
        <rFont val="宋体"/>
        <family val="3"/>
        <charset val="134"/>
      </rPr>
      <t>正式下发。《方案》要求，到</t>
    </r>
    <r>
      <rPr>
        <sz val="9"/>
        <color rgb="FF333333"/>
        <rFont val="ˎ̥"/>
        <family val="2"/>
      </rPr>
      <t>2015</t>
    </r>
    <r>
      <rPr>
        <sz val="9"/>
        <color rgb="FF333333"/>
        <rFont val="宋体"/>
        <family val="3"/>
        <charset val="134"/>
      </rPr>
      <t>年，京津冀及周边地区秸秆综合利用率平均达到</t>
    </r>
    <r>
      <rPr>
        <sz val="9"/>
        <color rgb="FF333333"/>
        <rFont val="ˎ̥"/>
        <family val="2"/>
      </rPr>
      <t>88%</t>
    </r>
    <r>
      <rPr>
        <sz val="9"/>
        <color rgb="FF333333"/>
        <rFont val="宋体"/>
        <family val="3"/>
        <charset val="134"/>
      </rPr>
      <t>以上，新增秸秆综合利用能力</t>
    </r>
    <r>
      <rPr>
        <sz val="9"/>
        <color rgb="FF333333"/>
        <rFont val="ˎ̥"/>
        <family val="2"/>
      </rPr>
      <t>2000</t>
    </r>
    <r>
      <rPr>
        <sz val="9"/>
        <color rgb="FF333333"/>
        <rFont val="宋体"/>
        <family val="3"/>
        <charset val="134"/>
      </rPr>
      <t>万吨以上，北京市力争全部实现秸秆综合利用。，《方案》要求，到</t>
    </r>
    <r>
      <rPr>
        <sz val="9"/>
        <color rgb="FF333333"/>
        <rFont val="ˎ̥"/>
        <family val="2"/>
      </rPr>
      <t>2015</t>
    </r>
    <r>
      <rPr>
        <sz val="9"/>
        <color rgb="FF333333"/>
        <rFont val="宋体"/>
        <family val="3"/>
        <charset val="134"/>
      </rPr>
      <t>年，京津冀及周边地区秸秆综合利用率平均达到</t>
    </r>
    <r>
      <rPr>
        <sz val="9"/>
        <color rgb="FF333333"/>
        <rFont val="ˎ̥"/>
        <family val="2"/>
      </rPr>
      <t>88%</t>
    </r>
    <r>
      <rPr>
        <sz val="9"/>
        <color rgb="FF333333"/>
        <rFont val="宋体"/>
        <family val="3"/>
        <charset val="134"/>
      </rPr>
      <t>以上，新增秸秆综合利用能力</t>
    </r>
    <r>
      <rPr>
        <sz val="9"/>
        <color rgb="FF333333"/>
        <rFont val="ˎ̥"/>
        <family val="2"/>
      </rPr>
      <t>2000</t>
    </r>
    <r>
      <rPr>
        <sz val="9"/>
        <color rgb="FF333333"/>
        <rFont val="宋体"/>
        <family val="3"/>
        <charset val="134"/>
      </rPr>
      <t xml:space="preserve">万吨以上；基本建立农民和企业“双赢”，价格稳定的秸秆收储运体系，初步形成布局合理、多元利用的秸秆综合利用产业化格局；建立并落实秸秆禁烧考核机制。
</t>
    </r>
    <phoneticPr fontId="17" type="noConversion"/>
  </si>
  <si>
    <t>三维丝与境外自然人钟安良先生在厦门签署《合资合同》，共同出资设立厦门三维丝环境修复有限公司，合资公司注册资本为2000万元，由三维丝出资1800万元，占90%股权，钟安良出资200万元，占10%股权。合资公司主要从事修复被污染、被破坏和自然退化的场地和生态系统的相关业务。</t>
    <phoneticPr fontId="17" type="noConversion"/>
  </si>
  <si>
    <t>2014年第三季度报告</t>
    <phoneticPr fontId="17" type="noConversion"/>
  </si>
  <si>
    <t>维尔利</t>
    <phoneticPr fontId="17" type="noConversion"/>
  </si>
  <si>
    <t>盛运股份</t>
    <phoneticPr fontId="17" type="noConversion"/>
  </si>
  <si>
    <t>三聚环保</t>
    <phoneticPr fontId="17" type="noConversion"/>
  </si>
  <si>
    <t>津膜科技</t>
    <phoneticPr fontId="17" type="noConversion"/>
  </si>
  <si>
    <t>桑德环境</t>
    <phoneticPr fontId="17" type="noConversion"/>
  </si>
  <si>
    <t>关于与桑德国际有限公司合资设立外商投资融资租赁有限公司暨关联交易事项的公告</t>
    <phoneticPr fontId="17" type="noConversion"/>
  </si>
  <si>
    <t>大禹节水</t>
    <phoneticPr fontId="17" type="noConversion"/>
  </si>
  <si>
    <t>2014年第三季度，公司实现营业收入14,744.33万元，较上年同期增长50.15%；实现营业利润352.70万元，较上年同期下降41.05%；实现利润总额589.27万元，较上年同期下降20.18%；实现归属于上市公司股东的净利润496.96万元，较上年同期下降23.26%,截至报告期末，公司新签订单8.80亿元，比上年同期增长13.70%.</t>
    <phoneticPr fontId="17" type="noConversion"/>
  </si>
  <si>
    <t>国祯环保</t>
    <phoneticPr fontId="17" type="noConversion"/>
  </si>
  <si>
    <t>300388.SZ</t>
    <phoneticPr fontId="17" type="noConversion"/>
  </si>
  <si>
    <t>巴安水务</t>
    <phoneticPr fontId="17" type="noConversion"/>
  </si>
  <si>
    <t>2014年第三季度，公司实现营业收入9946.50万元，比去年同期降低28.98%；实现利润总额4767.25元，比去年同期增长33.57%；实现归属于上市公司股东的净利润4032.15万元，比去年同期增长30.90%。报告期内营业收入减少，主要原因是沧州、蓬莱等一些新项目处于准备阶段，不符合收入确认条件。报告期内利润总额和归属于上市公司股东的净利润增长，主要原因是石家庄、青浦、象州项目进入竣工结算阶段，项目实际确认的建设期利润有所增加，同时石家庄、东营BT项目的融资利息为企业贡献的投资收益有所增加。</t>
    <phoneticPr fontId="17" type="noConversion"/>
  </si>
  <si>
    <t>兴蓉投资</t>
    <phoneticPr fontId="17" type="noConversion"/>
  </si>
  <si>
    <t>2014年第三季度报告、关于投资、建设和运营彭州隆丰环保发电项目的公告、关于投资进行成都市污水处理三、四、五、八厂扩能改造的公告</t>
    <phoneticPr fontId="17" type="noConversion"/>
  </si>
  <si>
    <t>1）——2014年前三季度公司实现营业收入6.62亿元，同比增长3.53%，实现归属上市公司股东的净利润2.78亿元，同比增长28.49%；2）根据项目建议书，彭州隆丰环保发电项目总投资估算为86703.12万元。设计日处理城市生活垃圾1500吨，年处理垃圾量约为50万吨，预计年均上网电量17815万度；3）公司拟对成都市第三、四、五、八污水处理厂进行扩能改造，第三、五、八厂每厂分别扩建10万立方米/日的处理能力，第四污水厂扩建5万立方米/日的处理能力，合计扩建35万立方米/日的处理能力，预计总投资额约为11亿元，改造时间1年。</t>
    <phoneticPr fontId="17" type="noConversion"/>
  </si>
  <si>
    <t>2014年前三季度业绩预告修正公告</t>
  </si>
  <si>
    <t>富春环保</t>
    <phoneticPr fontId="17" type="noConversion"/>
  </si>
  <si>
    <t>前次业绩预告情况2014年1-9月归属于上市公司股东的净利润变动区间为10,046.05-12,557.56万元，因公司三季度经营情况好于预期，调整为盈利：13,185.44 至 13,813.32万元，同比增长5.00%至10.00%。</t>
    <phoneticPr fontId="17" type="noConversion"/>
  </si>
  <si>
    <t>三维丝</t>
    <phoneticPr fontId="17" type="noConversion"/>
  </si>
  <si>
    <t>公司前三季度实现营业收入28,726万元，比上年同期增长1.7%，前三季度利润总额3,766万元，比上一年同期增长31.1%；归属于上市公司普通股股东的净利润3,135万元，较上年同期增长了35%。报告期内公司正在开发的项目和产品共有7项。</t>
    <phoneticPr fontId="17" type="noConversion"/>
  </si>
  <si>
    <t>科林环保</t>
    <phoneticPr fontId="17" type="noConversion"/>
  </si>
  <si>
    <t>002499.SZ</t>
    <phoneticPr fontId="17" type="noConversion"/>
  </si>
  <si>
    <t>公司2014年第三季度营业收入1.06亿元，同比增长2.13%，归属于上市公司股东的净利润87.42万，同比下降50.21%。前三季度营业收入3.05亿元，同比下降10.04%，归属于上市公司股东的净利润681.34万元，同比下降18.86%。</t>
    <phoneticPr fontId="17" type="noConversion"/>
  </si>
  <si>
    <t>涉及重大诉讼事项公告</t>
  </si>
  <si>
    <t>众合机电</t>
    <phoneticPr fontId="17" type="noConversion"/>
  </si>
  <si>
    <t>公司全资子公司——杭州海纳半导体有限公司向杭州市滨江区人民法院提起诉讼，要求太平财产保险有限公司浙江分公司（以下简称“太平财险”）就杭州海纳于2014年1月22日发生的火灾事故依约承担保险赔偿责任，请求依法判令被告赔付因火灾造成的保险标的损失及施救、检测费用74,714,224元。</t>
    <phoneticPr fontId="17" type="noConversion"/>
  </si>
  <si>
    <t>关于签署投资合作框架协议的公告</t>
  </si>
  <si>
    <t>雪浪环境</t>
    <phoneticPr fontId="17" type="noConversion"/>
  </si>
  <si>
    <t>300385.SZ</t>
    <phoneticPr fontId="17" type="noConversion"/>
  </si>
  <si>
    <t>天瑞仪器</t>
    <phoneticPr fontId="17" type="noConversion"/>
  </si>
  <si>
    <t>报告期内公司实现营业总收入为20,997.33万元，比去年同期减少3,023.65万元，减幅为12.59%；营业利润为2,782.88万元，比去年同期减少764.30万元，减幅为21.55%；利润总额为4,817.62万元，比去年同期减少310.47万元，减幅为6.05%；归属于上市公司股东的净利润为4,306.53万元，比去年同期减少24.56万元，减幅为0.57%。归属于上市公司股东的扣除非经常性损益的净利润为1,416.57万元，比去年同期减少657.18万元，减幅为31.69%。归属于上市公司股东的扣除非经常性损益的净利润比去年同期下降的原因如下：1）2014年1-9月份，公司为了扩大销售量及应对市场竞争，降低了部分成熟产品的销售价格，销售毛利率比去年同期下降3.85%。由于销售价格变动，减少利润1,000.04万元。2）受市场销售的影响，营业总收入比去年同期减少3,023.65万元，2014年1-9月份因销售数量减少，减少利润1,160.77万元。3）公司因重大资产重组，2014年01-09月支付相关费用632.49万元，而使管理费用比去年同期增加165.74万元</t>
    <phoneticPr fontId="17" type="noConversion"/>
  </si>
  <si>
    <t>雪迪龙</t>
    <phoneticPr fontId="17" type="noConversion"/>
  </si>
  <si>
    <t>公司第三季度营业收入2.19亿元，同比增长49.02%，归属上市公司股东净利润0.61亿元，同比增长74.78%。前三季度营业收入4.97亿元，同比增长46.08%，归属于上市公司股东的净利润12.23亿元，同比增长74.27%。</t>
    <phoneticPr fontId="17" type="noConversion"/>
  </si>
  <si>
    <t>四川省发布大气污染防治产业发展路线图</t>
  </si>
  <si>
    <t>四川</t>
    <phoneticPr fontId="17" type="noConversion"/>
  </si>
  <si>
    <t>大气</t>
    <phoneticPr fontId="17" type="noConversion"/>
  </si>
  <si>
    <t xml:space="preserve">四川首个针对防止大气污染的产业发展路线图在四川成都市第十五届西博会7号馆发布。四川省经济和信息化委员会启动了大气污染防治产业发展路线图的制定工作,以此把治理大气环境污染与促进四川省大气污染防治产业发展相结合,使之成为四川省战略性新兴产业发展的一项重要内容。路线图中界定了以下三个领域:工业烟气防治、机动车辆尾气净化、秸秆等生物质综合利用,通过以上三个领域的产业发展路线,以及各市(州)的实际情况与市(州)人民政府向省人民政府签订的目标责任,制定了相应的产业发展规划,形成了多方面的发展路线规划。
</t>
    <phoneticPr fontId="17" type="noConversion"/>
  </si>
  <si>
    <t>环保部停止受理及开展上市环保核查</t>
  </si>
  <si>
    <t>综合</t>
    <phoneticPr fontId="17" type="noConversion"/>
  </si>
  <si>
    <t>上海加快推进环境污染第三方治理</t>
  </si>
  <si>
    <t>综合</t>
    <phoneticPr fontId="17" type="noConversion"/>
  </si>
  <si>
    <t>上海</t>
    <phoneticPr fontId="17" type="noConversion"/>
  </si>
  <si>
    <t xml:space="preserve">上海市政府召开环境污染第三方治理工作推进会，表示将加快推进环境污染第三方治理工作。在推进这项工作中要把握好五个关键，一是要健全责任体系。强化排污单位的治污主体责任，完善第三方治理责任体系和约束机制。二是要强化约束监督。进一步提高排放标准和排污收费标准，加强污染源在线监测、执法监管和社会监督，做好第三方治理的建章立制。三是要落实行业自律。既要开放市场，又要按照市场规则和市场手段，完善诚信体系，形成退出机制。四是要强化市场培育。在第三方治理的起步阶段，政府要主动作为、整合资源，不仅要完善好产业发展和融资担保政策，还要积极推动重点领域试点推广，在政府采购、政府投资、国企项目等方面带头实施第三方治理。五是要加强多方协同，形成社会合力。充分发挥各地区、各部门、各类主体的积极性，共同推进。
</t>
    <phoneticPr fontId="17" type="noConversion"/>
  </si>
  <si>
    <t>固废新政明年出台 废料审批或有大变</t>
  </si>
  <si>
    <t>固废</t>
    <phoneticPr fontId="17" type="noConversion"/>
  </si>
  <si>
    <t>全国</t>
    <phoneticPr fontId="17" type="noConversion"/>
  </si>
  <si>
    <t>环保部计划于2015年1月1日期取消自动许可进口类固体废物审批事项，同时下放限制进口类固体废物审批事项至省级环保部门，环保部固废中心将进行监管和抽查。2015年1月1日起取消自动许可进口类固体废物审批事项，同时下放限制进口类固体废物审批事项至省级环保部门，环保部固废中心将进行监管和抽查。环保部固管中心通过对现行有关管理规定和规范性文件重新修订，初步制定了新的《限制进口类可用作原料的固体废物环境保护管理规定（试行）》，以确保进口废物管理工作的延续性、可操作性和适用性</t>
    <phoneticPr fontId="17" type="noConversion"/>
  </si>
  <si>
    <t>七部门印发《京津冀公交等公共服务领域新能源汽车推广工作方案》</t>
  </si>
  <si>
    <t>10月22日，工信部、发改委、科技部等七部委联合印发《京津冀公交等公共服务领域新能源汽车推广工作方案》（下称“方案”），提出今明两年将在京津冀公共交通服务领域推广20222辆新能源汽车，其中在公交中占比不低于16%；新建充/换电站94座，充电桩新增1.62万个，以达到2015年底二氧化碳减排18.5万吨的目标。</t>
    <phoneticPr fontId="17" type="noConversion"/>
  </si>
  <si>
    <t>京津冀建立共同推进水污染突发事件联防联控机制</t>
  </si>
  <si>
    <t>京津冀</t>
    <phoneticPr fontId="17" type="noConversion"/>
  </si>
  <si>
    <t>水</t>
    <phoneticPr fontId="17" type="noConversion"/>
  </si>
  <si>
    <t xml:space="preserve">京津冀协商建立共同推进水污染突发事件联防联控机制，京津冀将按照“五个第一时间”（第一时间报告、第一时间赶赴现场、第一时间开展监测、第一时间向社会发布信息、第一时间组织开展调查）要求，做到应急指挥一盘棋、应急监测一张图、应急物资一体化、稳定社会一条心。同时，畅通信息联络，强化资源共享，完善规章制度，及时通报有关情况。强化地市间、区县间基层环保部门联系沟通。此外，京津冀还将研究制定2015年联防联控工作计划，将京津冀联防联控机制逐步落实实处。
</t>
    <phoneticPr fontId="17" type="noConversion"/>
  </si>
  <si>
    <t>全国</t>
    <phoneticPr fontId="17" type="noConversion"/>
  </si>
  <si>
    <t>环保部：9月空气质量最差十城中京冀占七城</t>
    <phoneticPr fontId="17" type="noConversion"/>
  </si>
  <si>
    <t xml:space="preserve">10月21日环保部发布了2014年9月份及第三季度京津冀、长三角、珠三角区域及直辖市、省会城市和计划单列市等74个城市空气质量状况。按照城市环境空气质量综合指数评价，9月份空气质量相对较差的前10位城市分别是济南、保定、衡水、邢台、唐山、邯郸、北京、乌鲁木齐、廊坊和沈阳。
</t>
    <phoneticPr fontId="17" type="noConversion"/>
  </si>
  <si>
    <t>桑德环境拟与桑德国际有限公司以现金方式共同合资设立外商投资融资租赁有限公司合资公司注册资本为3,000万美元，其中：桑德环境出资1,500万美元，占合资公司注册资本的50%；桑德国际出资1,500万美元，占合资公司注册资本的50%。</t>
    <phoneticPr fontId="17" type="noConversion"/>
  </si>
  <si>
    <t>2014 年10 月17 日,无锡雪浪环境科技股份有限公司与无锡市工业废物安全处置有限公司股东高建岐等12 名自然人（以下简称乙方）签署了《无锡工废项目投资合作框架协议》。公司拟以现金方式收购乙方持有的无锡工废51%股权，股权转让价款约为17000万元。</t>
    <phoneticPr fontId="17" type="noConversion"/>
  </si>
  <si>
    <t>2014年1至9月，公司实现营业收入56,925.09万元， 较上年增长6.97%；归属于上市公司股东的净利润为11,134.73万元，比去年同期增长7.52%；经营活动产生的现金流量净额-13,216.90万元，较上年同期净减少14,596.76万元，减少约1057.84%。第三季度内，公司订单开始爆发。8月份，公司中标神华宁煤400万吨/年煤炭间接液化项目动力站装置除盐水及凝液精制站工艺包成套项目；9月份，与陕西煤业化工集团神木天元化工有限公司签订100t/h煤焦油轻质化废水处理BOT项目特许经营协议；截至本报告披露日前，又签订神华宁煤集团煤炭化学工业分公司甲醇厂、甲醇制烯烃项目高盐水零排放BOT项目特许经营协议。</t>
    <phoneticPr fontId="17" type="noConversion"/>
  </si>
  <si>
    <t>2014年年初至报告期末公司实现营业收入28543.52万元，较上年同期增加7930.48万元，增长38.47%，归属于上市公司普通股股东的净利润1763.15万元，同比增长22.41%。2014年9月15日，东营津膜环保科技有限公司（“发包方”）与公司（“承包方”）签订了《东营津膜环保科技有限公司12万吨/天东营东城南污水处理厂项目EPC总承包合同》，合同价格为人民币30,543.8万元。</t>
    <phoneticPr fontId="17" type="noConversion"/>
  </si>
  <si>
    <t>2014年前三季度公司实现营业收入90,672.08万元，比上年同期上升271.07%；实现营业利润12,348.09万元，比上年同期上升102.73%；实现归属于母公司股东的净利润9,837.90万元，比上年同期上升93.78%。报告期公司催化剂、净化剂等产品实现收入44,800.53万元；公司能源净化服务合同执行情况良好，实现收入45,871.55万元。截至2014年9月30日，公司部分已签订待执行的剂种销售合同及重点项目金额共141,511.08万元。</t>
    <phoneticPr fontId="17" type="noConversion"/>
  </si>
  <si>
    <t>报告期1-9月份，公司实现营业收入79,864.82万元，较同期下降2.27%；实现净利润13,245.46万元，较同期增长33.19%。报告期内公司与宣州区人民政府签署秸秆生物质能源发电供热项目投资协议书，这是本公司利用秸秆等生物质发电的第一个项目，同时该项目实行热电联产，为宣州经济开发区内企业提供供热，具有较好的经济效益和社会效益。</t>
    <phoneticPr fontId="17" type="noConversion"/>
  </si>
  <si>
    <t>公司累计实现主营业务收入31,931.66万元，较去年同期增长90.54%；2014年前三季度维尔利实现归属于上市公司股东的净利润4,199.94万元，较去年同期增长98.67%。报告期内，公司营业收入较去年同期大幅增长，主要得益于公司2013年及2014年上半年新签订单大幅增长，部分新获的工程项目陆续开工，相应2014年前三季度结算的工程收入较去年同期出现增长。前三季度公司新增垃圾渗滤液工程建设及运营订单20,505.7174万元，新签餐厨垃圾处理项目工程订单17,738万元，新中标乡镇污水处理项目2,771万元；同时，公司前三季度运营业务规模实现了大幅增长，前三季度累计实现运营收入5，556.86万元，较去年同期增长53%。</t>
    <phoneticPr fontId="17" type="noConversion"/>
  </si>
  <si>
    <t>2014年前三季度，公司实现营业收入7.22亿元，同比增长66.71%，增长的主要原因为巢湖DBO项目收入增加影响，同时公司运营业务以及设备制造业务保持稳定发展。归属于上市公司普通股股东的净利润1.43亿元，同比下降8.12%。</t>
    <phoneticPr fontId="17" type="noConversion"/>
  </si>
  <si>
    <t>*ST新业</t>
    <phoneticPr fontId="17" type="noConversion"/>
  </si>
  <si>
    <t>600075.SH</t>
    <phoneticPr fontId="17" type="noConversion"/>
  </si>
  <si>
    <t>2014年1-9月份，公司共实现归属于母公司所有者的净利润43,566,594.27元，较2013年1-9月份-118,954,789.35元增长136.62％。2014年7-9月，公司共实现归属于母公司所有者的净利润12,022,530.39元，较2013年7-9月份-37,122,856.53元增长132.39％。主要原因是：公司实施解决同业竞争及资产交易方案，剥离公司化工资产及其他亏损较大资产，产生的出售资产收益，及购入天业集团部分盈利资产所致。</t>
    <phoneticPr fontId="17" type="noConversion"/>
  </si>
  <si>
    <t>国中水务</t>
    <phoneticPr fontId="17" type="noConversion"/>
  </si>
  <si>
    <t>关于中标荣县乡镇污水处理厂BOT新建项目的提示性公告</t>
  </si>
  <si>
    <t>瀚蓝环境</t>
    <phoneticPr fontId="17" type="noConversion"/>
  </si>
  <si>
    <t>关于新桂城水厂投入运行的公告</t>
  </si>
  <si>
    <t>瀚蓝环境股份有限公司桂城水厂整体迁移工程日前已完工。新桂城水厂已于2014年10月31日投入运行。</t>
    <phoneticPr fontId="17" type="noConversion"/>
  </si>
  <si>
    <t>关于签定赤水市乡镇污水处理厂建设项目相关合同的公告</t>
  </si>
  <si>
    <t>维尔利</t>
    <phoneticPr fontId="17" type="noConversion"/>
  </si>
  <si>
    <t>维尔利及控股子公司北京汇恒与赤水市城镇管理局（以下简称“甲方”）就各自中标段正式签订了《赤水市葫市镇污水处理厂及管网工程建设合同书》、《赤水市元厚镇污水处理厂及管网工程建设合同书》、《赤水市大同镇污水处理厂及管网工程建设合同书》及《赤水市丙安乡污水处理厂及管网工程建设合同书》。《赤水市元厚镇污水处理厂及管网工程建设合同书》第一标段(元厚镇)处理能力为500 吨/日(主管网5263 米)、估算资金1430 万元，项目工程施工工期为300 天。第二标段(葫市镇)处理能力为500 吨/日(主管网4721 米)、估算资金1341 万元，项目工程施工工期为300 天。第五标段(大同镇)处理能力为1000 吨/日(主管网4085 米)、估算资金1606 万元。第六标段(丙安乡)处理能力为400 吨/日(主管网4592 米)、估算资金1299 万元。</t>
    <phoneticPr fontId="17" type="noConversion"/>
  </si>
  <si>
    <t>创业环保</t>
    <phoneticPr fontId="17" type="noConversion"/>
  </si>
  <si>
    <t>2014年第三季度报告</t>
  </si>
  <si>
    <t>2014年1-9月实现归属于母公司的净利润为人民币25,442万元，较上年同期增加4,340万元，增幅20.57%。截至2014年9月30日，本集团资产总额为人民币1,125,672万元,较年初增加人民币18,297万元，增幅1.65%；负债总额为人民币697,472万元，较年初增加人民币3,551万元, 增幅0.51%；归属于母公司的股东权益为人民币411,674万元，较年初增加了人民币14,025万元，增幅3.53%。</t>
    <phoneticPr fontId="17" type="noConversion"/>
  </si>
  <si>
    <t>关于与Airborne China签订投资合作意向书的公告</t>
  </si>
  <si>
    <t>国中水务</t>
    <phoneticPr fontId="17" type="noConversion"/>
  </si>
  <si>
    <t>国中水务于2014年10月30日与Airborne China Limited签订了《投资合作意向书》。爱邦中国注册于香港地区，由Airborne International Holdings LLC全资拥有。爱邦中国拥有爱邦国际当前完整的以及未来不断技术革新的全部烟气污染控制技术，负责在亚洲地区（主要是中国大陆）进行爱邦技术的区域市场及业务拓展。投资方将通过认购标的公司新股的方式，持有标的公司全面摊薄后已发行股本30%的股权；标的公司将向投资方发行上述等量的新股。投资方由此成为标的公司的新股东，标的公司向投资方提供的公司估值为6,000万美元。</t>
    <phoneticPr fontId="17" type="noConversion"/>
  </si>
  <si>
    <t>城投控股</t>
    <phoneticPr fontId="17" type="noConversion"/>
  </si>
  <si>
    <t>2014年1-9月实现营业收入36.64亿元，同比增长18.50%，实现归属于上市公司股东净利润10.50亿元，同比增长28.88%。</t>
    <phoneticPr fontId="17" type="noConversion"/>
  </si>
  <si>
    <t>江南水务</t>
    <phoneticPr fontId="17" type="noConversion"/>
  </si>
  <si>
    <t>公司2014年1-9月实现营业收入4.55亿元，同比增长8.61%，归属于上市公司股东的净利润为1.17亿元，同比增长14.25%。</t>
    <phoneticPr fontId="17" type="noConversion"/>
  </si>
  <si>
    <t>武汉控股</t>
    <phoneticPr fontId="17" type="noConversion"/>
  </si>
  <si>
    <t>首创股份</t>
    <phoneticPr fontId="17" type="noConversion"/>
  </si>
  <si>
    <t>公司2014年1-9月实现营业收入8.87亿元，同比增长12.63%,归属于上市公司股东的净利润为3.12亿元，同比增长31.67%。</t>
    <phoneticPr fontId="17" type="noConversion"/>
  </si>
  <si>
    <t>公司2014年1-9月实现营业收入4.26亿元，同比增长了39.63%，实现归属于上市公司股东的净利润0.76亿元，同比增长了42.36%。主要是由于：①合并期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②2014年1月期，公司子公司东营污水由在建期进入运营期。</t>
    <phoneticPr fontId="17" type="noConversion"/>
  </si>
  <si>
    <t>出售资产暨关联交易公告</t>
  </si>
  <si>
    <t>首创股份</t>
    <phoneticPr fontId="17" type="noConversion"/>
  </si>
  <si>
    <t>首创股份拟通过协议转让的方式转让所持有的北京市绿化隔离地区基础设施开发建设有限公司（以下简称“绿基公司”）51.28%股权，意向受让方拟为北京首都创业集团有限公司（以下简称“首创集团”），转让价款拟定为绿基公司51.28%股权的评估值46,166.14万元。</t>
    <phoneticPr fontId="17" type="noConversion"/>
  </si>
  <si>
    <t>中山公用</t>
    <phoneticPr fontId="17" type="noConversion"/>
  </si>
  <si>
    <t>瀚蓝环境</t>
    <phoneticPr fontId="17" type="noConversion"/>
  </si>
  <si>
    <t>公司2014年1-9月实现营业收入3.13亿元，同比增长10.78%，归属于母公司净利润为2.19亿元，同比增长25.98%。</t>
    <phoneticPr fontId="17" type="noConversion"/>
  </si>
  <si>
    <t>公司2014年1-9月实现营业收入8.30亿元，同比增长13.88%，归属于母公司净利润为2.15亿元，同比增长15.41%。</t>
    <phoneticPr fontId="17" type="noConversion"/>
  </si>
  <si>
    <t>重庆水务</t>
    <phoneticPr fontId="17" type="noConversion"/>
  </si>
  <si>
    <t>公司2014年1-9月实现营业收入28.49亿元，同比增长24.19%，归属于上市公司股东的净利润为2.21亿元，同比增长1.19%。</t>
    <phoneticPr fontId="17" type="noConversion"/>
  </si>
  <si>
    <t>公司2014年1-9月实现营业收入33.12亿元，同比增长6.00%，归属于母公司净利润为1.43亿元，同比下降8.33%。</t>
    <phoneticPr fontId="17" type="noConversion"/>
  </si>
  <si>
    <t>维尔利</t>
    <phoneticPr fontId="17" type="noConversion"/>
  </si>
  <si>
    <t>公司中标的太原市行政事业单位渗滤液处理设备竞争性谈判采购项目，新增设备的日处理规模为400 吨/日（出水）；期限为一年的自行运营。该项目的中标金额为2,280 万元（不包括运营费用），运行费用为46 元/吨。</t>
    <phoneticPr fontId="17" type="noConversion"/>
  </si>
  <si>
    <t>关于调整长沙湘湖污水处理厂提质改造暨中水回用示范工程项目投资规模的公告</t>
    <phoneticPr fontId="17" type="noConversion"/>
  </si>
  <si>
    <t>国祯环保</t>
    <phoneticPr fontId="17" type="noConversion"/>
  </si>
  <si>
    <t>本项目由长沙市水务局与湖南国祯环保科技有限责任公司签署《关于经营污水处理业务的特许经营合同之修正合同》：改造工程的内容包括日处理14 万吨的湘湖污水处理厂提质改造工程和中水回用管网工程，采用BOT 方式对原湘湖污水处理厂进行提质改造并运营，将污水处理厂出水标准提至《地表水环境质量标准》Ⅳ类水体标准（TN 除外）。：根据初步设计概算改造工程总投资30,009.9 万元，其中：污水处理厂提质改造投资27,753.55 万元，中水回用管网系统投资2,224.23 万元，临时消毒系统投资32.12 万元。污水处理服务费基准单价1.966 元/吨。每年按照调价公式进行一次核算，调价公式中包含电价、人工成本、居民消费物价、专用MBR 膜价格等调价因素。以每年生产347 天、每天处理污水14 万吨计算，年基准污水
处理量4858 万吨。项目股本金内部收益率预计为13.07%。</t>
    <phoneticPr fontId="17" type="noConversion"/>
  </si>
  <si>
    <t>碧水源</t>
    <phoneticPr fontId="17" type="noConversion"/>
  </si>
  <si>
    <t>公司2014年第三季度实现营业收入2.98亿元，同比下降31.70%，实现归属于上市公司股东净利润0.31亿元，同比增长2.24%。前三季度实现收入12.93亿元，同比增长2.59%，归属于上市公司股东净利润1.67亿元，同比增长25.94%。</t>
    <phoneticPr fontId="17" type="noConversion"/>
  </si>
  <si>
    <t>中电环保</t>
    <phoneticPr fontId="17" type="noConversion"/>
  </si>
  <si>
    <t>2014年1-9月公司实现营业收入3.72亿元，同比增长9.93%，实现归属于丧失公司股东净利润4550.68万元，同比增长21.665.主要原因为烟气治理及污泥处理项目同比增加了部分利润。2014年1-9月，公司新承接合同额7.30亿元，其中：工业水处理4.25亿元、市政污水处理2.41亿元、烟气治理0.64亿元。截止报告期末，公司尚未确认收入的在手合同金额合计为12.03亿元。</t>
    <phoneticPr fontId="17" type="noConversion"/>
  </si>
  <si>
    <t>桑德环境</t>
    <phoneticPr fontId="17" type="noConversion"/>
  </si>
  <si>
    <t>关于收购深圳市丰采长波市政工程有限公司80%股权的公告</t>
    <phoneticPr fontId="17" type="noConversion"/>
  </si>
  <si>
    <t>桑德环境决定以自有资金2,360万元人民币收购非关联自然人曾捷来、张晓燕所持有的深圳市丰采长波市政工程有限公司（以下简称“深圳丰采长波市政”）合计80%的股权。本次股权收购交易总金额占公司最近一期经审计净资产的0.54%，占公司最近一期经审计总资产的0.32%,这是实施公司环卫业务领域布局及区域业务战略部署的具体行动。</t>
    <phoneticPr fontId="17" type="noConversion"/>
  </si>
  <si>
    <t>关于非公开发行股票摊薄即期回报影响及公司采取措施的公告</t>
    <phoneticPr fontId="17" type="noConversion"/>
  </si>
  <si>
    <t>菲达环保</t>
    <phoneticPr fontId="17" type="noConversion"/>
  </si>
  <si>
    <t>公司2014年前三季度稀释每股收益0.12元/股，本次非公开发行方案预计于2014年12月实施完毕，非公开发行数量预计为140,515,222股，募集资金总额预计为12亿元。本次募集资金项目完成后，预计未来几年净利润将保持增长，但项目产生效益仍需要一定的过程和时间。根据巨化集团提供的《业绩补偿承诺函》，本次非公开发行收购标的巨泰公司、清泰公司原控股股东巨化集团已承诺：利润补偿期间（即2014年、2015年、2016年），巨泰公司实现的净利润不低于1,035万元、1,095万元、1,095万元；清泰公司实现的净利润不低于732万元、1,104万元、1,212万元。如在利润补偿期间经审计的巨泰公司和清泰公司各自累积实际净利润不足承诺净利润数的，由巨化集团以现金的方式向菲达环保进行补偿。通过本次非公开发行的实施，公司将在对巨化集团下属环保产业进行整合的基础上，依托新的控股股东巨化集团的支持，立足环保行业，坚持做精做强高端环保装备业，始终保持在大气治理领域的领先地位，并以此次非公开发行为切入点，公司业务向污水治理和固废治理等环保领域拓展。</t>
    <phoneticPr fontId="17" type="noConversion"/>
  </si>
  <si>
    <t>龙净环保</t>
    <phoneticPr fontId="17" type="noConversion"/>
  </si>
  <si>
    <t>信雅达</t>
    <phoneticPr fontId="17" type="noConversion"/>
  </si>
  <si>
    <t>公司2014年1-9月实现营业收入7.93亿元，同比增长59.58%,归属于上市公司股东的净利润为0.66亿元，同比增长36.52%。业绩变动的原因最主要是环保产业签单规模扩大，收入大幅增长，及IT产品完工收入增加所致。</t>
    <phoneticPr fontId="17" type="noConversion"/>
  </si>
  <si>
    <t>中电远达</t>
    <phoneticPr fontId="17" type="noConversion"/>
  </si>
  <si>
    <t>公司2014年1-9月实现营业收入25.39亿元，同比增长20.53%,归属于上市公司股东的净利润为2.18亿元，同比增长49.87%。</t>
    <phoneticPr fontId="17" type="noConversion"/>
  </si>
  <si>
    <t>公司2014年1-9月实现营业收入196365.74万元，比上年同期增加32.16%，利润总额6236.24万元，同比增加96.45%，归属于母公司的净利润为4682.62万元，同比增加87.80%；三项费用本期为24522.59万元，较上年同期17000.76万元增加44.24%；母公司资产负债率为65.25%，合并资产负债率70.36%；经营活动产生的现金流量净额本期为-47457.08万元，较上年同期-11081.52元减少36375.56万元，降低328.25%。经公司董事会、监事会、股东大会审议批准，公司拟向巨化集团公司（含下属子公司）非公开发行人民币普通股140,515,222股，发行价格8.54元/股，募集资金总额不超过12亿元。本次增资已经浙江省国资委批复同意，目前报请中国证券监督管理委员会核准。</t>
    <phoneticPr fontId="17" type="noConversion"/>
  </si>
  <si>
    <t>国电清新</t>
    <phoneticPr fontId="17" type="noConversion"/>
  </si>
  <si>
    <t>永清环保</t>
    <phoneticPr fontId="17" type="noConversion"/>
  </si>
  <si>
    <t>公司第三季度实现营业收入3.41亿元，同比增长了47.62%，实现归属于上市公司股东的净利润0.77亿元，同比增长了49.22%；公司前三季度实现营业收入9.09亿元，同比增长74.26%，实现归属于上市公司股东的净利润为2.09亿元，同比增长了56.30%。预计2014年度归属于上市公司股东的净利润为2.52-2.88亿元，同比增长40%-60%。业绩变动的主要原因是收购脱硫特许经营项目及报告期投运的BOT项目报告期实现收益，2014年新承接建造项目增加贡献利润。</t>
    <phoneticPr fontId="17" type="noConversion"/>
  </si>
  <si>
    <t>2014年前三季度主营业务收入6.41亿元，增加15,567.84万元，增长32.09%，工程承包收入增加16,280.66万元；报告期内归属于上市公司股东净利润为0.47亿元，仅同比增长1.26%，主要原因为市场竞争加剧，报告期确认收入的新开工项目毛利率较去年同期相比偏低，故利润水平的增长有限。报告期内，公司董事会向中国证监会提交非公开发行股票申请材料，拟募集资金16.55 亿元，并已经获得证监会受理。</t>
    <phoneticPr fontId="17" type="noConversion"/>
  </si>
  <si>
    <t>桑德环境</t>
    <phoneticPr fontId="17" type="noConversion"/>
  </si>
  <si>
    <t>公司2014年第三季度实现营业收入11.57亿元，同比增长113.59%,归属于上市公司股东的净利润为1.99亿元，同比增长38.217%。公司前三季度实现营业收入28.68亿元，同比增长81.78%，实现归属于上市公司股东的净利润为5.12亿元，同比增长39.21%。</t>
    <phoneticPr fontId="17" type="noConversion"/>
  </si>
  <si>
    <t>国中水务近日参与了四川省自贡市荣县度佳镇等12个乡镇生活污水处理厂BOT新建项目的招标，并已于2014年10月31日收到中标通知书。本项目的主要建设内容为荣县度佳镇等12个乡镇生活污水处理厂BOT新建项目（含厂区建设、进厂道路、厂外接电、厂外接水等）。本项目建设规模为日处理污水2,250吨，污水处理服务费单价为7.03元/吨，污水处理工艺及排放标准为MBBR工艺，出水水质达到《城镇污水处理厂污染物排放标准》的一级B标准，特许经营权经营年限为30年（不含建设期）。本项目的投资金额预计为2,974.88万元。</t>
    <phoneticPr fontId="17" type="noConversion"/>
  </si>
  <si>
    <t>公司2014年第三季度实现营业收入11.57亿元，同比增长113.59%，归属于母公司净利润为1.99亿元，同比增长38.21%。公司前三季度实现营业收入28.68亿元，同比增长81.78%，实现归属于上市公司股东净利润5.12亿元，同比增长39.215.</t>
    <phoneticPr fontId="17" type="noConversion"/>
  </si>
  <si>
    <t>公司2014年1-9月实现营业收入35.04亿元，同比增长3.45%,归属于上市公司股东的净利润为2.96亿元，同比下降11.75%。2014年前三季度归属于上市公司股东的净利润减少的原因为上年同期公司出售兴业银行股票，获得税后投资收益为9,984.75万元。</t>
    <phoneticPr fontId="17" type="noConversion"/>
  </si>
  <si>
    <t>综合</t>
    <phoneticPr fontId="17" type="noConversion"/>
  </si>
  <si>
    <t>全国</t>
    <phoneticPr fontId="17" type="noConversion"/>
  </si>
  <si>
    <t>环境保护税法草案稿已报送国务院</t>
  </si>
  <si>
    <t xml:space="preserve">财政部会同环保部、国家税务总局积极推进环境保护税立法工作，已形成环境保护税法草案稿并报送国务院。环境保护税法已列入十二届全国人大常委会立法规划和国务院2014年立法计划。财经委员会建议有关部门抓紧工作，尽快修改完善环境保护税法草案，尽早提请全国人大常委会审议。
</t>
    <phoneticPr fontId="17" type="noConversion"/>
  </si>
  <si>
    <t>国家发改委力推机动车污染防治方案</t>
  </si>
  <si>
    <t>大气</t>
    <phoneticPr fontId="17" type="noConversion"/>
  </si>
  <si>
    <t xml:space="preserve">10月30日，国家发改委发布通告，要落实《大气污染防治行动计划》，并发布了推进机动车污染防治方案，以提高居民生活环境及空气质量。方案主要目标：1）加快淘汰黄标车和老旧车；2）大力推广新能源汽车；3）加快油品质量升级；4）加强城市交通管理。
</t>
    <phoneticPr fontId="17" type="noConversion"/>
  </si>
  <si>
    <t>12部委印发推进机动车污染综合防治方案</t>
  </si>
  <si>
    <t>大气</t>
    <phoneticPr fontId="17" type="noConversion"/>
  </si>
  <si>
    <t>为落实《大气污染防治行动计划》，强化机动车污染防治，发展改革委、环境保护部、科技部、工业和信息化部、公安部、财政部、住房和城乡建设部、交通运输部、商务部、工商总局、质检总局、能源局等部门编制了《加强“车、油、路”统筹，加快推进机动车污染综合防治方案》。</t>
    <phoneticPr fontId="17" type="noConversion"/>
  </si>
  <si>
    <t>气象局环保部联合加强今冬明春重污染天气预警</t>
  </si>
  <si>
    <t xml:space="preserve">10月27日，中国气象局与环境保护部联合发布关于做好今冬明春重污染天气预报预警工作的通知。双方将从多方面开展合作，共同加强重污染天气预报预警，有效应对冬春季节可能出现的重污染天气。中国气象局与环境保护部将充分发挥各自专业优势，联合开展重污染天气预测预报的会商工作，共同研判空气污染形势，提升预测预报的准确度；建立首席预报员和专家回应制度，及时分析和解读重污染天气形势，来回应公众关切，并为受影响区域公众提供合理的健康防护指导和出行建议；形成重污染天气预测预报逐级响应机制，推动并完善重污染天气预测预报体系建设。
</t>
    <phoneticPr fontId="17" type="noConversion"/>
  </si>
  <si>
    <t>环保奖励办法公布 电力环保工程将获财政支持</t>
    <phoneticPr fontId="17" type="noConversion"/>
  </si>
  <si>
    <t>北京</t>
    <phoneticPr fontId="17" type="noConversion"/>
  </si>
  <si>
    <t>北京市正式对外公布了《大气污染防治技术改造项目奖励资金管理办法》(简称“《管理办法》”)。该《管理办法》明确了由排污单位以大气污染治理为目标实施的技术改造，污染物技改对象主要为氮氧化物、二氧化硫、烟粉尘及其他有毒污染物等固定污染源的，北京市财政部门将分担一部分高昂的技改费用。该《管理办法》是《大气污染防治行动计划》及《北京市2013~2017年清洁空气行动计划》的重要配套措施。</t>
  </si>
  <si>
    <t>环保部发布关于《环境影响评价技术导则 输变电工程》等两项国家环境保护标准的公告</t>
  </si>
  <si>
    <t>中共中央关于全面推进依法治国若干重大问题的决定</t>
  </si>
  <si>
    <t xml:space="preserve">环保部近日发布关于《环境影响评价技术导则 输变电工程》等两项国家环境保护标准的公告：为贯彻《中华人民共和国环境保护法》，保护环境，保障人体健康，规范环境监测工作，现批准《环境影响评价技术导则 输变电工程》等两项标准为国家环境保护标准，并予发布。标准名称、编号如下：
一、《环境影响评价技术导则 输变电工程》(HJ 24-2014);二、《建设项目竣工环境保护验收技术规范 输变电工程》(HJ 705-2014)。
</t>
    <phoneticPr fontId="17" type="noConversion"/>
  </si>
  <si>
    <t>用严格的法律制度保护生态环境，加快建立有效约束开发行为和促进绿色发展、循环发展、低碳发展的生态文明法律制度，强化生产者环境保护的法律责任，大幅度提高违法成本。建立健全自然资源产权法律制度，完善国土空间开发保护方面的法律制度，制定完善生态补偿和土壤、水、大气污染防治及海洋生态环境保护等法律法规，促进生态文明建设。</t>
    <phoneticPr fontId="17" type="noConversion"/>
  </si>
  <si>
    <t>环保部正式发文：停止受理及开展上市环保核查</t>
  </si>
  <si>
    <t>为深入贯彻党的十八届三中全会精神，认真落实国务院关于简政放权、转变政府职能要求，加快推进环境治理体系和治理能力现代化，充分利用市场手段和信息公开途径，进一步强化上市公司和企业的环境保护主体责任，环保部决定改革调整上市环保核查工作制度。</t>
  </si>
  <si>
    <t xml:space="preserve">环保部近日发布通知称，停止受理及开展上市环保核查，已印发的关于上市环保核查的相关文件予以废止，其他文件中关于上市环保核查的要求不再执行。通知要求，各级环保部门应加强对上市公司的日常环保监管，加大监察力度，发现上市公司存在环境违法问题的，应依法处理并督促整改。通知指出，环保部停止受理及开展上市环保核查，已印发的关于上市环保核查的相关文件予以废止，其他文件中关于上市环保核查的要求不再执行。  通知要求，各级环保部门应加强对上市公司的日常环保监管，加大监察力度，发现上市公司存在环境违法问题的，应依法处理并督促整改。  
</t>
    <phoneticPr fontId="17" type="noConversion"/>
  </si>
  <si>
    <t>北京今年淘汰34万老旧车，减排9.54万吨污染物</t>
  </si>
  <si>
    <t xml:space="preserve">截至10月底，全市共淘汰老旧机动车34.34万辆，已完成国家下达的今年淘汰39.1万辆任务的87.83%。经核算，每年可减少一氧化碳、氮氧化物、碳氢化合物和颗粒物排放近10万吨，其中氮氧化物8422吨，为改善本市空气质量起到了积极作用。根据北京市细颗粒物（PM2.5）来源解析报告，在本地污染源中，机动车排放污染占第一位，达到31.1%。加快淘汰老旧机动车，是减少机动车污染排放的一项重要措施。为鼓励车主尽快报废老旧车，今年9月，本市临时调高了老旧机动车报废补助金额，对于在9月15日至10月底期间提前报废老旧机动车的车主，在享受规定的车均6000元补助基础上，车均再增加3000元的补助。
</t>
  </si>
  <si>
    <t>环保部：部分地区空气质量保障措施落实不到位</t>
  </si>
  <si>
    <t xml:space="preserve">为做好APEC会议期间空气质量保障工作，按照《环境保护部亚太经济合作组织（APEC）会议空气质量保障督查方案》安排，环境保护部16个督查组已于11月3日全部到位，并展开了督导检查工作。据公布的初步督察结果来看，截至到5日凌晨，16个督查组共检查企业395家，其中属于停产、限产名单的企业317家，发现未按照要求进行停产限产的企业达到了33家，检查未列入停产、限产企业的一共是78家，31家企业是存在超标排放问题。25家企业大气污染物治理的设施没有正常运行。同时，面临污染的情况仍然比较突出。
</t>
  </si>
  <si>
    <t>国家发改委公布首个应对气候变化专项规划</t>
  </si>
  <si>
    <t>华西能源</t>
  </si>
  <si>
    <t>关于签订对外投资框架协议的公告</t>
  </si>
  <si>
    <t>关于收购增资广东博海昕能环保有限公司的补充公告</t>
  </si>
  <si>
    <t>华西能源以自筹资金现金出资 2.6亿元收购、增资广东博海昕能环保有限公司（以下简称“博海昕能”）。本次收购、增资完成后，公司将持有广东博海昕能环保有限公司50%的股权，成为博海昕能单一最大股东。博海昕能公司目前已中标、签订6个垃圾处理焚烧发电BOT项目，项目合计日垃圾处理量7150吨/天，其中60%分布在广东沿海经济发达地区；上述项目合计规划投资总额33-35亿元。</t>
  </si>
  <si>
    <t>国中香港将以875.00万美元（折合约人民币5,348.96万元）购买MGC持有的AQP 483,590股股份，以589.86万美元（折合约人民币3,605.87万元）认购AQP新发行的326,000股份，由此合计持有AQP 809,590股股份，占AQP发行新股后总股本的比例为15.10%。国中水务将以200万美元（折合约人民币1,222.62万元）认缴合资公司出资额，占合资公司注册资本的比例为20%。</t>
  </si>
  <si>
    <t>300335.sz</t>
  </si>
  <si>
    <t>关于对惠州市雄越保环科技有限公司增资并签订有关框架协议的公告</t>
  </si>
  <si>
    <t>2014年11月3日国中水务的全资子公司深圳国中与惠州市雄越保环科技有限公司、惠州雄越现股东毛文雄及陈素勤签订了《增加注册资本及新股东入股协议书》（以下简称“《增资协议》”），深圳国中将以人民币1,300万元认缴惠州雄越新增注册资本388.89万元出资额（对应增资完成后惠州雄越10%股权）。同日，协议各方签订了《关于取得惠州市雄越保环科技有限公司60%股权的框架协议》（以下简称“《框架协议》”），深圳国中将继续对目标公司增资及/或从毛文雄先生、陈素勤女士处收购股权的方式，取得剩余所需的60%股权，以确保深圳国中最终以总对价9,100万元取得目标公司总计70%股权。</t>
  </si>
  <si>
    <t>关于2014年10月已投运电厂发电量自愿性信息披露公告</t>
  </si>
  <si>
    <t>2014年10月，武汉凯迪电力股份有限公司旗下16家生物质电厂当月累计完成发电28584万千瓦时。</t>
  </si>
  <si>
    <t>关于发布重点流域水污染防治专项规划2013年度考核结果的公告</t>
    <phoneticPr fontId="17" type="noConversion"/>
  </si>
  <si>
    <t xml:space="preserve">总的来看，各省（区、市）不断增强主体责任意识，进一步加大工作力度，采取积极措施，扎实推进《规划》实施。截至2013年底，《规划》治污工程项目已完成41.7%，水质考核断面中有78.2%的断面达标。重点流域污染治理虽然取得一定成效，但是水环境形势依然严峻，仍有17.2%的考核断面为劣Ⅴ类断面；总磷、氨氮等污染日益明显，除松花江流域外，各流域均存在总磷超标的问题；治污项目资金渠道单一，部分地区项目进展缓慢，滇池、三峡库区及其上游流域项目完成率均不足30%。
</t>
    <phoneticPr fontId="17" type="noConversion"/>
  </si>
  <si>
    <t xml:space="preserve">国家发展和改革委员会公布《国家应对气候变化规划(2014-2020年)》全文，这是该领域我国首个专项规划。根据规划，到2020年，我国将全面完成控制温室气体排放行动目标，低碳试点示范取得显著进展。根据规划，到2020年，我国单位国内生产总值二氧化碳排放比2005年下降40%-45%，非化石能源占一次能源消费的比重达到15%左右，森林面积和蓄积量分别比2005年增加4000万公顷和13亿立方米。工业生产过程等非能源活动温室气体排放得到有效控制，温室气体排放增速继续减缓。 </t>
    <phoneticPr fontId="17" type="noConversion"/>
  </si>
  <si>
    <t>公司拟现金出资3.0亿元与安能热电集团有限公司合资组建生物质新能源公司。合资组建新公司完成后，公司将持有新公司65%的股权。本次合资组建公司完成后，公司将持有新能源公司65%的股权、安能集团持有新能源公司35%的股权。新能源公司组建后，在满足上市公司规范治理要求的前提下仍由安能热电集团有限公司的原管理团队负责新公司的经营管理，专业从事生物质发电及热电联产等业务，并积极开拓湖北省等区域的垃圾焚烧发电业务。安能集团承诺，新能源公司2015年实现净利润4,800万元人民币、2016年实现净利润5,000万元人民币、2017年实现净利润5,700万元人民币。</t>
    <phoneticPr fontId="17" type="noConversion"/>
  </si>
  <si>
    <t>关于收购增资广东博海昕能环保有限公司的公告</t>
    <phoneticPr fontId="17" type="noConversion"/>
  </si>
  <si>
    <t>公司拟以现金出资2.6亿元收购、增资广东博海昕能环保有限公司，本次收购、增资完成后，公司将持有广东博海昕能环保有限公司50%的股权，成为博海昕能单一最大股东。本次收购和增资交易价格共计26,000万元，其中：向炜业投资支付股权转让款20,000万元，向博海昕能支付增资款6,000万元。博海昕能公司主营清洁能源、新能源环保业务，华西能源在装备制造、节能环保、新能源综合利用领域具备较强的综合优势和品牌优势。双方合作有利于协作共赢，实现资源共享、共同发展。截至目前，博海昕能公司已中标、签订6个垃圾处理焚烧发电BOT项目，合计日垃圾处理量达7150吨/天，其中60%分布在广东沿海经济发达地区，未来经济效益突出。博海昕能公司项目目前都还处于筹建状态，全部项目投资总额预计达33-35亿元，项目完全建成达产后预计每年可实现净利润3亿元。</t>
    <phoneticPr fontId="17" type="noConversion"/>
  </si>
  <si>
    <t>关于签署生物质能集中供热框架协议的公告</t>
    <phoneticPr fontId="17" type="noConversion"/>
  </si>
  <si>
    <t>广州迪森热能技术股份有限公司与广东江门新会经济开发区管理委员会签署了《生物质能集中供热框架协议》，公司采用BOO（建设-运营-拥有）模式，根据园区用户的用能需求在新会经济开发区（东区）投资建设生物质能集中供热站，为园区用能企业提供配套热力，并负责提供燃料与运营服务。集中供热站首期建设规模根据目前园区用能企业实际用汽量22 万吨/年进行规划建设，未来供热负荷扩容视园区新增用能情况而定。</t>
    <phoneticPr fontId="17" type="noConversion"/>
  </si>
  <si>
    <t>关于签署成都市中心城区中水服务特许经营权协议的公告、关于签署成都市新建污水处理厂30万吨/日清水河景观环境补水项目中水服务协议的公告</t>
    <phoneticPr fontId="17" type="noConversion"/>
  </si>
  <si>
    <t>成都市水务局与兴蓉投资签署的《成都市中心城区中水服务特许经营权协议》，公司与市水务局进一步签署了《成都市新建污水处理厂30万吨/日清水河景观环境补水项目中水服务协议》，授予公司在成都市中心城区由公司下属成都市排水有限责任公司（以下简称“排水公司”）经营管理的污水处理厂，包括新建百万吨污水处理厂（暨新建污水处理厂一期、二期）、第三、第四、第五、第六、第七、第八污水处理厂，以及未来投资新建或运营的污水处理厂区域范围内提供中水服务的特许经营权，特许经营权期限自2014年11月1日至2038年12月31日。公司在特许经营期内，提供30万吨/日中水用于清水河景观环境补水。</t>
    <phoneticPr fontId="17" type="noConversion"/>
  </si>
  <si>
    <t>指标名称</t>
    <phoneticPr fontId="17" type="noConversion"/>
  </si>
  <si>
    <t>财政预算支出:节能环保:累计同比</t>
    <phoneticPr fontId="17" type="noConversion"/>
  </si>
  <si>
    <t>财政预算支出:节能环保:累计值</t>
    <phoneticPr fontId="17" type="noConversion"/>
  </si>
  <si>
    <t>财政预算支出:节能环保:当月同比</t>
    <phoneticPr fontId="17" type="noConversion"/>
  </si>
  <si>
    <t>财政预算支出:节能环保:当月值</t>
    <phoneticPr fontId="17" type="noConversion"/>
  </si>
  <si>
    <t>频率</t>
    <phoneticPr fontId="17" type="noConversion"/>
  </si>
  <si>
    <t>月</t>
    <phoneticPr fontId="17" type="noConversion"/>
  </si>
  <si>
    <t>单位</t>
    <phoneticPr fontId="17" type="noConversion"/>
  </si>
  <si>
    <t>%</t>
    <phoneticPr fontId="17" type="noConversion"/>
  </si>
  <si>
    <t>亿元</t>
    <phoneticPr fontId="17" type="noConversion"/>
  </si>
  <si>
    <t>来源</t>
    <phoneticPr fontId="17" type="noConversion"/>
  </si>
  <si>
    <t>国家统计局</t>
    <phoneticPr fontId="17" type="noConversion"/>
  </si>
  <si>
    <t>更新时间</t>
    <phoneticPr fontId="17" type="noConversion"/>
  </si>
  <si>
    <t>2014-10-21</t>
    <phoneticPr fontId="17" type="noConversion"/>
  </si>
  <si>
    <t>2014-10-27</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</si>
</sst>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7">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family val="3"/>
      <charset val="134"/>
    </font>
    <font>
      <sz val="9"/>
      <color rgb="FF3E3E3E"/>
      <name val="楷体_GB2312"/>
      <family val="3"/>
      <charset val="134"/>
    </font>
    <font>
      <sz val="10"/>
      <name val="楷体_GB2312"/>
      <charset val="134"/>
    </font>
    <font>
      <sz val="10"/>
      <color theme="1"/>
      <name val="宋体"/>
      <family val="3"/>
      <charset val="134"/>
      <scheme val="minor"/>
    </font>
    <font>
      <sz val="9"/>
      <color rgb="FF333333"/>
      <name val="ˎ̥"/>
      <family val="2"/>
    </font>
    <font>
      <sz val="9"/>
      <color rgb="FF333333"/>
      <name val="宋体"/>
      <family val="3"/>
      <charset val="134"/>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85">
    <xf numFmtId="0" fontId="0" fillId="0" borderId="0">
      <alignment vertical="center"/>
    </xf>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36"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6" fillId="3" borderId="0" applyNumberFormat="0" applyBorder="0" applyAlignment="0" applyProtection="0">
      <alignment vertical="center"/>
    </xf>
    <xf numFmtId="0" fontId="45" fillId="13"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5" fillId="9" borderId="0" applyNumberFormat="0" applyBorder="0" applyAlignment="0" applyProtection="0">
      <alignment vertical="center"/>
    </xf>
    <xf numFmtId="0" fontId="45" fillId="13" borderId="0" applyNumberFormat="0" applyBorder="0" applyAlignment="0" applyProtection="0">
      <alignment vertical="center"/>
    </xf>
    <xf numFmtId="0" fontId="45" fillId="3"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7" borderId="0" applyNumberFormat="0" applyBorder="0" applyAlignment="0" applyProtection="0">
      <alignment vertical="center"/>
    </xf>
    <xf numFmtId="0" fontId="7" fillId="6" borderId="0" applyNumberFormat="0" applyBorder="0" applyAlignment="0" applyProtection="0">
      <alignment vertical="center"/>
    </xf>
    <xf numFmtId="0" fontId="11" fillId="2" borderId="1" applyNumberFormat="0" applyAlignment="0" applyProtection="0">
      <alignment vertical="center"/>
    </xf>
    <xf numFmtId="0" fontId="46" fillId="18" borderId="2" applyNumberFormat="0" applyAlignment="0" applyProtection="0">
      <alignment vertical="center"/>
    </xf>
    <xf numFmtId="0" fontId="14" fillId="0" borderId="0" applyNumberFormat="0" applyFill="0" applyBorder="0" applyAlignment="0" applyProtection="0">
      <alignment vertical="center"/>
    </xf>
    <xf numFmtId="0" fontId="6" fillId="7" borderId="0" applyNumberFormat="0" applyBorder="0" applyAlignment="0" applyProtection="0">
      <alignment vertical="center"/>
    </xf>
    <xf numFmtId="0" fontId="47" fillId="0" borderId="3" applyNumberFormat="0" applyFill="0" applyAlignment="0" applyProtection="0">
      <alignment vertical="center"/>
    </xf>
    <xf numFmtId="0" fontId="48" fillId="0" borderId="4" applyNumberFormat="0" applyFill="0" applyAlignment="0" applyProtection="0">
      <alignment vertical="center"/>
    </xf>
    <xf numFmtId="0" fontId="49" fillId="0" borderId="5" applyNumberFormat="0" applyFill="0" applyAlignment="0" applyProtection="0">
      <alignment vertical="center"/>
    </xf>
    <xf numFmtId="0" fontId="49" fillId="0" borderId="0" applyNumberFormat="0" applyFill="0" applyBorder="0" applyAlignment="0" applyProtection="0">
      <alignment vertical="center"/>
    </xf>
    <xf numFmtId="0" fontId="9" fillId="3" borderId="1" applyNumberFormat="0" applyAlignment="0" applyProtection="0">
      <alignment vertical="center"/>
    </xf>
    <xf numFmtId="0" fontId="12" fillId="0" borderId="6" applyNumberFormat="0" applyFill="0" applyAlignment="0" applyProtection="0">
      <alignment vertical="center"/>
    </xf>
    <xf numFmtId="0" fontId="8" fillId="11" borderId="0" applyNumberFormat="0" applyBorder="0" applyAlignment="0" applyProtection="0">
      <alignment vertical="center"/>
    </xf>
    <xf numFmtId="0" fontId="16" fillId="4" borderId="7" applyNumberFormat="0" applyFont="0" applyAlignment="0" applyProtection="0">
      <alignment vertical="center"/>
    </xf>
    <xf numFmtId="0" fontId="10" fillId="2" borderId="8" applyNumberFormat="0" applyAlignment="0" applyProtection="0">
      <alignment vertical="center"/>
    </xf>
    <xf numFmtId="0" fontId="50" fillId="0" borderId="0" applyNumberFormat="0" applyFill="0" applyBorder="0" applyAlignment="0" applyProtection="0">
      <alignment vertical="center"/>
    </xf>
    <xf numFmtId="0" fontId="15" fillId="0" borderId="9" applyNumberFormat="0" applyFill="0" applyAlignment="0" applyProtection="0">
      <alignment vertical="center"/>
    </xf>
    <xf numFmtId="0" fontId="13" fillId="0" borderId="0" applyNumberFormat="0" applyFill="0" applyBorder="0" applyAlignment="0" applyProtection="0">
      <alignment vertical="center"/>
    </xf>
    <xf numFmtId="9" fontId="5" fillId="0" borderId="0" applyFont="0" applyFill="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5" fillId="0" borderId="0"/>
    <xf numFmtId="0" fontId="36"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6" fillId="0" borderId="0"/>
    <xf numFmtId="0" fontId="16" fillId="0" borderId="0" applyFill="0" applyBorder="0" applyAlignment="0" applyProtection="0"/>
    <xf numFmtId="0" fontId="14" fillId="0" borderId="0" applyNumberFormat="0" applyFill="0" applyBorder="0" applyAlignment="0" applyProtection="0">
      <alignment vertical="center"/>
    </xf>
    <xf numFmtId="0" fontId="16" fillId="34" borderId="0" applyNumberFormat="0" applyBorder="0" applyAlignment="0" applyProtection="0">
      <alignment vertical="center"/>
    </xf>
    <xf numFmtId="0" fontId="32" fillId="0" borderId="0"/>
    <xf numFmtId="0" fontId="16" fillId="35" borderId="0" applyNumberFormat="0" applyBorder="0" applyAlignment="0" applyProtection="0">
      <alignment vertical="center"/>
    </xf>
    <xf numFmtId="0" fontId="16" fillId="0" borderId="0">
      <alignment vertical="center"/>
    </xf>
    <xf numFmtId="0" fontId="32" fillId="0" borderId="0"/>
    <xf numFmtId="0" fontId="72" fillId="36" borderId="0" applyNumberFormat="0" applyBorder="0" applyAlignment="0" applyProtection="0">
      <alignment vertical="center"/>
    </xf>
    <xf numFmtId="0" fontId="74" fillId="0" borderId="46" applyNumberFormat="0" applyFill="0" applyAlignment="0" applyProtection="0">
      <alignment vertical="center"/>
    </xf>
    <xf numFmtId="9" fontId="16" fillId="0" borderId="0" applyFont="0" applyFill="0" applyBorder="0" applyAlignment="0" applyProtection="0">
      <alignment vertical="center"/>
    </xf>
    <xf numFmtId="0" fontId="32" fillId="0" borderId="0"/>
    <xf numFmtId="0" fontId="77" fillId="0" borderId="0" applyNumberFormat="0" applyFill="0" applyBorder="0" applyAlignment="0" applyProtection="0">
      <alignment vertical="center"/>
    </xf>
    <xf numFmtId="0" fontId="72" fillId="37" borderId="0" applyNumberFormat="0" applyBorder="0" applyAlignment="0" applyProtection="0">
      <alignment vertical="center"/>
    </xf>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12" fillId="0" borderId="6" applyNumberFormat="0" applyFill="0" applyAlignment="0" applyProtection="0">
      <alignment vertical="center"/>
    </xf>
    <xf numFmtId="0" fontId="16" fillId="40" borderId="0" applyNumberFormat="0" applyBorder="0" applyAlignment="0" applyProtection="0">
      <alignment vertical="center"/>
    </xf>
    <xf numFmtId="0" fontId="72" fillId="41" borderId="0" applyNumberFormat="0" applyBorder="0" applyAlignment="0" applyProtection="0">
      <alignment vertical="center"/>
    </xf>
    <xf numFmtId="0" fontId="16" fillId="38" borderId="0" applyNumberFormat="0" applyBorder="0" applyAlignment="0" applyProtection="0">
      <alignment vertical="center"/>
    </xf>
    <xf numFmtId="0" fontId="10" fillId="21" borderId="8" applyNumberFormat="0" applyAlignment="0" applyProtection="0">
      <alignment vertical="center"/>
    </xf>
    <xf numFmtId="0" fontId="16" fillId="42" borderId="0" applyNumberFormat="0" applyBorder="0" applyAlignment="0" applyProtection="0">
      <alignment vertical="center"/>
    </xf>
    <xf numFmtId="0" fontId="16" fillId="40" borderId="0" applyNumberFormat="0" applyBorder="0" applyAlignment="0" applyProtection="0">
      <alignment vertical="center"/>
    </xf>
    <xf numFmtId="0" fontId="16" fillId="42" borderId="0" applyNumberFormat="0" applyBorder="0" applyAlignment="0" applyProtection="0">
      <alignment vertical="center"/>
    </xf>
    <xf numFmtId="0" fontId="16" fillId="40" borderId="0" applyNumberFormat="0" applyBorder="0" applyAlignment="0" applyProtection="0">
      <alignment vertical="center"/>
    </xf>
    <xf numFmtId="0" fontId="16" fillId="35" borderId="0" applyNumberFormat="0" applyBorder="0" applyAlignment="0" applyProtection="0">
      <alignment vertical="center"/>
    </xf>
    <xf numFmtId="0" fontId="16" fillId="40" borderId="0" applyNumberFormat="0" applyBorder="0" applyAlignment="0" applyProtection="0">
      <alignment vertical="center"/>
    </xf>
    <xf numFmtId="0" fontId="16" fillId="38" borderId="0" applyNumberFormat="0" applyBorder="0" applyAlignment="0" applyProtection="0">
      <alignment vertical="center"/>
    </xf>
    <xf numFmtId="0" fontId="10" fillId="21" borderId="8" applyNumberFormat="0" applyAlignment="0" applyProtection="0">
      <alignment vertical="center"/>
    </xf>
    <xf numFmtId="0" fontId="16" fillId="34" borderId="0" applyNumberFormat="0" applyBorder="0" applyAlignment="0" applyProtection="0">
      <alignment vertical="center"/>
    </xf>
    <xf numFmtId="0" fontId="10" fillId="21" borderId="8" applyNumberFormat="0" applyAlignment="0" applyProtection="0">
      <alignment vertical="center"/>
    </xf>
    <xf numFmtId="0" fontId="16" fillId="34" borderId="0" applyNumberFormat="0" applyBorder="0" applyAlignment="0" applyProtection="0">
      <alignment vertical="center"/>
    </xf>
    <xf numFmtId="0" fontId="16" fillId="38" borderId="0" applyNumberFormat="0" applyBorder="0" applyAlignment="0" applyProtection="0">
      <alignment vertical="center"/>
    </xf>
    <xf numFmtId="0" fontId="16" fillId="34" borderId="0" applyNumberFormat="0" applyBorder="0" applyAlignment="0" applyProtection="0">
      <alignment vertical="center"/>
    </xf>
    <xf numFmtId="0" fontId="72" fillId="43" borderId="0" applyNumberFormat="0" applyBorder="0" applyAlignment="0" applyProtection="0">
      <alignment vertical="center"/>
    </xf>
    <xf numFmtId="0" fontId="16" fillId="42" borderId="0" applyNumberFormat="0" applyBorder="0" applyAlignment="0" applyProtection="0">
      <alignment vertical="center"/>
    </xf>
    <xf numFmtId="0" fontId="16" fillId="37" borderId="0" applyNumberFormat="0" applyBorder="0" applyAlignment="0" applyProtection="0">
      <alignment vertical="center"/>
    </xf>
    <xf numFmtId="0" fontId="8" fillId="44" borderId="0" applyNumberFormat="0" applyBorder="0" applyAlignment="0" applyProtection="0">
      <alignment vertical="center"/>
    </xf>
    <xf numFmtId="0" fontId="16" fillId="42" borderId="0" applyNumberFormat="0" applyBorder="0" applyAlignment="0" applyProtection="0">
      <alignment vertical="center"/>
    </xf>
    <xf numFmtId="0" fontId="16" fillId="0" borderId="0">
      <alignment vertical="center"/>
    </xf>
    <xf numFmtId="0" fontId="16" fillId="35" borderId="0" applyNumberFormat="0" applyBorder="0" applyAlignment="0" applyProtection="0">
      <alignment vertical="center"/>
    </xf>
    <xf numFmtId="0" fontId="11" fillId="21" borderId="1" applyNumberFormat="0" applyAlignment="0" applyProtection="0">
      <alignment vertical="center"/>
    </xf>
    <xf numFmtId="0" fontId="16" fillId="43" borderId="0" applyNumberFormat="0" applyBorder="0" applyAlignment="0" applyProtection="0">
      <alignment vertical="center"/>
    </xf>
    <xf numFmtId="0" fontId="16" fillId="0" borderId="0">
      <alignment vertical="center"/>
    </xf>
    <xf numFmtId="0" fontId="16" fillId="35" borderId="0" applyNumberFormat="0" applyBorder="0" applyAlignment="0" applyProtection="0">
      <alignment vertical="center"/>
    </xf>
    <xf numFmtId="0" fontId="32" fillId="0" borderId="0"/>
    <xf numFmtId="0" fontId="16" fillId="45" borderId="0" applyNumberFormat="0" applyBorder="0" applyAlignment="0" applyProtection="0">
      <alignment vertical="center"/>
    </xf>
    <xf numFmtId="0" fontId="32" fillId="0" borderId="0"/>
    <xf numFmtId="0" fontId="16" fillId="45" borderId="0" applyNumberFormat="0" applyBorder="0" applyAlignment="0" applyProtection="0">
      <alignment vertical="center"/>
    </xf>
    <xf numFmtId="0" fontId="32" fillId="0" borderId="0"/>
    <xf numFmtId="0" fontId="16" fillId="45" borderId="0" applyNumberFormat="0" applyBorder="0" applyAlignment="0" applyProtection="0">
      <alignment vertical="center"/>
    </xf>
    <xf numFmtId="0" fontId="78" fillId="46" borderId="2" applyNumberFormat="0" applyAlignment="0" applyProtection="0">
      <alignment vertical="center"/>
    </xf>
    <xf numFmtId="0" fontId="16" fillId="35" borderId="0" applyNumberFormat="0" applyBorder="0" applyAlignment="0" applyProtection="0">
      <alignment vertical="center"/>
    </xf>
    <xf numFmtId="0" fontId="32" fillId="0" borderId="0"/>
    <xf numFmtId="0" fontId="16" fillId="45" borderId="0" applyNumberFormat="0" applyBorder="0" applyAlignment="0" applyProtection="0">
      <alignment vertical="center"/>
    </xf>
    <xf numFmtId="0" fontId="16" fillId="0" borderId="0">
      <alignment vertical="center"/>
    </xf>
    <xf numFmtId="0" fontId="16" fillId="39" borderId="0" applyNumberFormat="0" applyBorder="0" applyAlignment="0" applyProtection="0">
      <alignment vertical="center"/>
    </xf>
    <xf numFmtId="0" fontId="16" fillId="0" borderId="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72" fillId="43" borderId="0" applyNumberFormat="0" applyBorder="0" applyAlignment="0" applyProtection="0">
      <alignment vertical="center"/>
    </xf>
    <xf numFmtId="0" fontId="16" fillId="38" borderId="0" applyNumberFormat="0" applyBorder="0" applyAlignment="0" applyProtection="0">
      <alignment vertical="center"/>
    </xf>
    <xf numFmtId="0" fontId="16" fillId="38" borderId="0" applyNumberFormat="0" applyBorder="0" applyAlignment="0" applyProtection="0">
      <alignment vertical="center"/>
    </xf>
    <xf numFmtId="0" fontId="32" fillId="0" borderId="0"/>
    <xf numFmtId="0" fontId="16" fillId="38" borderId="0" applyNumberFormat="0" applyBorder="0" applyAlignment="0" applyProtection="0">
      <alignment vertical="center"/>
    </xf>
    <xf numFmtId="0" fontId="16" fillId="37" borderId="0" applyNumberFormat="0" applyBorder="0" applyAlignment="0" applyProtection="0">
      <alignment vertical="center"/>
    </xf>
    <xf numFmtId="0" fontId="8" fillId="44" borderId="0" applyNumberFormat="0" applyBorder="0" applyAlignment="0" applyProtection="0">
      <alignment vertical="center"/>
    </xf>
    <xf numFmtId="0" fontId="16" fillId="47" borderId="0" applyNumberFormat="0" applyBorder="0" applyAlignment="0" applyProtection="0">
      <alignment vertical="center"/>
    </xf>
    <xf numFmtId="0" fontId="16" fillId="37" borderId="0" applyNumberFormat="0" applyBorder="0" applyAlignment="0" applyProtection="0">
      <alignment vertical="center"/>
    </xf>
    <xf numFmtId="0" fontId="72" fillId="36" borderId="0" applyNumberFormat="0" applyBorder="0" applyAlignment="0" applyProtection="0">
      <alignment vertical="center"/>
    </xf>
    <xf numFmtId="0" fontId="16" fillId="37" borderId="0" applyNumberFormat="0" applyBorder="0" applyAlignment="0" applyProtection="0">
      <alignment vertical="center"/>
    </xf>
    <xf numFmtId="0" fontId="11" fillId="21" borderId="1" applyNumberFormat="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6" fillId="0" borderId="0">
      <alignment vertical="center"/>
    </xf>
    <xf numFmtId="0" fontId="72" fillId="37" borderId="0" applyNumberFormat="0" applyBorder="0" applyAlignment="0" applyProtection="0">
      <alignment vertical="center"/>
    </xf>
    <xf numFmtId="0" fontId="16" fillId="43" borderId="0" applyNumberFormat="0" applyBorder="0" applyAlignment="0" applyProtection="0">
      <alignment vertical="center"/>
    </xf>
    <xf numFmtId="0" fontId="11" fillId="21" borderId="1" applyNumberFormat="0" applyAlignment="0" applyProtection="0">
      <alignment vertical="center"/>
    </xf>
    <xf numFmtId="0" fontId="16" fillId="35" borderId="0" applyNumberFormat="0" applyBorder="0" applyAlignment="0" applyProtection="0">
      <alignment vertical="center"/>
    </xf>
    <xf numFmtId="0" fontId="78" fillId="46" borderId="2" applyNumberFormat="0" applyAlignment="0" applyProtection="0">
      <alignment vertical="center"/>
    </xf>
    <xf numFmtId="0" fontId="16" fillId="35" borderId="0" applyNumberFormat="0" applyBorder="0" applyAlignment="0" applyProtection="0">
      <alignment vertical="center"/>
    </xf>
    <xf numFmtId="0" fontId="72" fillId="43" borderId="0" applyNumberFormat="0" applyBorder="0" applyAlignment="0" applyProtection="0">
      <alignment vertical="center"/>
    </xf>
    <xf numFmtId="0" fontId="16" fillId="35" borderId="0" applyNumberFormat="0" applyBorder="0" applyAlignment="0" applyProtection="0">
      <alignment vertical="center"/>
    </xf>
    <xf numFmtId="0" fontId="16" fillId="38" borderId="0" applyNumberFormat="0" applyBorder="0" applyAlignment="0" applyProtection="0">
      <alignment vertical="center"/>
    </xf>
    <xf numFmtId="0" fontId="8" fillId="44"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72" fillId="48" borderId="0" applyNumberFormat="0" applyBorder="0" applyAlignment="0" applyProtection="0">
      <alignment vertical="center"/>
    </xf>
    <xf numFmtId="0" fontId="16" fillId="47"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32" fillId="0" borderId="0"/>
    <xf numFmtId="0" fontId="72" fillId="37" borderId="0" applyNumberFormat="0" applyBorder="0" applyAlignment="0" applyProtection="0">
      <alignment vertical="center"/>
    </xf>
    <xf numFmtId="0" fontId="16" fillId="49" borderId="7" applyNumberFormat="0" applyFont="0" applyAlignment="0" applyProtection="0">
      <alignment vertical="center"/>
    </xf>
    <xf numFmtId="0" fontId="16" fillId="0" borderId="0">
      <alignment vertical="center"/>
    </xf>
    <xf numFmtId="0" fontId="72" fillId="37" borderId="0" applyNumberFormat="0" applyBorder="0" applyAlignment="0" applyProtection="0">
      <alignment vertical="center"/>
    </xf>
    <xf numFmtId="0" fontId="72" fillId="43" borderId="0" applyNumberFormat="0" applyBorder="0" applyAlignment="0" applyProtection="0">
      <alignment vertical="center"/>
    </xf>
    <xf numFmtId="0" fontId="72" fillId="41" borderId="0" applyNumberFormat="0" applyBorder="0" applyAlignment="0" applyProtection="0">
      <alignment vertical="center"/>
    </xf>
    <xf numFmtId="0" fontId="72" fillId="41" borderId="0" applyNumberFormat="0" applyBorder="0" applyAlignment="0" applyProtection="0">
      <alignment vertical="center"/>
    </xf>
    <xf numFmtId="0" fontId="72" fillId="41" borderId="0" applyNumberFormat="0" applyBorder="0" applyAlignment="0" applyProtection="0">
      <alignment vertical="center"/>
    </xf>
    <xf numFmtId="0" fontId="16" fillId="0" borderId="0">
      <alignment vertical="center"/>
    </xf>
    <xf numFmtId="0" fontId="72" fillId="50" borderId="0" applyNumberFormat="0" applyBorder="0" applyAlignment="0" applyProtection="0">
      <alignment vertical="center"/>
    </xf>
    <xf numFmtId="0" fontId="72" fillId="50" borderId="0" applyNumberFormat="0" applyBorder="0" applyAlignment="0" applyProtection="0">
      <alignment vertical="center"/>
    </xf>
    <xf numFmtId="0" fontId="72" fillId="50" borderId="0" applyNumberFormat="0" applyBorder="0" applyAlignment="0" applyProtection="0">
      <alignment vertical="center"/>
    </xf>
    <xf numFmtId="0" fontId="72" fillId="50" borderId="0" applyNumberFormat="0" applyBorder="0" applyAlignment="0" applyProtection="0">
      <alignment vertical="center"/>
    </xf>
    <xf numFmtId="0" fontId="72" fillId="51" borderId="0" applyNumberFormat="0" applyBorder="0" applyAlignment="0" applyProtection="0">
      <alignment vertical="center"/>
    </xf>
    <xf numFmtId="0" fontId="72" fillId="51" borderId="0" applyNumberFormat="0" applyBorder="0" applyAlignment="0" applyProtection="0">
      <alignment vertical="center"/>
    </xf>
    <xf numFmtId="0" fontId="72" fillId="51" borderId="0" applyNumberFormat="0" applyBorder="0" applyAlignment="0" applyProtection="0">
      <alignment vertical="center"/>
    </xf>
    <xf numFmtId="0" fontId="72" fillId="51"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5" fillId="0" borderId="47" applyNumberFormat="0" applyFill="0" applyAlignment="0" applyProtection="0">
      <alignment vertical="center"/>
    </xf>
    <xf numFmtId="9" fontId="16" fillId="0" borderId="0" applyFont="0" applyFill="0" applyBorder="0" applyAlignment="0" applyProtection="0">
      <alignment vertical="center"/>
    </xf>
    <xf numFmtId="0" fontId="75" fillId="0" borderId="47" applyNumberFormat="0" applyFill="0" applyAlignment="0" applyProtection="0">
      <alignment vertical="center"/>
    </xf>
    <xf numFmtId="0" fontId="75" fillId="0" borderId="47" applyNumberFormat="0" applyFill="0" applyAlignment="0" applyProtection="0">
      <alignment vertical="center"/>
    </xf>
    <xf numFmtId="0" fontId="75" fillId="0" borderId="47" applyNumberFormat="0" applyFill="0" applyAlignment="0" applyProtection="0">
      <alignment vertical="center"/>
    </xf>
    <xf numFmtId="0" fontId="32" fillId="0" borderId="0"/>
    <xf numFmtId="0" fontId="76" fillId="0" borderId="4" applyNumberFormat="0" applyFill="0" applyAlignment="0" applyProtection="0">
      <alignment vertical="center"/>
    </xf>
    <xf numFmtId="0" fontId="32" fillId="0" borderId="0"/>
    <xf numFmtId="0" fontId="76" fillId="0" borderId="4" applyNumberFormat="0" applyFill="0" applyAlignment="0" applyProtection="0">
      <alignment vertical="center"/>
    </xf>
    <xf numFmtId="0" fontId="32" fillId="0" borderId="0"/>
    <xf numFmtId="0" fontId="76" fillId="0" borderId="4" applyNumberFormat="0" applyFill="0" applyAlignment="0" applyProtection="0">
      <alignment vertical="center"/>
    </xf>
    <xf numFmtId="0" fontId="76" fillId="0" borderId="4" applyNumberFormat="0" applyFill="0" applyAlignment="0" applyProtection="0">
      <alignment vertical="center"/>
    </xf>
    <xf numFmtId="0" fontId="32" fillId="0" borderId="0"/>
    <xf numFmtId="0" fontId="74" fillId="0" borderId="46" applyNumberFormat="0" applyFill="0" applyAlignment="0" applyProtection="0">
      <alignment vertical="center"/>
    </xf>
    <xf numFmtId="0" fontId="32" fillId="0" borderId="0"/>
    <xf numFmtId="0" fontId="74" fillId="0" borderId="46" applyNumberFormat="0" applyFill="0" applyAlignment="0" applyProtection="0">
      <alignment vertical="center"/>
    </xf>
    <xf numFmtId="0" fontId="74" fillId="0" borderId="46" applyNumberFormat="0" applyFill="0" applyAlignment="0" applyProtection="0">
      <alignment vertical="center"/>
    </xf>
    <xf numFmtId="0" fontId="1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5" fillId="0" borderId="48" applyNumberFormat="0" applyFill="0" applyAlignment="0" applyProtection="0">
      <alignment vertical="center"/>
    </xf>
    <xf numFmtId="0" fontId="74"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16"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applyFill="0" applyBorder="0" applyAlignment="0" applyProtection="0"/>
    <xf numFmtId="0" fontId="32" fillId="0" borderId="0"/>
    <xf numFmtId="0" fontId="32" fillId="0" borderId="0"/>
    <xf numFmtId="0" fontId="32" fillId="0" borderId="0"/>
    <xf numFmtId="0" fontId="16" fillId="0" borderId="0">
      <alignment vertical="center"/>
    </xf>
    <xf numFmtId="0" fontId="16" fillId="0" borderId="0">
      <alignment vertical="center"/>
    </xf>
    <xf numFmtId="0" fontId="16" fillId="0" borderId="0">
      <alignment vertical="center"/>
    </xf>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lignment vertical="center"/>
    </xf>
    <xf numFmtId="0" fontId="16" fillId="0" borderId="0">
      <alignment vertical="center"/>
    </xf>
    <xf numFmtId="0" fontId="16"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alignment vertical="center"/>
    </xf>
    <xf numFmtId="0" fontId="16" fillId="0" borderId="0">
      <alignment vertical="center"/>
    </xf>
    <xf numFmtId="0" fontId="72" fillId="41" borderId="0" applyNumberFormat="0" applyBorder="0" applyAlignment="0" applyProtection="0">
      <alignment vertical="center"/>
    </xf>
    <xf numFmtId="0" fontId="32" fillId="0" borderId="0"/>
    <xf numFmtId="0" fontId="72" fillId="41" borderId="0" applyNumberFormat="0" applyBorder="0" applyAlignment="0" applyProtection="0">
      <alignment vertical="center"/>
    </xf>
    <xf numFmtId="0" fontId="32" fillId="0" borderId="0"/>
    <xf numFmtId="0" fontId="72" fillId="41" borderId="0" applyNumberFormat="0" applyBorder="0" applyAlignment="0" applyProtection="0">
      <alignment vertical="center"/>
    </xf>
    <xf numFmtId="0" fontId="16" fillId="0" borderId="0">
      <alignment vertical="center"/>
    </xf>
    <xf numFmtId="0" fontId="16" fillId="0" borderId="0">
      <alignment vertical="center"/>
    </xf>
    <xf numFmtId="0" fontId="32" fillId="0" borderId="0"/>
    <xf numFmtId="0" fontId="32" fillId="0" borderId="0"/>
    <xf numFmtId="0" fontId="32" fillId="0" borderId="0"/>
    <xf numFmtId="0" fontId="16" fillId="0" borderId="0">
      <alignment vertical="center"/>
    </xf>
    <xf numFmtId="0" fontId="16" fillId="0" borderId="0">
      <alignment vertical="center"/>
    </xf>
    <xf numFmtId="0" fontId="16" fillId="0" borderId="0">
      <alignment vertical="center"/>
    </xf>
    <xf numFmtId="0" fontId="32" fillId="0" borderId="0"/>
    <xf numFmtId="0" fontId="16" fillId="0" borderId="0">
      <alignment vertical="center"/>
    </xf>
    <xf numFmtId="0" fontId="32" fillId="0" borderId="0"/>
    <xf numFmtId="0" fontId="16" fillId="0" borderId="0">
      <alignment vertical="center"/>
    </xf>
    <xf numFmtId="0" fontId="32" fillId="0" borderId="0"/>
    <xf numFmtId="0" fontId="72" fillId="52" borderId="0" applyNumberFormat="0" applyBorder="0" applyAlignment="0" applyProtection="0">
      <alignment vertical="center"/>
    </xf>
    <xf numFmtId="0" fontId="3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49" borderId="7" applyNumberFormat="0" applyFont="0" applyAlignment="0" applyProtection="0">
      <alignment vertical="center"/>
    </xf>
    <xf numFmtId="0" fontId="32" fillId="0" borderId="0"/>
    <xf numFmtId="0" fontId="16" fillId="49" borderId="7" applyNumberFormat="0" applyFont="0" applyAlignment="0" applyProtection="0">
      <alignment vertical="center"/>
    </xf>
    <xf numFmtId="0" fontId="32" fillId="0" borderId="0"/>
    <xf numFmtId="0" fontId="32" fillId="0" borderId="0"/>
    <xf numFmtId="0" fontId="12" fillId="0" borderId="6" applyNumberFormat="0" applyFill="0" applyAlignment="0" applyProtection="0">
      <alignment vertical="center"/>
    </xf>
    <xf numFmtId="0" fontId="32" fillId="0" borderId="0"/>
    <xf numFmtId="0" fontId="16" fillId="49" borderId="7"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2" fillId="0" borderId="0"/>
    <xf numFmtId="0" fontId="32" fillId="0" borderId="0"/>
    <xf numFmtId="0" fontId="32" fillId="0" borderId="0"/>
    <xf numFmtId="0" fontId="16" fillId="0" borderId="0">
      <alignment vertical="center"/>
    </xf>
    <xf numFmtId="0" fontId="16" fillId="0" borderId="0">
      <alignment vertical="center"/>
    </xf>
    <xf numFmtId="0" fontId="16" fillId="0" borderId="0">
      <alignment vertical="center"/>
    </xf>
    <xf numFmtId="0" fontId="72" fillId="5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2" fillId="0" borderId="0"/>
    <xf numFmtId="0" fontId="32" fillId="0" borderId="0"/>
    <xf numFmtId="0" fontId="32" fillId="0" borderId="0"/>
    <xf numFmtId="0" fontId="72" fillId="50" borderId="0" applyNumberFormat="0" applyBorder="0" applyAlignment="0" applyProtection="0">
      <alignment vertical="center"/>
    </xf>
    <xf numFmtId="0" fontId="72" fillId="48" borderId="0" applyNumberFormat="0" applyBorder="0" applyAlignment="0" applyProtection="0">
      <alignment vertical="center"/>
    </xf>
    <xf numFmtId="0" fontId="72" fillId="41" borderId="0" applyNumberFormat="0" applyBorder="0" applyAlignment="0" applyProtection="0">
      <alignment vertical="center"/>
    </xf>
    <xf numFmtId="0" fontId="72" fillId="50" borderId="0" applyNumberFormat="0" applyBorder="0" applyAlignment="0" applyProtection="0">
      <alignment vertical="center"/>
    </xf>
    <xf numFmtId="0" fontId="72" fillId="52" borderId="0" applyNumberFormat="0" applyBorder="0" applyAlignment="0" applyProtection="0">
      <alignment vertical="center"/>
    </xf>
    <xf numFmtId="0" fontId="11" fillId="21" borderId="1" applyNumberFormat="0" applyAlignment="0" applyProtection="0">
      <alignment vertical="center"/>
    </xf>
    <xf numFmtId="0" fontId="72" fillId="53" borderId="0" applyNumberFormat="0" applyBorder="0" applyAlignment="0" applyProtection="0">
      <alignment vertical="center"/>
    </xf>
    <xf numFmtId="0" fontId="72" fillId="54" borderId="0" applyNumberFormat="0" applyBorder="0" applyAlignment="0" applyProtection="0">
      <alignment vertical="center"/>
    </xf>
    <xf numFmtId="0" fontId="8" fillId="44" borderId="0" applyNumberFormat="0" applyBorder="0" applyAlignment="0" applyProtection="0">
      <alignment vertical="center"/>
    </xf>
    <xf numFmtId="0" fontId="13" fillId="0" borderId="0" applyNumberFormat="0" applyFill="0" applyBorder="0" applyAlignment="0" applyProtection="0">
      <alignment vertical="center"/>
    </xf>
    <xf numFmtId="0" fontId="72" fillId="53"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15" fillId="0" borderId="48" applyNumberFormat="0" applyFill="0" applyAlignment="0" applyProtection="0">
      <alignment vertical="center"/>
    </xf>
    <xf numFmtId="0" fontId="15" fillId="0" borderId="48" applyNumberFormat="0" applyFill="0" applyAlignment="0" applyProtection="0">
      <alignment vertical="center"/>
    </xf>
    <xf numFmtId="0" fontId="15" fillId="0" borderId="48" applyNumberFormat="0" applyFill="0" applyAlignment="0" applyProtection="0">
      <alignment vertical="center"/>
    </xf>
    <xf numFmtId="0" fontId="78" fillId="46" borderId="2" applyNumberFormat="0" applyAlignment="0" applyProtection="0">
      <alignment vertical="center"/>
    </xf>
    <xf numFmtId="0" fontId="78" fillId="46" borderId="2"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48" borderId="0" applyNumberFormat="0" applyBorder="0" applyAlignment="0" applyProtection="0">
      <alignment vertical="center"/>
    </xf>
    <xf numFmtId="0" fontId="72" fillId="48" borderId="0" applyNumberFormat="0" applyBorder="0" applyAlignment="0" applyProtection="0">
      <alignment vertical="center"/>
    </xf>
    <xf numFmtId="0" fontId="72" fillId="50" borderId="0" applyNumberFormat="0" applyBorder="0" applyAlignment="0" applyProtection="0">
      <alignment vertical="center"/>
    </xf>
    <xf numFmtId="0" fontId="72" fillId="50" borderId="0" applyNumberFormat="0" applyBorder="0" applyAlignment="0" applyProtection="0">
      <alignment vertical="center"/>
    </xf>
    <xf numFmtId="0" fontId="72" fillId="52" borderId="0" applyNumberFormat="0" applyBorder="0" applyAlignment="0" applyProtection="0">
      <alignment vertical="center"/>
    </xf>
    <xf numFmtId="0" fontId="10" fillId="21" borderId="8" applyNumberFormat="0" applyAlignment="0" applyProtection="0">
      <alignment vertical="center"/>
    </xf>
    <xf numFmtId="0" fontId="9" fillId="39" borderId="1" applyNumberFormat="0" applyAlignment="0" applyProtection="0">
      <alignment vertical="center"/>
    </xf>
    <xf numFmtId="0" fontId="9" fillId="39" borderId="1" applyNumberFormat="0" applyAlignment="0" applyProtection="0">
      <alignment vertical="center"/>
    </xf>
    <xf numFmtId="0" fontId="9" fillId="39" borderId="1" applyNumberFormat="0" applyAlignment="0" applyProtection="0">
      <alignment vertical="center"/>
    </xf>
    <xf numFmtId="0" fontId="9" fillId="39" borderId="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60">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5" fillId="21" borderId="13" xfId="0" applyFont="1" applyFill="1" applyBorder="1" applyAlignment="1">
      <alignment vertical="center"/>
    </xf>
    <xf numFmtId="0" fontId="5" fillId="21" borderId="14" xfId="0" applyFont="1" applyFill="1" applyBorder="1" applyAlignment="1">
      <alignment vertical="center"/>
    </xf>
    <xf numFmtId="0" fontId="5"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3" fillId="20" borderId="19" xfId="0" applyFont="1" applyFill="1" applyBorder="1" applyAlignment="1">
      <alignment vertical="center"/>
    </xf>
    <xf numFmtId="0" fontId="0" fillId="20" borderId="20" xfId="0" applyFill="1" applyBorder="1" applyAlignment="1">
      <alignment vertical="center"/>
    </xf>
    <xf numFmtId="0" fontId="61" fillId="19" borderId="0" xfId="0" applyFont="1" applyFill="1" applyAlignment="1">
      <alignment vertical="center"/>
    </xf>
    <xf numFmtId="0" fontId="24" fillId="21" borderId="10" xfId="0" applyFont="1" applyFill="1" applyBorder="1" applyAlignment="1">
      <alignment vertical="center"/>
    </xf>
    <xf numFmtId="0" fontId="25" fillId="21" borderId="10" xfId="0" applyFont="1" applyFill="1" applyBorder="1" applyAlignment="1">
      <alignment vertical="center"/>
    </xf>
    <xf numFmtId="0" fontId="27" fillId="21" borderId="0" xfId="0" applyFont="1" applyFill="1" applyBorder="1" applyAlignment="1">
      <alignment vertical="center"/>
    </xf>
    <xf numFmtId="0" fontId="25" fillId="21" borderId="0" xfId="0" applyFont="1" applyFill="1" applyBorder="1" applyAlignment="1">
      <alignment vertical="center"/>
    </xf>
    <xf numFmtId="0" fontId="25" fillId="21" borderId="11" xfId="0" applyFont="1" applyFill="1" applyBorder="1" applyAlignment="1">
      <alignment vertical="center"/>
    </xf>
    <xf numFmtId="0" fontId="62" fillId="0" borderId="0" xfId="0" applyFont="1">
      <alignment vertical="center"/>
    </xf>
    <xf numFmtId="0" fontId="62" fillId="0" borderId="0" xfId="0" applyFont="1" applyAlignment="1">
      <alignment horizontal="center" vertical="center"/>
    </xf>
    <xf numFmtId="0" fontId="63" fillId="23" borderId="21" xfId="0" applyFont="1" applyFill="1" applyBorder="1" applyAlignment="1">
      <alignment horizontal="center" vertical="center"/>
    </xf>
    <xf numFmtId="0" fontId="64" fillId="23" borderId="21" xfId="0" applyFont="1" applyFill="1" applyBorder="1" applyAlignment="1">
      <alignment horizontal="center" vertical="center" wrapText="1"/>
    </xf>
    <xf numFmtId="14" fontId="62" fillId="24" borderId="21" xfId="0" applyNumberFormat="1" applyFont="1" applyFill="1" applyBorder="1">
      <alignment vertical="center"/>
    </xf>
    <xf numFmtId="14" fontId="65" fillId="0" borderId="21" xfId="0" applyNumberFormat="1" applyFont="1" applyBorder="1" applyAlignment="1">
      <alignment vertical="center" wrapText="1"/>
    </xf>
    <xf numFmtId="14" fontId="62" fillId="0" borderId="0" xfId="0" applyNumberFormat="1" applyFont="1">
      <alignment vertical="center"/>
    </xf>
    <xf numFmtId="0" fontId="64" fillId="23" borderId="21" xfId="0" applyFont="1" applyFill="1" applyBorder="1" applyAlignment="1">
      <alignment horizontal="center" vertical="center"/>
    </xf>
    <xf numFmtId="0" fontId="31" fillId="0" borderId="0" xfId="0" applyFont="1" applyAlignment="1">
      <alignment horizontal="center" vertical="center"/>
    </xf>
    <xf numFmtId="0" fontId="66" fillId="0" borderId="0" xfId="0" applyFont="1">
      <alignment vertical="center"/>
    </xf>
    <xf numFmtId="0" fontId="66" fillId="0" borderId="0" xfId="0" applyFont="1" applyAlignment="1">
      <alignment horizontal="center" vertical="center"/>
    </xf>
    <xf numFmtId="0" fontId="38" fillId="22" borderId="22" xfId="59" applyFont="1" applyFill="1" applyBorder="1" applyAlignment="1">
      <alignment horizontal="center"/>
    </xf>
    <xf numFmtId="0" fontId="38" fillId="22" borderId="23" xfId="59" applyFont="1" applyFill="1" applyBorder="1" applyAlignment="1">
      <alignment horizontal="center"/>
    </xf>
    <xf numFmtId="177" fontId="39" fillId="22" borderId="24" xfId="59" applyNumberFormat="1" applyFont="1" applyFill="1" applyBorder="1" applyAlignment="1">
      <alignment horizontal="center" vertical="center"/>
    </xf>
    <xf numFmtId="177" fontId="39" fillId="22" borderId="25" xfId="59" applyNumberFormat="1" applyFont="1" applyFill="1" applyBorder="1" applyAlignment="1">
      <alignment horizontal="center" vertical="center"/>
    </xf>
    <xf numFmtId="177" fontId="39" fillId="22" borderId="26" xfId="59" applyNumberFormat="1" applyFont="1" applyFill="1" applyBorder="1" applyAlignment="1">
      <alignment horizontal="center" vertical="center"/>
    </xf>
    <xf numFmtId="177" fontId="39" fillId="22" borderId="27" xfId="59" applyNumberFormat="1" applyFont="1" applyFill="1" applyBorder="1" applyAlignment="1">
      <alignment horizontal="center" vertical="center"/>
    </xf>
    <xf numFmtId="0" fontId="62" fillId="0" borderId="0" xfId="0" applyFont="1" applyFill="1" applyBorder="1">
      <alignment vertical="center"/>
    </xf>
    <xf numFmtId="0" fontId="62" fillId="0" borderId="0" xfId="0" applyFont="1" applyBorder="1">
      <alignment vertical="center"/>
    </xf>
    <xf numFmtId="178" fontId="39" fillId="22" borderId="24" xfId="50" applyNumberFormat="1" applyFont="1" applyFill="1" applyBorder="1" applyAlignment="1">
      <alignment horizontal="center" vertical="center"/>
    </xf>
    <xf numFmtId="177" fontId="39" fillId="22" borderId="0" xfId="59" applyNumberFormat="1" applyFont="1" applyFill="1" applyBorder="1" applyAlignment="1">
      <alignment horizontal="center" vertical="center"/>
    </xf>
    <xf numFmtId="179" fontId="62" fillId="0" borderId="0" xfId="0" applyNumberFormat="1" applyFont="1" applyFill="1" applyBorder="1">
      <alignment vertical="center"/>
    </xf>
    <xf numFmtId="0" fontId="39" fillId="22" borderId="28" xfId="59" applyFont="1" applyFill="1" applyBorder="1" applyAlignment="1">
      <alignment horizontal="center" vertical="center" wrapText="1"/>
    </xf>
    <xf numFmtId="180" fontId="39" fillId="22" borderId="28" xfId="59" applyNumberFormat="1" applyFont="1" applyFill="1" applyBorder="1" applyAlignment="1">
      <alignment horizontal="center"/>
    </xf>
    <xf numFmtId="180" fontId="39" fillId="22" borderId="28" xfId="59" applyNumberFormat="1" applyFont="1" applyFill="1" applyBorder="1" applyAlignment="1">
      <alignment horizontal="center" vertical="center"/>
    </xf>
    <xf numFmtId="180" fontId="37" fillId="22" borderId="28" xfId="59" applyNumberFormat="1" applyFont="1" applyFill="1" applyBorder="1" applyAlignment="1">
      <alignment horizontal="center" vertical="center"/>
    </xf>
    <xf numFmtId="181" fontId="38" fillId="22" borderId="28" xfId="59" applyNumberFormat="1" applyFont="1" applyFill="1" applyBorder="1" applyAlignment="1">
      <alignment horizontal="center" vertical="center"/>
    </xf>
    <xf numFmtId="0" fontId="40" fillId="0" borderId="0" xfId="0" applyFont="1" applyAlignment="1">
      <alignment horizontal="left" vertical="center"/>
    </xf>
    <xf numFmtId="0" fontId="22" fillId="22" borderId="0" xfId="0" applyFont="1" applyFill="1" applyBorder="1" applyAlignment="1">
      <alignment horizontal="center" vertical="center"/>
    </xf>
    <xf numFmtId="0" fontId="22" fillId="22" borderId="0" xfId="0" applyFont="1" applyFill="1" applyBorder="1" applyAlignment="1">
      <alignment vertical="center"/>
    </xf>
    <xf numFmtId="0" fontId="62" fillId="22" borderId="27" xfId="59" applyFont="1" applyFill="1" applyBorder="1" applyAlignment="1">
      <alignment horizontal="center"/>
    </xf>
    <xf numFmtId="0" fontId="39" fillId="22" borderId="27" xfId="59" applyFont="1" applyFill="1" applyBorder="1" applyAlignment="1">
      <alignment horizontal="center"/>
    </xf>
    <xf numFmtId="0" fontId="38" fillId="22" borderId="27" xfId="59" applyFont="1" applyFill="1" applyBorder="1" applyAlignment="1">
      <alignment horizontal="center"/>
    </xf>
    <xf numFmtId="182" fontId="39" fillId="22" borderId="24" xfId="59" applyNumberFormat="1" applyFont="1" applyFill="1" applyBorder="1" applyAlignment="1">
      <alignment horizontal="center" vertical="center"/>
    </xf>
    <xf numFmtId="0" fontId="0" fillId="0" borderId="0" xfId="0" applyAlignment="1">
      <alignment vertical="center"/>
    </xf>
    <xf numFmtId="0" fontId="27" fillId="0" borderId="10" xfId="0" applyFont="1" applyBorder="1" applyAlignment="1">
      <alignment vertical="center"/>
    </xf>
    <xf numFmtId="0" fontId="27" fillId="0" borderId="0" xfId="0" applyFont="1" applyBorder="1" applyAlignment="1">
      <alignment vertical="center"/>
    </xf>
    <xf numFmtId="0" fontId="27" fillId="0" borderId="11" xfId="0" applyFont="1" applyBorder="1" applyAlignment="1">
      <alignment vertical="center"/>
    </xf>
    <xf numFmtId="0" fontId="32" fillId="0" borderId="10" xfId="0" applyFont="1" applyBorder="1" applyAlignment="1">
      <alignment vertical="center"/>
    </xf>
    <xf numFmtId="0" fontId="32" fillId="0" borderId="0" xfId="0" applyFont="1" applyBorder="1" applyAlignment="1">
      <alignment vertical="center"/>
    </xf>
    <xf numFmtId="0" fontId="32" fillId="0" borderId="11" xfId="0" applyFont="1" applyBorder="1" applyAlignment="1">
      <alignment vertical="center"/>
    </xf>
    <xf numFmtId="0" fontId="32" fillId="0" borderId="21" xfId="0" applyFont="1" applyBorder="1" applyAlignment="1">
      <alignment horizontal="center" vertical="center" wrapText="1"/>
    </xf>
    <xf numFmtId="182" fontId="62" fillId="0" borderId="0" xfId="0" applyNumberFormat="1" applyFont="1">
      <alignment vertical="center"/>
    </xf>
    <xf numFmtId="10" fontId="39" fillId="22" borderId="25" xfId="50" applyNumberFormat="1" applyFont="1" applyFill="1" applyBorder="1" applyAlignment="1">
      <alignment horizontal="center" vertical="center"/>
    </xf>
    <xf numFmtId="176" fontId="66" fillId="0" borderId="0" xfId="0" applyNumberFormat="1" applyFont="1" applyAlignment="1">
      <alignment horizontal="center" vertical="center"/>
    </xf>
    <xf numFmtId="0" fontId="31" fillId="0" borderId="0" xfId="0" applyFont="1" applyAlignment="1">
      <alignment vertical="center"/>
    </xf>
    <xf numFmtId="176" fontId="32" fillId="0" borderId="0" xfId="0" applyNumberFormat="1" applyFont="1" applyBorder="1" applyAlignment="1">
      <alignment horizontal="right" vertical="center"/>
    </xf>
    <xf numFmtId="176" fontId="31" fillId="0" borderId="0" xfId="0" applyNumberFormat="1" applyFont="1" applyBorder="1" applyAlignment="1">
      <alignment horizontal="left" vertical="center"/>
    </xf>
    <xf numFmtId="184" fontId="31" fillId="0" borderId="0" xfId="0" applyNumberFormat="1" applyFont="1" applyFill="1" applyAlignment="1">
      <alignment vertical="center"/>
    </xf>
    <xf numFmtId="176" fontId="31" fillId="0" borderId="0" xfId="0" applyNumberFormat="1" applyFont="1" applyBorder="1" applyAlignment="1">
      <alignment horizontal="center" vertical="center"/>
    </xf>
    <xf numFmtId="178" fontId="31" fillId="0" borderId="0" xfId="0" applyNumberFormat="1" applyFont="1" applyAlignment="1">
      <alignment vertical="center"/>
    </xf>
    <xf numFmtId="0" fontId="41" fillId="0" borderId="0" xfId="0" applyFont="1" applyAlignment="1">
      <alignment vertical="center"/>
    </xf>
    <xf numFmtId="0" fontId="40" fillId="0" borderId="0" xfId="0" applyFont="1" applyAlignment="1">
      <alignment vertical="center"/>
    </xf>
    <xf numFmtId="0" fontId="33" fillId="0" borderId="0" xfId="0" applyFont="1" applyAlignment="1">
      <alignment vertical="center"/>
    </xf>
    <xf numFmtId="176" fontId="31" fillId="0" borderId="10" xfId="0" applyNumberFormat="1" applyFont="1" applyBorder="1" applyAlignment="1">
      <alignment horizontal="center" vertical="center"/>
    </xf>
    <xf numFmtId="178" fontId="31" fillId="0" borderId="0" xfId="0" applyNumberFormat="1" applyFont="1" applyBorder="1" applyAlignment="1">
      <alignment vertical="center"/>
    </xf>
    <xf numFmtId="176" fontId="31" fillId="0" borderId="17" xfId="0" applyNumberFormat="1" applyFont="1" applyBorder="1" applyAlignment="1">
      <alignment horizontal="center" vertical="center"/>
    </xf>
    <xf numFmtId="0" fontId="31" fillId="0" borderId="0" xfId="0" applyFont="1" applyBorder="1" applyAlignment="1">
      <alignment vertical="center"/>
    </xf>
    <xf numFmtId="14" fontId="31" fillId="0" borderId="0" xfId="0" applyNumberFormat="1" applyFont="1" applyBorder="1" applyAlignment="1">
      <alignment vertical="center"/>
    </xf>
    <xf numFmtId="14" fontId="31" fillId="0" borderId="0" xfId="0" applyNumberFormat="1" applyFont="1" applyAlignment="1">
      <alignment vertical="center"/>
    </xf>
    <xf numFmtId="185" fontId="31" fillId="0" borderId="0" xfId="0" applyNumberFormat="1" applyFont="1" applyBorder="1" applyAlignment="1">
      <alignment horizontal="right" vertical="center"/>
    </xf>
    <xf numFmtId="185" fontId="33" fillId="0" borderId="0" xfId="0" applyNumberFormat="1" applyFont="1" applyAlignment="1">
      <alignment horizontal="right" vertical="center"/>
    </xf>
    <xf numFmtId="186" fontId="31" fillId="0" borderId="0" xfId="0" applyNumberFormat="1" applyFont="1" applyAlignment="1">
      <alignment horizontal="right" vertical="center"/>
    </xf>
    <xf numFmtId="186" fontId="33" fillId="0" borderId="0" xfId="0" applyNumberFormat="1" applyFont="1" applyAlignment="1">
      <alignment horizontal="right" vertical="center"/>
    </xf>
    <xf numFmtId="183" fontId="67" fillId="25" borderId="21" xfId="0" applyNumberFormat="1" applyFont="1" applyFill="1" applyBorder="1" applyAlignment="1">
      <alignment horizontal="right" vertical="center"/>
    </xf>
    <xf numFmtId="0" fontId="40" fillId="25" borderId="29" xfId="0" applyFont="1" applyFill="1" applyBorder="1" applyAlignment="1">
      <alignment vertical="center"/>
    </xf>
    <xf numFmtId="0" fontId="33" fillId="23" borderId="21" xfId="0" applyNumberFormat="1" applyFont="1" applyFill="1" applyBorder="1" applyAlignment="1">
      <alignment horizontal="center" vertical="center"/>
    </xf>
    <xf numFmtId="0" fontId="33" fillId="23" borderId="29" xfId="0" applyFont="1" applyFill="1" applyBorder="1" applyAlignment="1">
      <alignment vertical="center"/>
    </xf>
    <xf numFmtId="0" fontId="33" fillId="23" borderId="20" xfId="0" applyNumberFormat="1" applyFont="1" applyFill="1" applyBorder="1" applyAlignment="1">
      <alignment horizontal="center" vertical="center"/>
    </xf>
    <xf numFmtId="0" fontId="31" fillId="26" borderId="21" xfId="0" applyNumberFormat="1" applyFont="1" applyFill="1" applyBorder="1" applyAlignment="1">
      <alignment horizontal="right" vertical="center"/>
    </xf>
    <xf numFmtId="0" fontId="31" fillId="26" borderId="29" xfId="0" applyFont="1" applyFill="1" applyBorder="1" applyAlignment="1">
      <alignment vertical="center"/>
    </xf>
    <xf numFmtId="0" fontId="31" fillId="26" borderId="21" xfId="0" applyNumberFormat="1" applyFont="1" applyFill="1" applyBorder="1" applyAlignment="1">
      <alignment horizontal="center" vertical="center"/>
    </xf>
    <xf numFmtId="183" fontId="31" fillId="26" borderId="21" xfId="0" applyNumberFormat="1" applyFont="1" applyFill="1" applyBorder="1" applyAlignment="1">
      <alignment horizontal="center" vertical="center"/>
    </xf>
    <xf numFmtId="0" fontId="31" fillId="26" borderId="20" xfId="0" applyNumberFormat="1" applyFont="1" applyFill="1" applyBorder="1" applyAlignment="1">
      <alignment horizontal="center" vertical="center"/>
    </xf>
    <xf numFmtId="185" fontId="31" fillId="27" borderId="0" xfId="0" applyNumberFormat="1" applyFont="1" applyFill="1" applyBorder="1" applyAlignment="1">
      <alignment horizontal="right" vertical="center"/>
    </xf>
    <xf numFmtId="185" fontId="31" fillId="27" borderId="17" xfId="0" applyNumberFormat="1" applyFont="1" applyFill="1" applyBorder="1" applyAlignment="1">
      <alignment horizontal="right" vertical="center"/>
    </xf>
    <xf numFmtId="14" fontId="31" fillId="26" borderId="16" xfId="0" applyNumberFormat="1" applyFont="1" applyFill="1" applyBorder="1" applyAlignment="1">
      <alignment horizontal="center" vertical="center"/>
    </xf>
    <xf numFmtId="10" fontId="31" fillId="26" borderId="17" xfId="0" applyNumberFormat="1" applyFont="1" applyFill="1" applyBorder="1" applyAlignment="1">
      <alignment horizontal="center" vertical="center"/>
    </xf>
    <xf numFmtId="0" fontId="34" fillId="23" borderId="13" xfId="0" applyFont="1" applyFill="1" applyBorder="1" applyAlignment="1">
      <alignment horizontal="center" vertical="center"/>
    </xf>
    <xf numFmtId="0" fontId="33" fillId="23" borderId="14" xfId="0" applyFont="1" applyFill="1" applyBorder="1" applyAlignment="1">
      <alignment horizontal="center" vertical="center"/>
    </xf>
    <xf numFmtId="183" fontId="42" fillId="25" borderId="29" xfId="0" applyNumberFormat="1" applyFont="1" applyFill="1" applyBorder="1" applyAlignment="1">
      <alignment horizontal="center" vertical="center"/>
    </xf>
    <xf numFmtId="183" fontId="33" fillId="23" borderId="21" xfId="0" applyNumberFormat="1" applyFont="1" applyFill="1" applyBorder="1" applyAlignment="1">
      <alignment horizontal="center" vertical="center"/>
    </xf>
    <xf numFmtId="185" fontId="31" fillId="0" borderId="0" xfId="0" applyNumberFormat="1" applyFont="1" applyAlignment="1">
      <alignment horizontal="right" vertical="center"/>
    </xf>
    <xf numFmtId="186" fontId="31" fillId="0" borderId="0" xfId="0" applyNumberFormat="1" applyFont="1" applyBorder="1" applyAlignment="1">
      <alignment horizontal="right" vertical="center"/>
    </xf>
    <xf numFmtId="183" fontId="34" fillId="23" borderId="29" xfId="0" applyNumberFormat="1" applyFont="1" applyFill="1" applyBorder="1" applyAlignment="1">
      <alignment horizontal="center" vertical="center"/>
    </xf>
    <xf numFmtId="0" fontId="65" fillId="0" borderId="19" xfId="0" applyFont="1" applyBorder="1" applyAlignment="1">
      <alignment horizontal="left" vertical="center" wrapText="1"/>
    </xf>
    <xf numFmtId="0" fontId="62" fillId="0" borderId="0" xfId="0" applyFont="1" applyAlignment="1">
      <alignment horizontal="left" vertical="center" wrapText="1"/>
    </xf>
    <xf numFmtId="183" fontId="42" fillId="25" borderId="21" xfId="0" applyNumberFormat="1" applyFont="1" applyFill="1" applyBorder="1" applyAlignment="1">
      <alignment horizontal="right" vertical="center"/>
    </xf>
    <xf numFmtId="183" fontId="42" fillId="25" borderId="29" xfId="0" applyNumberFormat="1" applyFont="1" applyFill="1" applyBorder="1" applyAlignment="1">
      <alignment horizontal="right" vertical="center"/>
    </xf>
    <xf numFmtId="183" fontId="31" fillId="26" borderId="21" xfId="0" applyNumberFormat="1" applyFont="1" applyFill="1" applyBorder="1" applyAlignment="1">
      <alignment horizontal="right" vertical="center"/>
    </xf>
    <xf numFmtId="0" fontId="51" fillId="0" borderId="0" xfId="0" applyFont="1" applyAlignment="1">
      <alignment vertical="center"/>
    </xf>
    <xf numFmtId="14" fontId="66" fillId="0" borderId="17" xfId="0" applyNumberFormat="1" applyFont="1" applyFill="1" applyBorder="1" applyAlignment="1">
      <alignment horizontal="center" vertical="center"/>
    </xf>
    <xf numFmtId="0" fontId="31" fillId="0" borderId="17" xfId="0" applyFont="1" applyBorder="1" applyAlignment="1">
      <alignment vertical="center"/>
    </xf>
    <xf numFmtId="183" fontId="68" fillId="0" borderId="17" xfId="0" applyNumberFormat="1" applyFont="1" applyFill="1" applyBorder="1" applyAlignment="1">
      <alignment horizontal="right" vertical="center"/>
    </xf>
    <xf numFmtId="0" fontId="65" fillId="0" borderId="19" xfId="0" applyFont="1" applyBorder="1" applyAlignment="1">
      <alignment vertical="center" wrapText="1"/>
    </xf>
    <xf numFmtId="0" fontId="64" fillId="23" borderId="19" xfId="0" applyFont="1" applyFill="1" applyBorder="1" applyAlignment="1">
      <alignment vertical="center" wrapText="1"/>
    </xf>
    <xf numFmtId="0" fontId="69" fillId="0" borderId="21" xfId="0" applyFont="1" applyBorder="1" applyAlignment="1">
      <alignment vertical="center" wrapText="1"/>
    </xf>
    <xf numFmtId="0" fontId="69" fillId="28" borderId="21" xfId="0" applyFont="1" applyFill="1" applyBorder="1" applyAlignment="1">
      <alignment vertical="center" wrapText="1"/>
    </xf>
    <xf numFmtId="0" fontId="69" fillId="29" borderId="21" xfId="0" applyFont="1" applyFill="1" applyBorder="1" applyAlignment="1">
      <alignment vertical="center" wrapText="1"/>
    </xf>
    <xf numFmtId="0" fontId="65" fillId="28" borderId="0" xfId="0" applyFont="1" applyFill="1" applyAlignment="1">
      <alignment horizontal="center" vertical="center"/>
    </xf>
    <xf numFmtId="0" fontId="69" fillId="28" borderId="21" xfId="0" applyFont="1" applyFill="1" applyBorder="1" applyAlignment="1">
      <alignment horizontal="left" vertical="center" wrapText="1"/>
    </xf>
    <xf numFmtId="14" fontId="65" fillId="0" borderId="21" xfId="0" applyNumberFormat="1" applyFont="1" applyBorder="1" applyAlignment="1">
      <alignment vertical="center" wrapText="1"/>
    </xf>
    <xf numFmtId="0" fontId="69" fillId="28" borderId="21" xfId="0" applyFont="1" applyFill="1" applyBorder="1" applyAlignment="1">
      <alignment vertical="center" wrapText="1"/>
    </xf>
    <xf numFmtId="0" fontId="33" fillId="23" borderId="21" xfId="0" applyNumberFormat="1" applyFont="1" applyFill="1" applyBorder="1" applyAlignment="1">
      <alignment horizontal="right" vertical="center"/>
    </xf>
    <xf numFmtId="181" fontId="42" fillId="25" borderId="11" xfId="0" applyNumberFormat="1" applyFont="1" applyFill="1" applyBorder="1" applyAlignment="1">
      <alignment horizontal="center" vertical="center"/>
    </xf>
    <xf numFmtId="181" fontId="42" fillId="25" borderId="0" xfId="0" applyNumberFormat="1" applyFont="1" applyFill="1" applyBorder="1" applyAlignment="1">
      <alignment horizontal="center" vertical="center"/>
    </xf>
    <xf numFmtId="0" fontId="38" fillId="22" borderId="30" xfId="59" applyFont="1" applyFill="1" applyBorder="1" applyAlignment="1">
      <alignment horizontal="center"/>
    </xf>
    <xf numFmtId="0" fontId="32" fillId="0" borderId="0" xfId="0" applyFont="1" applyAlignment="1">
      <alignment vertical="center"/>
    </xf>
    <xf numFmtId="0" fontId="62" fillId="0" borderId="0" xfId="0" applyFont="1" applyAlignment="1">
      <alignment vertical="center" wrapText="1"/>
    </xf>
    <xf numFmtId="0" fontId="31" fillId="0" borderId="0" xfId="0" applyFont="1">
      <alignment vertical="center"/>
    </xf>
    <xf numFmtId="178" fontId="39" fillId="22" borderId="25" xfId="50" applyNumberFormat="1" applyFont="1" applyFill="1" applyBorder="1" applyAlignment="1">
      <alignment horizontal="center" vertical="center"/>
    </xf>
    <xf numFmtId="181" fontId="38" fillId="22" borderId="31" xfId="59" applyNumberFormat="1" applyFont="1" applyFill="1" applyBorder="1" applyAlignment="1">
      <alignment horizontal="center" vertical="center"/>
    </xf>
    <xf numFmtId="14" fontId="65" fillId="0" borderId="21" xfId="0" applyNumberFormat="1" applyFont="1" applyBorder="1" applyAlignment="1">
      <alignment vertical="center" wrapText="1"/>
    </xf>
    <xf numFmtId="0" fontId="65" fillId="0" borderId="19" xfId="0" applyFont="1" applyBorder="1" applyAlignment="1">
      <alignment vertical="center" wrapText="1"/>
    </xf>
    <xf numFmtId="0" fontId="65" fillId="0" borderId="19" xfId="0" applyFont="1" applyBorder="1" applyAlignment="1">
      <alignment horizontal="left" vertical="center" wrapText="1"/>
    </xf>
    <xf numFmtId="0" fontId="69" fillId="0" borderId="21" xfId="0" applyFont="1" applyBorder="1" applyAlignment="1">
      <alignment vertical="center" wrapText="1"/>
    </xf>
    <xf numFmtId="14" fontId="65" fillId="0" borderId="21" xfId="0" applyNumberFormat="1" applyFont="1" applyBorder="1" applyAlignment="1">
      <alignment vertical="center" wrapText="1"/>
    </xf>
    <xf numFmtId="0" fontId="64" fillId="23" borderId="21" xfId="0" applyFont="1" applyFill="1" applyBorder="1" applyAlignment="1">
      <alignment horizontal="center" vertical="center"/>
    </xf>
    <xf numFmtId="0" fontId="65" fillId="0" borderId="19" xfId="0" applyFont="1" applyBorder="1" applyAlignment="1">
      <alignment horizontal="left" vertical="center" wrapText="1"/>
    </xf>
    <xf numFmtId="10" fontId="31" fillId="0" borderId="0" xfId="0" applyNumberFormat="1" applyFont="1" applyAlignment="1">
      <alignment horizontal="right" vertical="center"/>
    </xf>
    <xf numFmtId="0" fontId="69" fillId="0" borderId="21" xfId="0" applyFont="1" applyBorder="1" applyAlignment="1">
      <alignment vertical="center" wrapText="1"/>
    </xf>
    <xf numFmtId="0" fontId="69" fillId="29" borderId="21" xfId="0" applyFont="1" applyFill="1" applyBorder="1" applyAlignment="1">
      <alignment vertical="center" wrapText="1"/>
    </xf>
    <xf numFmtId="0" fontId="69" fillId="28" borderId="21" xfId="0" applyFont="1" applyFill="1" applyBorder="1" applyAlignment="1">
      <alignment vertical="center" wrapText="1"/>
    </xf>
    <xf numFmtId="14" fontId="65" fillId="29" borderId="21" xfId="0" applyNumberFormat="1" applyFont="1" applyFill="1" applyBorder="1" applyAlignment="1">
      <alignment vertical="center" wrapText="1"/>
    </xf>
    <xf numFmtId="14" fontId="65" fillId="29" borderId="21" xfId="0" applyNumberFormat="1" applyFont="1" applyFill="1" applyBorder="1" applyAlignment="1">
      <alignment horizontal="center" vertical="center" wrapText="1"/>
    </xf>
    <xf numFmtId="0" fontId="69" fillId="29" borderId="21" xfId="0" applyFont="1" applyFill="1" applyBorder="1" applyAlignment="1">
      <alignment horizontal="center" vertical="center" wrapText="1"/>
    </xf>
    <xf numFmtId="0" fontId="62" fillId="0" borderId="0" xfId="0" applyFont="1" applyFill="1">
      <alignment vertical="center"/>
    </xf>
    <xf numFmtId="0" fontId="69" fillId="0" borderId="21" xfId="0" applyFont="1" applyBorder="1" applyAlignment="1">
      <alignment vertical="center" wrapText="1"/>
    </xf>
    <xf numFmtId="0" fontId="69" fillId="0" borderId="21" xfId="0" applyFont="1" applyBorder="1" applyAlignment="1">
      <alignment vertical="center" wrapText="1"/>
    </xf>
    <xf numFmtId="14" fontId="65" fillId="0" borderId="21" xfId="0" applyNumberFormat="1" applyFont="1" applyBorder="1" applyAlignment="1">
      <alignment vertical="center" wrapText="1"/>
    </xf>
    <xf numFmtId="0" fontId="65" fillId="0" borderId="19" xfId="0" applyFont="1" applyBorder="1" applyAlignment="1">
      <alignment horizontal="left" vertical="center" wrapText="1"/>
    </xf>
    <xf numFmtId="14" fontId="65" fillId="0" borderId="21" xfId="0" applyNumberFormat="1" applyFont="1" applyBorder="1" applyAlignment="1">
      <alignment vertical="center" wrapText="1"/>
    </xf>
    <xf numFmtId="0" fontId="65" fillId="0" borderId="19" xfId="0" applyFont="1" applyBorder="1" applyAlignment="1">
      <alignment horizontal="left" vertical="center" wrapText="1"/>
    </xf>
    <xf numFmtId="14" fontId="65" fillId="0" borderId="21" xfId="0" applyNumberFormat="1" applyFont="1" applyBorder="1" applyAlignment="1">
      <alignment vertical="center" wrapText="1"/>
    </xf>
    <xf numFmtId="0" fontId="69" fillId="0" borderId="21" xfId="0" applyFont="1" applyBorder="1" applyAlignment="1">
      <alignment vertical="center" wrapText="1"/>
    </xf>
    <xf numFmtId="14" fontId="65" fillId="0" borderId="21" xfId="0" applyNumberFormat="1" applyFont="1" applyBorder="1" applyAlignment="1">
      <alignment vertical="center" wrapText="1"/>
    </xf>
    <xf numFmtId="0" fontId="69" fillId="0" borderId="21" xfId="0" applyFont="1" applyBorder="1" applyAlignment="1">
      <alignment vertical="center" wrapText="1"/>
    </xf>
    <xf numFmtId="14" fontId="65" fillId="30" borderId="21" xfId="0" applyNumberFormat="1" applyFont="1" applyFill="1" applyBorder="1" applyAlignment="1">
      <alignment horizontal="center" vertical="center" wrapText="1"/>
    </xf>
    <xf numFmtId="0" fontId="69" fillId="30" borderId="21" xfId="0" applyFont="1" applyFill="1" applyBorder="1" applyAlignment="1">
      <alignment horizontal="center" vertical="center" wrapText="1"/>
    </xf>
    <xf numFmtId="0" fontId="65" fillId="0" borderId="19" xfId="0" applyFont="1" applyBorder="1" applyAlignment="1">
      <alignment horizontal="left" vertical="center" wrapText="1"/>
    </xf>
    <xf numFmtId="14" fontId="65"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5" fillId="32" borderId="19" xfId="0" applyFont="1" applyFill="1" applyBorder="1" applyAlignment="1">
      <alignment vertical="center"/>
    </xf>
    <xf numFmtId="0" fontId="0" fillId="32" borderId="12" xfId="0" applyFill="1" applyBorder="1" applyAlignment="1">
      <alignment vertical="center"/>
    </xf>
    <xf numFmtId="0" fontId="65" fillId="0" borderId="19" xfId="0" applyFont="1" applyBorder="1" applyAlignment="1">
      <alignment horizontal="left" vertical="center" wrapText="1"/>
    </xf>
    <xf numFmtId="14" fontId="65" fillId="0" borderId="21" xfId="0" applyNumberFormat="1" applyFont="1" applyBorder="1" applyAlignment="1">
      <alignment vertical="center" wrapText="1"/>
    </xf>
    <xf numFmtId="0" fontId="57" fillId="19" borderId="19" xfId="0" applyFont="1" applyFill="1" applyBorder="1" applyAlignment="1">
      <alignment vertical="center"/>
    </xf>
    <xf numFmtId="0" fontId="58" fillId="20" borderId="12" xfId="0" applyFont="1" applyFill="1" applyBorder="1" applyAlignment="1">
      <alignment vertical="center"/>
    </xf>
    <xf numFmtId="0" fontId="57" fillId="19" borderId="10" xfId="0" applyFont="1" applyFill="1" applyBorder="1" applyAlignment="1">
      <alignment vertical="center"/>
    </xf>
    <xf numFmtId="0" fontId="57" fillId="19" borderId="0" xfId="0" applyFont="1" applyFill="1" applyBorder="1" applyAlignment="1">
      <alignment vertical="center"/>
    </xf>
    <xf numFmtId="14" fontId="65" fillId="0" borderId="21" xfId="0" applyNumberFormat="1"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21" xfId="0" applyFont="1" applyBorder="1" applyAlignment="1">
      <alignment vertical="center" wrapText="1"/>
    </xf>
    <xf numFmtId="0" fontId="62" fillId="29" borderId="0" xfId="0" applyFont="1" applyFill="1">
      <alignment vertical="center"/>
    </xf>
    <xf numFmtId="0" fontId="62" fillId="28" borderId="0" xfId="0" applyFont="1" applyFill="1">
      <alignment vertical="center"/>
    </xf>
    <xf numFmtId="0" fontId="69" fillId="28" borderId="21" xfId="0" applyFont="1" applyFill="1" applyBorder="1" applyAlignment="1">
      <alignment vertical="center" wrapText="1"/>
    </xf>
    <xf numFmtId="14" fontId="65" fillId="28" borderId="21" xfId="0" applyNumberFormat="1" applyFont="1" applyFill="1" applyBorder="1" applyAlignment="1">
      <alignment vertical="center" wrapText="1"/>
    </xf>
    <xf numFmtId="14" fontId="65" fillId="28" borderId="21" xfId="0" applyNumberFormat="1" applyFont="1" applyFill="1" applyBorder="1" applyAlignment="1">
      <alignment horizontal="center" vertical="center" wrapText="1"/>
    </xf>
    <xf numFmtId="0" fontId="69" fillId="28" borderId="21" xfId="0" applyFont="1" applyFill="1" applyBorder="1" applyAlignment="1">
      <alignment horizontal="center" vertical="center" wrapText="1"/>
    </xf>
    <xf numFmtId="183" fontId="59" fillId="25" borderId="21" xfId="0" applyNumberFormat="1" applyFont="1" applyFill="1" applyBorder="1" applyAlignment="1">
      <alignment horizontal="right" vertical="center"/>
    </xf>
    <xf numFmtId="184" fontId="31" fillId="27" borderId="0" xfId="0" applyNumberFormat="1" applyFont="1" applyFill="1" applyBorder="1" applyAlignment="1">
      <alignment horizontal="right" vertical="center"/>
    </xf>
    <xf numFmtId="187" fontId="31" fillId="0" borderId="0" xfId="0" applyNumberFormat="1" applyFont="1" applyAlignment="1">
      <alignment horizontal="right" vertical="center"/>
    </xf>
    <xf numFmtId="0" fontId="31" fillId="0" borderId="0" xfId="0" applyFont="1" applyAlignment="1">
      <alignment vertical="center" wrapText="1"/>
    </xf>
    <xf numFmtId="0" fontId="33" fillId="23" borderId="21" xfId="0" applyNumberFormat="1" applyFont="1" applyFill="1" applyBorder="1" applyAlignment="1">
      <alignment horizontal="center" vertical="center" wrapText="1"/>
    </xf>
    <xf numFmtId="183" fontId="33" fillId="23" borderId="21" xfId="0" applyNumberFormat="1" applyFont="1" applyFill="1" applyBorder="1" applyAlignment="1">
      <alignment horizontal="right" vertical="center" wrapText="1"/>
    </xf>
    <xf numFmtId="183" fontId="33" fillId="23" borderId="29" xfId="0" applyNumberFormat="1" applyFont="1" applyFill="1" applyBorder="1" applyAlignment="1">
      <alignment horizontal="right" vertical="center" wrapText="1"/>
    </xf>
    <xf numFmtId="183" fontId="31" fillId="26" borderId="21" xfId="0" quotePrefix="1" applyNumberFormat="1" applyFont="1" applyFill="1" applyBorder="1" applyAlignment="1">
      <alignment horizontal="right" vertical="center"/>
    </xf>
    <xf numFmtId="0" fontId="40" fillId="33" borderId="29" xfId="0" applyFont="1" applyFill="1" applyBorder="1" applyAlignment="1">
      <alignment vertical="center"/>
    </xf>
    <xf numFmtId="0" fontId="33" fillId="33" borderId="29" xfId="0" applyFont="1" applyFill="1" applyBorder="1" applyAlignment="1">
      <alignment vertical="center" wrapText="1"/>
    </xf>
    <xf numFmtId="0" fontId="31" fillId="33" borderId="29" xfId="0" applyFont="1" applyFill="1" applyBorder="1" applyAlignment="1">
      <alignment vertical="center"/>
    </xf>
    <xf numFmtId="184" fontId="31" fillId="33" borderId="0" xfId="0" applyNumberFormat="1" applyFont="1" applyFill="1" applyAlignment="1">
      <alignment vertical="center"/>
    </xf>
    <xf numFmtId="183" fontId="68" fillId="0" borderId="0" xfId="0" applyNumberFormat="1" applyFont="1" applyFill="1" applyBorder="1" applyAlignment="1">
      <alignment horizontal="right" vertical="center"/>
    </xf>
    <xf numFmtId="0" fontId="69" fillId="0" borderId="21" xfId="0" applyFont="1" applyBorder="1" applyAlignment="1">
      <alignment vertical="center" wrapText="1"/>
    </xf>
    <xf numFmtId="0" fontId="69" fillId="0" borderId="21" xfId="0" applyFont="1" applyBorder="1" applyAlignment="1">
      <alignment horizontal="center" vertical="center" wrapText="1"/>
    </xf>
    <xf numFmtId="14" fontId="65" fillId="0" borderId="21" xfId="0" applyNumberFormat="1" applyFont="1" applyBorder="1" applyAlignment="1">
      <alignment horizontal="center" vertical="center" wrapText="1"/>
    </xf>
    <xf numFmtId="0" fontId="65" fillId="0" borderId="19" xfId="0" applyFont="1" applyBorder="1" applyAlignment="1">
      <alignment horizontal="left" vertical="center" wrapText="1"/>
    </xf>
    <xf numFmtId="183" fontId="60" fillId="0" borderId="0" xfId="0" applyNumberFormat="1" applyFont="1" applyAlignment="1">
      <alignment vertical="center"/>
    </xf>
    <xf numFmtId="0" fontId="60" fillId="0" borderId="0" xfId="0" applyFont="1" applyAlignment="1">
      <alignment vertical="center"/>
    </xf>
    <xf numFmtId="14" fontId="66" fillId="0" borderId="0" xfId="0" applyNumberFormat="1" applyFont="1" applyFill="1" applyBorder="1" applyAlignment="1">
      <alignment horizontal="center" vertical="center"/>
    </xf>
    <xf numFmtId="14" fontId="62" fillId="0" borderId="0" xfId="0" applyNumberFormat="1" applyFont="1" applyAlignment="1">
      <alignment horizontal="center" vertical="center"/>
    </xf>
    <xf numFmtId="0" fontId="69" fillId="0" borderId="21" xfId="0" applyFont="1" applyBorder="1" applyAlignment="1">
      <alignment horizontal="center" vertical="center" wrapText="1"/>
    </xf>
    <xf numFmtId="0" fontId="69" fillId="0" borderId="21" xfId="0" applyFont="1" applyBorder="1" applyAlignment="1">
      <alignment vertical="center" wrapText="1"/>
    </xf>
    <xf numFmtId="14" fontId="65" fillId="29" borderId="21" xfId="0" applyNumberFormat="1" applyFont="1" applyFill="1" applyBorder="1" applyAlignment="1">
      <alignment vertical="center" wrapText="1"/>
    </xf>
    <xf numFmtId="14" fontId="65" fillId="28" borderId="21" xfId="0" applyNumberFormat="1" applyFont="1" applyFill="1" applyBorder="1" applyAlignment="1">
      <alignment vertical="center" wrapText="1"/>
    </xf>
    <xf numFmtId="14" fontId="65" fillId="0" borderId="21" xfId="0" applyNumberFormat="1" applyFont="1" applyBorder="1" applyAlignment="1">
      <alignment horizontal="center" vertical="center" wrapText="1"/>
    </xf>
    <xf numFmtId="14" fontId="65" fillId="0" borderId="21" xfId="0" applyNumberFormat="1" applyFont="1" applyBorder="1" applyAlignment="1">
      <alignment vertical="center" wrapText="1"/>
    </xf>
    <xf numFmtId="0" fontId="69" fillId="29" borderId="21" xfId="0" applyFont="1" applyFill="1" applyBorder="1" applyAlignment="1">
      <alignment vertical="center" wrapText="1"/>
    </xf>
    <xf numFmtId="14" fontId="65" fillId="29" borderId="21" xfId="0" applyNumberFormat="1" applyFont="1" applyFill="1" applyBorder="1" applyAlignment="1">
      <alignment horizontal="center" vertical="center" wrapText="1"/>
    </xf>
    <xf numFmtId="0" fontId="69" fillId="29" borderId="21" xfId="0" applyFont="1" applyFill="1" applyBorder="1" applyAlignment="1">
      <alignment horizontal="center" vertical="center" wrapText="1"/>
    </xf>
    <xf numFmtId="0" fontId="69" fillId="28" borderId="21" xfId="0" applyFont="1" applyFill="1" applyBorder="1" applyAlignment="1">
      <alignment horizontal="center" vertical="center" wrapText="1"/>
    </xf>
    <xf numFmtId="0" fontId="69" fillId="28" borderId="21" xfId="0" applyFont="1" applyFill="1" applyBorder="1" applyAlignment="1">
      <alignment vertical="center" wrapText="1"/>
    </xf>
    <xf numFmtId="14" fontId="65" fillId="28" borderId="21" xfId="0" applyNumberFormat="1" applyFont="1" applyFill="1" applyBorder="1" applyAlignment="1">
      <alignment horizontal="center" vertical="center" wrapText="1"/>
    </xf>
    <xf numFmtId="0" fontId="5" fillId="21" borderId="10" xfId="0" applyFont="1" applyFill="1" applyBorder="1" applyAlignment="1">
      <alignment vertical="center"/>
    </xf>
    <xf numFmtId="14" fontId="62" fillId="24" borderId="21" xfId="0" applyNumberFormat="1" applyFont="1" applyFill="1" applyBorder="1" applyAlignment="1">
      <alignment vertical="center" wrapText="1"/>
    </xf>
    <xf numFmtId="0" fontId="70" fillId="0" borderId="21" xfId="0" applyFont="1" applyBorder="1" applyAlignment="1">
      <alignment vertical="center" wrapText="1"/>
    </xf>
    <xf numFmtId="0" fontId="71" fillId="0" borderId="21" xfId="0" applyFont="1" applyBorder="1" applyAlignment="1">
      <alignment vertical="center" wrapText="1"/>
    </xf>
    <xf numFmtId="0" fontId="65" fillId="0" borderId="21" xfId="0" applyFont="1" applyBorder="1" applyAlignment="1">
      <alignment horizontal="center" vertical="center" wrapText="1"/>
    </xf>
    <xf numFmtId="183" fontId="67" fillId="25" borderId="29" xfId="0" applyNumberFormat="1" applyFont="1" applyFill="1" applyBorder="1" applyAlignment="1">
      <alignment horizontal="right" vertical="center"/>
    </xf>
    <xf numFmtId="181" fontId="42" fillId="25" borderId="16" xfId="0" applyNumberFormat="1" applyFont="1" applyFill="1" applyBorder="1" applyAlignment="1">
      <alignment horizontal="center" vertical="center"/>
    </xf>
    <xf numFmtId="184" fontId="31" fillId="0" borderId="0" xfId="0" applyNumberFormat="1" applyFont="1" applyBorder="1" applyAlignment="1">
      <alignment horizontal="right" vertical="center"/>
    </xf>
    <xf numFmtId="187" fontId="31" fillId="0" borderId="0" xfId="0" applyNumberFormat="1" applyFont="1" applyBorder="1" applyAlignment="1">
      <alignment horizontal="right" vertical="center"/>
    </xf>
    <xf numFmtId="181" fontId="67" fillId="25" borderId="17" xfId="0" applyNumberFormat="1" applyFont="1" applyFill="1" applyBorder="1" applyAlignment="1">
      <alignment horizontal="right" vertical="center"/>
    </xf>
    <xf numFmtId="186" fontId="31" fillId="0" borderId="0" xfId="0" applyNumberFormat="1" applyFont="1" applyFill="1" applyAlignment="1">
      <alignment horizontal="right" vertical="center"/>
    </xf>
    <xf numFmtId="0" fontId="37" fillId="22" borderId="23" xfId="59" applyFont="1" applyFill="1" applyBorder="1" applyAlignment="1">
      <alignment horizontal="center"/>
    </xf>
    <xf numFmtId="0" fontId="62" fillId="0" borderId="0" xfId="365" applyFont="1">
      <alignment vertical="center"/>
    </xf>
    <xf numFmtId="0" fontId="62" fillId="0" borderId="0" xfId="365" applyFont="1" applyAlignment="1">
      <alignment horizontal="center" vertical="center"/>
    </xf>
    <xf numFmtId="0" fontId="64" fillId="23" borderId="21" xfId="365" applyFont="1" applyFill="1" applyBorder="1" applyAlignment="1">
      <alignment horizontal="center" vertical="center"/>
    </xf>
    <xf numFmtId="0" fontId="63" fillId="23" borderId="21" xfId="365" applyFont="1" applyFill="1" applyBorder="1" applyAlignment="1">
      <alignment horizontal="center" vertical="center"/>
    </xf>
    <xf numFmtId="0" fontId="63" fillId="23" borderId="21" xfId="365" applyFont="1" applyFill="1" applyBorder="1" applyAlignment="1">
      <alignment vertical="center" wrapText="1"/>
    </xf>
    <xf numFmtId="0" fontId="64" fillId="23" borderId="21" xfId="365" applyFont="1" applyFill="1" applyBorder="1" applyAlignment="1">
      <alignment horizontal="center" vertical="center" wrapText="1"/>
    </xf>
    <xf numFmtId="0" fontId="62" fillId="0" borderId="0" xfId="365" applyFont="1" applyBorder="1">
      <alignment vertical="center"/>
    </xf>
    <xf numFmtId="14" fontId="62" fillId="24" borderId="21" xfId="365" applyNumberFormat="1" applyFont="1" applyFill="1" applyBorder="1">
      <alignment vertical="center"/>
    </xf>
    <xf numFmtId="14" fontId="65" fillId="0" borderId="21" xfId="365" applyNumberFormat="1" applyFont="1" applyBorder="1" applyAlignment="1">
      <alignment vertical="center" wrapText="1"/>
    </xf>
    <xf numFmtId="14" fontId="65" fillId="0" borderId="21" xfId="365" applyNumberFormat="1" applyFont="1" applyBorder="1" applyAlignment="1">
      <alignment horizontal="center" vertical="center" wrapText="1"/>
    </xf>
    <xf numFmtId="0" fontId="65" fillId="0" borderId="21" xfId="365" applyFont="1" applyBorder="1" applyAlignment="1">
      <alignment horizontal="center" vertical="center" wrapText="1"/>
    </xf>
    <xf numFmtId="0" fontId="65" fillId="0" borderId="21" xfId="365" applyFont="1" applyBorder="1" applyAlignment="1">
      <alignment vertical="center" wrapText="1"/>
    </xf>
    <xf numFmtId="0" fontId="62" fillId="0" borderId="0" xfId="365" applyFont="1" applyBorder="1" applyAlignment="1">
      <alignment horizontal="center" vertical="center"/>
    </xf>
    <xf numFmtId="0" fontId="62" fillId="0" borderId="0" xfId="365" applyFont="1" applyAlignment="1">
      <alignment horizontal="left" vertical="center" wrapText="1"/>
    </xf>
    <xf numFmtId="0" fontId="44" fillId="0" borderId="21" xfId="236" applyFont="1" applyFill="1" applyBorder="1" applyAlignment="1">
      <alignment horizontal="center" vertical="center"/>
    </xf>
    <xf numFmtId="0" fontId="44" fillId="0" borderId="21" xfId="236" applyFont="1" applyFill="1" applyBorder="1" applyAlignment="1">
      <alignment horizontal="left" vertical="center" wrapText="1"/>
    </xf>
    <xf numFmtId="0" fontId="81" fillId="0" borderId="21" xfId="236" applyFont="1" applyFill="1" applyBorder="1" applyAlignment="1">
      <alignment horizontal="left" vertical="center" wrapText="1"/>
    </xf>
    <xf numFmtId="0" fontId="44" fillId="0" borderId="21" xfId="236" applyFont="1" applyFill="1" applyBorder="1" applyAlignment="1">
      <alignment horizontal="center" vertical="center"/>
    </xf>
    <xf numFmtId="0" fontId="81" fillId="0" borderId="21" xfId="236" applyFont="1" applyFill="1" applyBorder="1" applyAlignment="1">
      <alignment horizontal="left" vertical="center" wrapText="1"/>
    </xf>
    <xf numFmtId="188" fontId="81" fillId="0" borderId="21" xfId="236" applyNumberFormat="1" applyFont="1" applyFill="1" applyBorder="1" applyAlignment="1">
      <alignment horizontal="center" vertical="center"/>
    </xf>
    <xf numFmtId="188" fontId="44" fillId="0" borderId="21" xfId="236" applyNumberFormat="1" applyFont="1" applyFill="1" applyBorder="1" applyAlignment="1">
      <alignment horizontal="center" vertical="center"/>
    </xf>
    <xf numFmtId="10" fontId="31" fillId="0" borderId="0" xfId="0" applyNumberFormat="1" applyFont="1" applyAlignment="1">
      <alignment vertical="center"/>
    </xf>
    <xf numFmtId="0" fontId="32" fillId="0" borderId="21" xfId="0" applyFont="1" applyBorder="1" applyAlignment="1">
      <alignment horizontal="center" vertical="center"/>
    </xf>
    <xf numFmtId="0" fontId="0" fillId="0" borderId="21" xfId="0" quotePrefix="1" applyBorder="1" applyAlignment="1">
      <alignment horizontal="center" vertical="center"/>
    </xf>
    <xf numFmtId="0" fontId="81" fillId="0" borderId="21" xfId="236" applyFont="1" applyFill="1" applyBorder="1" applyAlignment="1">
      <alignment horizontal="center" vertical="center" wrapText="1"/>
    </xf>
    <xf numFmtId="0" fontId="0" fillId="0" borderId="0" xfId="0" applyAlignment="1">
      <alignment horizontal="center" vertical="center"/>
    </xf>
    <xf numFmtId="0" fontId="32" fillId="0" borderId="21" xfId="0" quotePrefix="1" applyFont="1" applyBorder="1" applyAlignment="1">
      <alignment horizontal="center" vertical="center"/>
    </xf>
    <xf numFmtId="4" fontId="32" fillId="0" borderId="21" xfId="0" applyNumberFormat="1" applyFont="1" applyBorder="1" applyAlignment="1">
      <alignment horizontal="center" vertical="center"/>
    </xf>
    <xf numFmtId="189" fontId="32" fillId="0" borderId="21" xfId="0" applyNumberFormat="1" applyFont="1" applyBorder="1" applyAlignment="1">
      <alignment horizontal="center" vertical="center"/>
    </xf>
    <xf numFmtId="190" fontId="32" fillId="0" borderId="21" xfId="0" applyNumberFormat="1" applyFont="1" applyBorder="1" applyAlignment="1">
      <alignment horizontal="center" vertical="center"/>
    </xf>
    <xf numFmtId="14" fontId="62" fillId="24" borderId="49" xfId="0" applyNumberFormat="1" applyFont="1" applyFill="1" applyBorder="1">
      <alignment vertical="center"/>
    </xf>
    <xf numFmtId="0" fontId="65" fillId="0" borderId="49" xfId="0" applyFont="1" applyBorder="1" applyAlignment="1">
      <alignment horizontal="center" vertical="center" wrapText="1"/>
    </xf>
    <xf numFmtId="0" fontId="69" fillId="0" borderId="49" xfId="0" applyFont="1" applyBorder="1" applyAlignment="1">
      <alignment horizontal="center" vertical="center" wrapText="1"/>
    </xf>
    <xf numFmtId="0" fontId="81" fillId="0" borderId="49" xfId="236" applyFont="1" applyFill="1" applyBorder="1" applyAlignment="1">
      <alignment horizontal="left" vertical="center" wrapText="1"/>
    </xf>
    <xf numFmtId="14" fontId="62" fillId="24" borderId="50" xfId="0" applyNumberFormat="1" applyFont="1" applyFill="1" applyBorder="1">
      <alignment vertical="center"/>
    </xf>
    <xf numFmtId="0" fontId="44" fillId="0" borderId="50" xfId="236" applyFont="1" applyFill="1" applyBorder="1" applyAlignment="1">
      <alignment horizontal="center" vertical="center"/>
    </xf>
    <xf numFmtId="188" fontId="81" fillId="0" borderId="50" xfId="236" applyNumberFormat="1" applyFont="1" applyFill="1" applyBorder="1" applyAlignment="1">
      <alignment horizontal="center" vertical="center"/>
    </xf>
    <xf numFmtId="0" fontId="81" fillId="0" borderId="50" xfId="236" applyFont="1" applyFill="1" applyBorder="1" applyAlignment="1">
      <alignment horizontal="left" vertical="center" wrapText="1"/>
    </xf>
    <xf numFmtId="0" fontId="62" fillId="0" borderId="21" xfId="0" applyFont="1" applyBorder="1">
      <alignment vertical="center"/>
    </xf>
    <xf numFmtId="0" fontId="65" fillId="0" borderId="21" xfId="0" applyFont="1" applyBorder="1">
      <alignment vertical="center"/>
    </xf>
    <xf numFmtId="188" fontId="81" fillId="0" borderId="49" xfId="236" applyNumberFormat="1" applyFont="1" applyFill="1" applyBorder="1" applyAlignment="1">
      <alignment horizontal="center" vertical="center"/>
    </xf>
    <xf numFmtId="188" fontId="81" fillId="30" borderId="49" xfId="236" applyNumberFormat="1" applyFont="1" applyFill="1" applyBorder="1" applyAlignment="1">
      <alignment horizontal="center" vertical="center"/>
    </xf>
    <xf numFmtId="0" fontId="81" fillId="30" borderId="49" xfId="236" applyFont="1" applyFill="1" applyBorder="1" applyAlignment="1">
      <alignment horizontal="left" vertical="center" wrapText="1"/>
    </xf>
    <xf numFmtId="14" fontId="65" fillId="0" borderId="21" xfId="365" applyNumberFormat="1" applyFont="1" applyBorder="1" applyAlignment="1">
      <alignment horizontal="left" vertical="center" wrapText="1"/>
    </xf>
    <xf numFmtId="0" fontId="81" fillId="30" borderId="21" xfId="236" applyFont="1" applyFill="1" applyBorder="1" applyAlignment="1">
      <alignment horizontal="left" vertical="center" wrapText="1"/>
    </xf>
    <xf numFmtId="0" fontId="44" fillId="30" borderId="21" xfId="236" applyFont="1" applyFill="1" applyBorder="1" applyAlignment="1">
      <alignment horizontal="center" vertical="center"/>
    </xf>
    <xf numFmtId="14" fontId="62" fillId="24" borderId="49" xfId="0" applyNumberFormat="1" applyFont="1" applyFill="1" applyBorder="1" applyAlignment="1">
      <alignment horizontal="right" vertical="center"/>
    </xf>
    <xf numFmtId="0" fontId="42" fillId="25" borderId="21" xfId="0" applyNumberFormat="1" applyFont="1" applyFill="1" applyBorder="1" applyAlignment="1">
      <alignment horizontal="right" vertical="center"/>
    </xf>
    <xf numFmtId="0" fontId="42" fillId="25"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4" fillId="23" borderId="29" xfId="0" applyNumberFormat="1" applyFont="1" applyFill="1" applyBorder="1" applyAlignment="1">
      <alignment horizontal="right" vertical="center"/>
    </xf>
    <xf numFmtId="0" fontId="34" fillId="23" borderId="21" xfId="0" applyNumberFormat="1" applyFont="1" applyFill="1" applyBorder="1" applyAlignment="1">
      <alignment horizontal="right" vertical="center"/>
    </xf>
    <xf numFmtId="0" fontId="32" fillId="26" borderId="29" xfId="0" applyNumberFormat="1" applyFont="1" applyFill="1" applyBorder="1" applyAlignment="1">
      <alignment horizontal="right" vertical="center"/>
    </xf>
    <xf numFmtId="0" fontId="32" fillId="26" borderId="21" xfId="0" applyNumberFormat="1" applyFont="1" applyFill="1" applyBorder="1" applyAlignment="1">
      <alignment horizontal="right" vertical="center"/>
    </xf>
    <xf numFmtId="0" fontId="42" fillId="25" borderId="17" xfId="0" applyNumberFormat="1" applyFont="1" applyFill="1" applyBorder="1" applyAlignment="1">
      <alignment horizontal="right" vertical="center"/>
    </xf>
    <xf numFmtId="0" fontId="42" fillId="25" borderId="18" xfId="0" applyNumberFormat="1" applyFont="1" applyFill="1" applyBorder="1" applyAlignment="1">
      <alignment horizontal="right" vertical="center"/>
    </xf>
    <xf numFmtId="0" fontId="42" fillId="25" borderId="11" xfId="0" applyNumberFormat="1" applyFont="1" applyFill="1" applyBorder="1" applyAlignment="1">
      <alignment horizontal="right" vertical="center"/>
    </xf>
    <xf numFmtId="0" fontId="40" fillId="25" borderId="29" xfId="0" applyNumberFormat="1" applyFont="1" applyFill="1" applyBorder="1" applyAlignment="1">
      <alignment horizontal="right" vertical="center"/>
    </xf>
    <xf numFmtId="14" fontId="65" fillId="0" borderId="21" xfId="365" applyNumberFormat="1" applyFont="1" applyBorder="1" applyAlignment="1">
      <alignment horizontal="left" vertical="top" wrapText="1"/>
    </xf>
    <xf numFmtId="14" fontId="65" fillId="0" borderId="21" xfId="365" applyNumberFormat="1" applyFont="1" applyBorder="1" applyAlignment="1">
      <alignment horizontal="left" wrapText="1"/>
    </xf>
    <xf numFmtId="0" fontId="65" fillId="0" borderId="21" xfId="365" applyFont="1" applyBorder="1" applyAlignment="1">
      <alignment horizontal="center" wrapText="1"/>
    </xf>
    <xf numFmtId="14" fontId="62" fillId="24" borderId="21" xfId="365" applyNumberFormat="1" applyFont="1" applyFill="1" applyBorder="1" applyAlignment="1">
      <alignment horizontal="right" vertical="center"/>
    </xf>
    <xf numFmtId="14" fontId="65" fillId="0" borderId="21" xfId="365" applyNumberFormat="1" applyFont="1" applyBorder="1" applyAlignment="1">
      <alignment horizontal="left" vertical="center"/>
    </xf>
    <xf numFmtId="0" fontId="83" fillId="0" borderId="49" xfId="236" applyFont="1" applyFill="1" applyBorder="1" applyAlignment="1">
      <alignment horizontal="left" vertical="center" wrapText="1"/>
    </xf>
    <xf numFmtId="0" fontId="83" fillId="0" borderId="49" xfId="236" applyFont="1" applyFill="1" applyBorder="1" applyAlignment="1">
      <alignment horizontal="left" vertical="top" wrapText="1"/>
    </xf>
    <xf numFmtId="0" fontId="62" fillId="0" borderId="0" xfId="0" applyFont="1" applyAlignment="1">
      <alignment vertical="top" wrapText="1"/>
    </xf>
    <xf numFmtId="0" fontId="84" fillId="0" borderId="21" xfId="0" applyFont="1" applyBorder="1" applyAlignment="1">
      <alignment vertical="top" wrapText="1"/>
    </xf>
    <xf numFmtId="14" fontId="62" fillId="24" borderId="49" xfId="365" applyNumberFormat="1" applyFont="1" applyFill="1" applyBorder="1">
      <alignment vertical="center"/>
    </xf>
    <xf numFmtId="0" fontId="65" fillId="0" borderId="21" xfId="365" applyFont="1" applyBorder="1" applyAlignment="1">
      <alignment horizontal="left" vertical="center" wrapText="1"/>
    </xf>
    <xf numFmtId="0" fontId="62" fillId="0" borderId="0" xfId="365" applyFont="1" applyBorder="1" applyAlignment="1">
      <alignment vertical="center" wrapText="1"/>
    </xf>
    <xf numFmtId="0" fontId="65" fillId="0" borderId="49" xfId="365" applyFont="1" applyBorder="1" applyAlignment="1">
      <alignment horizontal="left" vertical="center" wrapText="1"/>
    </xf>
    <xf numFmtId="31" fontId="83" fillId="0" borderId="49" xfId="236" applyNumberFormat="1" applyFont="1" applyFill="1" applyBorder="1" applyAlignment="1">
      <alignment horizontal="left" vertical="center" wrapText="1"/>
    </xf>
    <xf numFmtId="0" fontId="32" fillId="0" borderId="21" xfId="236" applyFont="1" applyFill="1" applyBorder="1" applyAlignment="1">
      <alignment horizontal="center" vertical="center"/>
    </xf>
    <xf numFmtId="0" fontId="62" fillId="0" borderId="0" xfId="365" applyFont="1" applyBorder="1">
      <alignment vertical="center"/>
    </xf>
    <xf numFmtId="14" fontId="62" fillId="24" borderId="21" xfId="365" applyNumberFormat="1" applyFont="1" applyFill="1" applyBorder="1">
      <alignment vertical="center"/>
    </xf>
    <xf numFmtId="14" fontId="65" fillId="0" borderId="21" xfId="365" applyNumberFormat="1" applyFont="1" applyBorder="1" applyAlignment="1">
      <alignment vertical="center" wrapText="1"/>
    </xf>
    <xf numFmtId="14" fontId="65" fillId="0" borderId="21" xfId="365" applyNumberFormat="1" applyFont="1" applyBorder="1" applyAlignment="1">
      <alignment horizontal="center" vertical="center" wrapText="1"/>
    </xf>
    <xf numFmtId="0" fontId="65" fillId="0" borderId="21" xfId="365" applyFont="1" applyBorder="1" applyAlignment="1">
      <alignment horizontal="center" vertical="center" wrapText="1"/>
    </xf>
    <xf numFmtId="0" fontId="65" fillId="0" borderId="21" xfId="365" applyFont="1" applyBorder="1" applyAlignment="1">
      <alignment vertical="center" wrapText="1"/>
    </xf>
    <xf numFmtId="14" fontId="65" fillId="0" borderId="21" xfId="365" applyNumberFormat="1" applyFont="1" applyBorder="1" applyAlignment="1">
      <alignment horizontal="left" vertical="center" wrapText="1"/>
    </xf>
    <xf numFmtId="14" fontId="65" fillId="0" borderId="21" xfId="365" applyNumberFormat="1" applyFont="1" applyBorder="1" applyAlignment="1">
      <alignment horizontal="left" vertical="top" wrapText="1"/>
    </xf>
    <xf numFmtId="0" fontId="69" fillId="0" borderId="21" xfId="367" applyFont="1" applyBorder="1" applyAlignment="1">
      <alignment horizontal="center" vertical="center" wrapText="1"/>
    </xf>
    <xf numFmtId="14" fontId="65" fillId="0" borderId="21" xfId="367" applyNumberFormat="1" applyFont="1" applyBorder="1" applyAlignment="1">
      <alignment horizontal="center" vertical="center" wrapText="1"/>
    </xf>
    <xf numFmtId="0" fontId="44" fillId="0" borderId="21" xfId="236" applyFont="1" applyFill="1" applyBorder="1" applyAlignment="1">
      <alignment horizontal="center" vertical="center"/>
    </xf>
    <xf numFmtId="14" fontId="62" fillId="24" borderId="49" xfId="367" applyNumberFormat="1" applyFont="1" applyFill="1" applyBorder="1">
      <alignment vertical="center"/>
    </xf>
    <xf numFmtId="0" fontId="83" fillId="0" borderId="49" xfId="236" applyFont="1" applyFill="1" applyBorder="1" applyAlignment="1">
      <alignment horizontal="left" vertical="center" wrapText="1"/>
    </xf>
    <xf numFmtId="31" fontId="83" fillId="0" borderId="49" xfId="236" applyNumberFormat="1" applyFont="1" applyFill="1" applyBorder="1" applyAlignment="1">
      <alignment horizontal="left" vertical="center" wrapText="1"/>
    </xf>
    <xf numFmtId="0" fontId="83" fillId="0" borderId="49" xfId="236" applyFont="1" applyFill="1" applyBorder="1" applyAlignment="1">
      <alignment horizontal="left" vertical="top" wrapText="1"/>
    </xf>
    <xf numFmtId="14" fontId="22" fillId="0" borderId="10" xfId="0" applyNumberFormat="1" applyFont="1" applyBorder="1" applyAlignment="1">
      <alignment horizontal="center" vertical="center"/>
    </xf>
    <xf numFmtId="14" fontId="22" fillId="0" borderId="0" xfId="0" applyNumberFormat="1" applyFont="1" applyBorder="1" applyAlignment="1">
      <alignment horizontal="center" vertical="center"/>
    </xf>
    <xf numFmtId="0" fontId="21" fillId="21" borderId="10" xfId="0" applyFont="1" applyFill="1" applyBorder="1" applyAlignment="1">
      <alignment horizontal="center" vertical="center"/>
    </xf>
    <xf numFmtId="0" fontId="21" fillId="21" borderId="0" xfId="0" applyFont="1" applyFill="1" applyBorder="1" applyAlignment="1">
      <alignment horizontal="center" vertical="center"/>
    </xf>
    <xf numFmtId="0" fontId="21" fillId="21" borderId="11" xfId="0" applyFont="1" applyFill="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14" fontId="19" fillId="32" borderId="12" xfId="0" applyNumberFormat="1" applyFont="1" applyFill="1" applyBorder="1" applyAlignment="1">
      <alignment horizontal="center" vertical="center"/>
    </xf>
    <xf numFmtId="14" fontId="19" fillId="32" borderId="20" xfId="0" applyNumberFormat="1" applyFont="1" applyFill="1" applyBorder="1" applyAlignment="1">
      <alignment horizontal="center"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62" fillId="22" borderId="42" xfId="59" applyFont="1" applyFill="1" applyBorder="1" applyAlignment="1">
      <alignment horizontal="center"/>
    </xf>
    <xf numFmtId="0" fontId="38" fillId="22" borderId="43" xfId="59" applyFont="1" applyFill="1" applyBorder="1" applyAlignment="1">
      <alignment horizontal="center"/>
    </xf>
    <xf numFmtId="0" fontId="39" fillId="22" borderId="43" xfId="59" applyFont="1" applyFill="1" applyBorder="1" applyAlignment="1">
      <alignment horizontal="center"/>
    </xf>
    <xf numFmtId="0" fontId="17" fillId="22" borderId="42" xfId="59" applyFont="1" applyFill="1" applyBorder="1" applyAlignment="1">
      <alignment horizontal="center"/>
    </xf>
    <xf numFmtId="0" fontId="62" fillId="22" borderId="44" xfId="59" applyFont="1" applyFill="1" applyBorder="1" applyAlignment="1">
      <alignment horizontal="center"/>
    </xf>
    <xf numFmtId="0" fontId="62" fillId="22" borderId="45" xfId="59" applyFont="1" applyFill="1" applyBorder="1" applyAlignment="1">
      <alignment horizontal="center"/>
    </xf>
    <xf numFmtId="0" fontId="28" fillId="22" borderId="42" xfId="59" applyFont="1" applyFill="1" applyBorder="1" applyAlignment="1">
      <alignment horizontal="center"/>
    </xf>
    <xf numFmtId="0" fontId="35" fillId="23" borderId="32" xfId="0" applyFont="1" applyFill="1" applyBorder="1" applyAlignment="1">
      <alignment horizontal="center" vertical="center"/>
    </xf>
    <xf numFmtId="0" fontId="35" fillId="23" borderId="33" xfId="0" applyFont="1" applyFill="1" applyBorder="1" applyAlignment="1">
      <alignment horizontal="center" vertical="center"/>
    </xf>
    <xf numFmtId="0" fontId="35" fillId="23" borderId="34" xfId="0" applyFont="1" applyFill="1" applyBorder="1" applyAlignment="1">
      <alignment horizontal="center" vertical="center"/>
    </xf>
    <xf numFmtId="0" fontId="35" fillId="23" borderId="35" xfId="0" applyFont="1" applyFill="1" applyBorder="1" applyAlignment="1">
      <alignment horizontal="center" vertical="center"/>
    </xf>
    <xf numFmtId="0" fontId="35" fillId="23" borderId="36" xfId="0" applyFont="1" applyFill="1" applyBorder="1" applyAlignment="1">
      <alignment horizontal="center" vertical="center"/>
    </xf>
    <xf numFmtId="0" fontId="35" fillId="23" borderId="37" xfId="0" applyFont="1" applyFill="1" applyBorder="1" applyAlignment="1">
      <alignment horizontal="center" vertical="center"/>
    </xf>
    <xf numFmtId="0" fontId="37" fillId="22" borderId="33" xfId="59" applyFont="1" applyFill="1" applyBorder="1" applyAlignment="1">
      <alignment horizontal="center" vertical="center" wrapText="1"/>
    </xf>
    <xf numFmtId="0" fontId="37" fillId="22" borderId="22" xfId="59" applyFont="1" applyFill="1" applyBorder="1" applyAlignment="1">
      <alignment horizontal="center" vertical="center" wrapText="1"/>
    </xf>
    <xf numFmtId="0" fontId="37" fillId="22" borderId="38" xfId="59" applyFont="1" applyFill="1" applyBorder="1" applyAlignment="1">
      <alignment horizontal="center" vertical="center" wrapText="1"/>
    </xf>
    <xf numFmtId="0" fontId="37" fillId="22" borderId="39" xfId="59" applyFont="1" applyFill="1" applyBorder="1" applyAlignment="1">
      <alignment horizontal="center" vertical="center" wrapText="1"/>
    </xf>
    <xf numFmtId="0" fontId="38" fillId="22" borderId="30" xfId="59" applyFont="1" applyFill="1" applyBorder="1" applyAlignment="1">
      <alignment horizontal="center"/>
    </xf>
    <xf numFmtId="0" fontId="38" fillId="22" borderId="40" xfId="59" applyFont="1" applyFill="1" applyBorder="1" applyAlignment="1">
      <alignment horizontal="center"/>
    </xf>
    <xf numFmtId="0" fontId="38" fillId="22" borderId="41" xfId="59" applyFont="1" applyFill="1" applyBorder="1" applyAlignment="1">
      <alignment horizontal="center"/>
    </xf>
    <xf numFmtId="181" fontId="42" fillId="25" borderId="16" xfId="0" applyNumberFormat="1" applyFont="1" applyFill="1" applyBorder="1" applyAlignment="1">
      <alignment horizontal="center" vertical="center"/>
    </xf>
    <xf numFmtId="181" fontId="42" fillId="25" borderId="17" xfId="0" applyNumberFormat="1" applyFont="1" applyFill="1" applyBorder="1" applyAlignment="1">
      <alignment horizontal="center" vertical="center"/>
    </xf>
    <xf numFmtId="181" fontId="42" fillId="25" borderId="18" xfId="0" applyNumberFormat="1" applyFont="1" applyFill="1" applyBorder="1" applyAlignment="1">
      <alignment horizontal="center" vertical="center"/>
    </xf>
    <xf numFmtId="0" fontId="62" fillId="0" borderId="0" xfId="0" applyFont="1" applyAlignment="1">
      <alignment horizontal="left" vertical="center" wrapText="1"/>
    </xf>
    <xf numFmtId="0" fontId="32" fillId="0" borderId="21" xfId="0" applyFont="1" applyBorder="1" applyAlignment="1">
      <alignment horizontal="left" vertical="center" wrapText="1"/>
    </xf>
    <xf numFmtId="0" fontId="32" fillId="0" borderId="21" xfId="0" applyFont="1" applyBorder="1" applyAlignment="1">
      <alignment horizontal="center" vertical="center" wrapText="1"/>
    </xf>
    <xf numFmtId="0" fontId="32" fillId="0" borderId="21" xfId="0" applyFont="1" applyBorder="1" applyAlignment="1">
      <alignment horizontal="center" vertical="center"/>
    </xf>
    <xf numFmtId="0" fontId="32" fillId="0" borderId="19" xfId="0" applyFont="1" applyBorder="1" applyAlignment="1">
      <alignment horizontal="left" vertical="center" wrapText="1"/>
    </xf>
    <xf numFmtId="0" fontId="32" fillId="0" borderId="12" xfId="0" applyFont="1" applyBorder="1" applyAlignment="1">
      <alignment horizontal="left" vertical="center" wrapText="1"/>
    </xf>
    <xf numFmtId="0" fontId="32" fillId="0" borderId="20" xfId="0" applyFont="1" applyBorder="1" applyAlignment="1">
      <alignment horizontal="left" vertical="center" wrapText="1"/>
    </xf>
  </cellXfs>
  <cellStyles count="385">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4 2" xfId="369"/>
    <cellStyle name="常规 25" xfId="351"/>
    <cellStyle name="常规 25 2" xfId="371"/>
    <cellStyle name="常规 26" xfId="350"/>
    <cellStyle name="常规 26 2" xfId="370"/>
    <cellStyle name="常规 27" xfId="354"/>
    <cellStyle name="常规 27 2" xfId="374"/>
    <cellStyle name="常规 28" xfId="353"/>
    <cellStyle name="常规 28 2" xfId="373"/>
    <cellStyle name="常规 29" xfId="352"/>
    <cellStyle name="常规 29 2" xfId="37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0 2" xfId="375"/>
    <cellStyle name="常规 31" xfId="356"/>
    <cellStyle name="常规 31 2" xfId="376"/>
    <cellStyle name="常规 32" xfId="359"/>
    <cellStyle name="常规 32 2" xfId="379"/>
    <cellStyle name="常规 33" xfId="357"/>
    <cellStyle name="常规 33 2" xfId="377"/>
    <cellStyle name="常规 34" xfId="358"/>
    <cellStyle name="常规 34 2" xfId="378"/>
    <cellStyle name="常规 35" xfId="360"/>
    <cellStyle name="常规 35 2" xfId="380"/>
    <cellStyle name="常规 36" xfId="361"/>
    <cellStyle name="常规 36 2" xfId="381"/>
    <cellStyle name="常规 37" xfId="364"/>
    <cellStyle name="常规 37 2" xfId="384"/>
    <cellStyle name="常规 38" xfId="362"/>
    <cellStyle name="常规 38 2" xfId="382"/>
    <cellStyle name="常规 39" xfId="363"/>
    <cellStyle name="常规 39 2" xfId="38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41" xfId="366"/>
    <cellStyle name="常规 42" xfId="368"/>
    <cellStyle name="常规 43" xfId="367"/>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41602</c:v>
                </c:pt>
                <c:pt idx="1">
                  <c:v>41609</c:v>
                </c:pt>
                <c:pt idx="2">
                  <c:v>41616</c:v>
                </c:pt>
                <c:pt idx="3">
                  <c:v>41623</c:v>
                </c:pt>
                <c:pt idx="4">
                  <c:v>41630</c:v>
                </c:pt>
                <c:pt idx="5">
                  <c:v>41637</c:v>
                </c:pt>
                <c:pt idx="6">
                  <c:v>41644</c:v>
                </c:pt>
                <c:pt idx="7">
                  <c:v>41651</c:v>
                </c:pt>
                <c:pt idx="8">
                  <c:v>41658</c:v>
                </c:pt>
                <c:pt idx="9">
                  <c:v>41665</c:v>
                </c:pt>
                <c:pt idx="10">
                  <c:v>41672</c:v>
                </c:pt>
                <c:pt idx="11">
                  <c:v>41679</c:v>
                </c:pt>
                <c:pt idx="12">
                  <c:v>41686</c:v>
                </c:pt>
                <c:pt idx="13">
                  <c:v>41693</c:v>
                </c:pt>
                <c:pt idx="14">
                  <c:v>41700</c:v>
                </c:pt>
                <c:pt idx="15">
                  <c:v>41707</c:v>
                </c:pt>
                <c:pt idx="16">
                  <c:v>41714</c:v>
                </c:pt>
                <c:pt idx="17">
                  <c:v>41721</c:v>
                </c:pt>
                <c:pt idx="18">
                  <c:v>41728</c:v>
                </c:pt>
                <c:pt idx="19">
                  <c:v>41735</c:v>
                </c:pt>
                <c:pt idx="20">
                  <c:v>41742</c:v>
                </c:pt>
                <c:pt idx="21">
                  <c:v>41749</c:v>
                </c:pt>
                <c:pt idx="22">
                  <c:v>41756</c:v>
                </c:pt>
                <c:pt idx="23">
                  <c:v>41763</c:v>
                </c:pt>
                <c:pt idx="24">
                  <c:v>41770</c:v>
                </c:pt>
                <c:pt idx="25">
                  <c:v>41777</c:v>
                </c:pt>
                <c:pt idx="26">
                  <c:v>41784</c:v>
                </c:pt>
                <c:pt idx="27">
                  <c:v>41791</c:v>
                </c:pt>
                <c:pt idx="28">
                  <c:v>41798</c:v>
                </c:pt>
                <c:pt idx="29">
                  <c:v>41805</c:v>
                </c:pt>
                <c:pt idx="30">
                  <c:v>41812</c:v>
                </c:pt>
                <c:pt idx="31">
                  <c:v>41819</c:v>
                </c:pt>
                <c:pt idx="32">
                  <c:v>41826</c:v>
                </c:pt>
                <c:pt idx="33">
                  <c:v>41833</c:v>
                </c:pt>
                <c:pt idx="34">
                  <c:v>41840</c:v>
                </c:pt>
                <c:pt idx="35">
                  <c:v>41847</c:v>
                </c:pt>
                <c:pt idx="36">
                  <c:v>41854</c:v>
                </c:pt>
                <c:pt idx="37">
                  <c:v>41861</c:v>
                </c:pt>
                <c:pt idx="38">
                  <c:v>41868</c:v>
                </c:pt>
                <c:pt idx="39">
                  <c:v>41875</c:v>
                </c:pt>
                <c:pt idx="40">
                  <c:v>41882</c:v>
                </c:pt>
                <c:pt idx="41">
                  <c:v>41889</c:v>
                </c:pt>
                <c:pt idx="42">
                  <c:v>41896</c:v>
                </c:pt>
                <c:pt idx="43">
                  <c:v>41903</c:v>
                </c:pt>
                <c:pt idx="44">
                  <c:v>41910</c:v>
                </c:pt>
                <c:pt idx="45">
                  <c:v>41917</c:v>
                </c:pt>
                <c:pt idx="46">
                  <c:v>41924</c:v>
                </c:pt>
                <c:pt idx="47">
                  <c:v>41931</c:v>
                </c:pt>
                <c:pt idx="48">
                  <c:v>41938</c:v>
                </c:pt>
                <c:pt idx="49">
                  <c:v>41945</c:v>
                </c:pt>
              </c:numCache>
            </c:numRef>
          </c:cat>
          <c:val>
            <c:numRef>
              <c:f>[0]!hushen300</c:f>
              <c:numCache>
                <c:formatCode>0.0%</c:formatCode>
                <c:ptCount val="51"/>
                <c:pt idx="0">
                  <c:v>0</c:v>
                </c:pt>
                <c:pt idx="1">
                  <c:v>1.7090345885381053E-2</c:v>
                </c:pt>
                <c:pt idx="2">
                  <c:v>2.2654654243895456E-2</c:v>
                </c:pt>
                <c:pt idx="3">
                  <c:v>3.6184893672210894E-3</c:v>
                </c:pt>
                <c:pt idx="4">
                  <c:v>-4.9969932801270378E-2</c:v>
                </c:pt>
                <c:pt idx="5">
                  <c:v>-3.9401792021725113E-2</c:v>
                </c:pt>
                <c:pt idx="6">
                  <c:v>-4.4697538993528685E-2</c:v>
                </c:pt>
                <c:pt idx="7">
                  <c:v>-8.0531301163237701E-2</c:v>
                </c:pt>
                <c:pt idx="8">
                  <c:v>-9.1525220166124521E-2</c:v>
                </c:pt>
                <c:pt idx="9">
                  <c:v>-6.3505593499813662E-2</c:v>
                </c:pt>
                <c:pt idx="10">
                  <c:v>-8.1532568072388178E-2</c:v>
                </c:pt>
                <c:pt idx="11">
                  <c:v>-7.7348598518241718E-2</c:v>
                </c:pt>
                <c:pt idx="12">
                  <c:v>-4.2697507299948922E-2</c:v>
                </c:pt>
                <c:pt idx="13">
                  <c:v>-5.5742334532407178E-2</c:v>
                </c:pt>
                <c:pt idx="14">
                  <c:v>-9.1323799126091232E-2</c:v>
                </c:pt>
                <c:pt idx="15">
                  <c:v>-9.574964073659209E-2</c:v>
                </c:pt>
                <c:pt idx="16">
                  <c:v>-0.11473326099412762</c:v>
                </c:pt>
                <c:pt idx="17">
                  <c:v>-9.973635945857362E-2</c:v>
                </c:pt>
                <c:pt idx="18">
                  <c:v>-0.10258586249490187</c:v>
                </c:pt>
                <c:pt idx="19">
                  <c:v>-8.8612746990986424E-2</c:v>
                </c:pt>
                <c:pt idx="20">
                  <c:v>-5.3085078078801806E-2</c:v>
                </c:pt>
                <c:pt idx="21">
                  <c:v>-7.2346017159571452E-2</c:v>
                </c:pt>
                <c:pt idx="22">
                  <c:v>-9.5971495795179385E-2</c:v>
                </c:pt>
                <c:pt idx="23">
                  <c:v>-9.9794325347941193E-2</c:v>
                </c:pt>
                <c:pt idx="24">
                  <c:v>-0.11011475578011654</c:v>
                </c:pt>
                <c:pt idx="25">
                  <c:v>-0.10509340848603932</c:v>
                </c:pt>
                <c:pt idx="26">
                  <c:v>-0.104066703308893</c:v>
                </c:pt>
                <c:pt idx="27">
                  <c:v>-0.10070968597500718</c:v>
                </c:pt>
                <c:pt idx="28">
                  <c:v>-0.10977905404672805</c:v>
                </c:pt>
                <c:pt idx="29">
                  <c:v>-9.2461848853317874E-2</c:v>
                </c:pt>
                <c:pt idx="30">
                  <c:v>-0.10893959120286312</c:v>
                </c:pt>
                <c:pt idx="31">
                  <c:v>-0.10329771697800061</c:v>
                </c:pt>
                <c:pt idx="32">
                  <c:v>-9.1438896863253016E-2</c:v>
                </c:pt>
                <c:pt idx="33">
                  <c:v>-0.10423559672755445</c:v>
                </c:pt>
                <c:pt idx="34">
                  <c:v>-9.7506966332243872E-2</c:v>
                </c:pt>
                <c:pt idx="35">
                  <c:v>-5.7343694353788721E-2</c:v>
                </c:pt>
                <c:pt idx="36">
                  <c:v>-2.8590945144251645E-2</c:v>
                </c:pt>
                <c:pt idx="37">
                  <c:v>-2.7868665141482674E-2</c:v>
                </c:pt>
                <c:pt idx="38">
                  <c:v>-1.5566134909560603E-2</c:v>
                </c:pt>
                <c:pt idx="39">
                  <c:v>-1.3594043608697648E-2</c:v>
                </c:pt>
                <c:pt idx="40">
                  <c:v>-2.4885715453372592E-2</c:v>
                </c:pt>
                <c:pt idx="41">
                  <c:v>2.1391915301410158E-2</c:v>
                </c:pt>
                <c:pt idx="42">
                  <c:v>1.6845971704305684E-2</c:v>
                </c:pt>
                <c:pt idx="43">
                  <c:v>1.1363399420007303E-2</c:v>
                </c:pt>
                <c:pt idx="44">
                  <c:v>1.6363478653957042E-2</c:v>
                </c:pt>
                <c:pt idx="45">
                  <c:v>2.2112944241818644E-2</c:v>
                </c:pt>
                <c:pt idx="46">
                  <c:v>2.8702289694332306E-2</c:v>
                </c:pt>
                <c:pt idx="47">
                  <c:v>1.8252999839029949E-2</c:v>
                </c:pt>
                <c:pt idx="48">
                  <c:v>-3.0259028291523826E-3</c:v>
                </c:pt>
                <c:pt idx="49">
                  <c:v>4.6023665095610289E-2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41602</c:v>
                </c:pt>
                <c:pt idx="1">
                  <c:v>41609</c:v>
                </c:pt>
                <c:pt idx="2">
                  <c:v>41616</c:v>
                </c:pt>
                <c:pt idx="3">
                  <c:v>41623</c:v>
                </c:pt>
                <c:pt idx="4">
                  <c:v>41630</c:v>
                </c:pt>
                <c:pt idx="5">
                  <c:v>41637</c:v>
                </c:pt>
                <c:pt idx="6">
                  <c:v>41644</c:v>
                </c:pt>
                <c:pt idx="7">
                  <c:v>41651</c:v>
                </c:pt>
                <c:pt idx="8">
                  <c:v>41658</c:v>
                </c:pt>
                <c:pt idx="9">
                  <c:v>41665</c:v>
                </c:pt>
                <c:pt idx="10">
                  <c:v>41672</c:v>
                </c:pt>
                <c:pt idx="11">
                  <c:v>41679</c:v>
                </c:pt>
                <c:pt idx="12">
                  <c:v>41686</c:v>
                </c:pt>
                <c:pt idx="13">
                  <c:v>41693</c:v>
                </c:pt>
                <c:pt idx="14">
                  <c:v>41700</c:v>
                </c:pt>
                <c:pt idx="15">
                  <c:v>41707</c:v>
                </c:pt>
                <c:pt idx="16">
                  <c:v>41714</c:v>
                </c:pt>
                <c:pt idx="17">
                  <c:v>41721</c:v>
                </c:pt>
                <c:pt idx="18">
                  <c:v>41728</c:v>
                </c:pt>
                <c:pt idx="19">
                  <c:v>41735</c:v>
                </c:pt>
                <c:pt idx="20">
                  <c:v>41742</c:v>
                </c:pt>
                <c:pt idx="21">
                  <c:v>41749</c:v>
                </c:pt>
                <c:pt idx="22">
                  <c:v>41756</c:v>
                </c:pt>
                <c:pt idx="23">
                  <c:v>41763</c:v>
                </c:pt>
                <c:pt idx="24">
                  <c:v>41770</c:v>
                </c:pt>
                <c:pt idx="25">
                  <c:v>41777</c:v>
                </c:pt>
                <c:pt idx="26">
                  <c:v>41784</c:v>
                </c:pt>
                <c:pt idx="27">
                  <c:v>41791</c:v>
                </c:pt>
                <c:pt idx="28">
                  <c:v>41798</c:v>
                </c:pt>
                <c:pt idx="29">
                  <c:v>41805</c:v>
                </c:pt>
                <c:pt idx="30">
                  <c:v>41812</c:v>
                </c:pt>
                <c:pt idx="31">
                  <c:v>41819</c:v>
                </c:pt>
                <c:pt idx="32">
                  <c:v>41826</c:v>
                </c:pt>
                <c:pt idx="33">
                  <c:v>41833</c:v>
                </c:pt>
                <c:pt idx="34">
                  <c:v>41840</c:v>
                </c:pt>
                <c:pt idx="35">
                  <c:v>41847</c:v>
                </c:pt>
                <c:pt idx="36">
                  <c:v>41854</c:v>
                </c:pt>
                <c:pt idx="37">
                  <c:v>41861</c:v>
                </c:pt>
                <c:pt idx="38">
                  <c:v>41868</c:v>
                </c:pt>
                <c:pt idx="39">
                  <c:v>41875</c:v>
                </c:pt>
                <c:pt idx="40">
                  <c:v>41882</c:v>
                </c:pt>
                <c:pt idx="41">
                  <c:v>41889</c:v>
                </c:pt>
                <c:pt idx="42">
                  <c:v>41896</c:v>
                </c:pt>
                <c:pt idx="43">
                  <c:v>41903</c:v>
                </c:pt>
                <c:pt idx="44">
                  <c:v>41910</c:v>
                </c:pt>
                <c:pt idx="45">
                  <c:v>41917</c:v>
                </c:pt>
                <c:pt idx="46">
                  <c:v>41924</c:v>
                </c:pt>
                <c:pt idx="47">
                  <c:v>41931</c:v>
                </c:pt>
                <c:pt idx="48">
                  <c:v>41938</c:v>
                </c:pt>
                <c:pt idx="49">
                  <c:v>41945</c:v>
                </c:pt>
              </c:numCache>
            </c:numRef>
          </c:cat>
          <c:val>
            <c:numRef>
              <c:f>[0]!SHA</c:f>
              <c:numCache>
                <c:formatCode>0.0%</c:formatCode>
                <c:ptCount val="51"/>
                <c:pt idx="0">
                  <c:v>0</c:v>
                </c:pt>
                <c:pt idx="1">
                  <c:v>1.0984448032169247E-2</c:v>
                </c:pt>
                <c:pt idx="2">
                  <c:v>1.8544166805531725E-2</c:v>
                </c:pt>
                <c:pt idx="3">
                  <c:v>-1.3795439582819924E-4</c:v>
                </c:pt>
                <c:pt idx="4">
                  <c:v>-5.080364126757797E-2</c:v>
                </c:pt>
                <c:pt idx="5">
                  <c:v>-4.331085086446862E-2</c:v>
                </c:pt>
                <c:pt idx="6">
                  <c:v>-5.1558520436828403E-2</c:v>
                </c:pt>
                <c:pt idx="7">
                  <c:v>-8.3355415142566613E-2</c:v>
                </c:pt>
                <c:pt idx="8">
                  <c:v>-8.7156673395927364E-2</c:v>
                </c:pt>
                <c:pt idx="9">
                  <c:v>-6.4645520944027091E-2</c:v>
                </c:pt>
                <c:pt idx="10">
                  <c:v>-7.4347402860527656E-2</c:v>
                </c:pt>
                <c:pt idx="11">
                  <c:v>-6.9150665322635807E-2</c:v>
                </c:pt>
                <c:pt idx="12">
                  <c:v>-3.6664909227828835E-2</c:v>
                </c:pt>
                <c:pt idx="13">
                  <c:v>-3.7646070029839995E-2</c:v>
                </c:pt>
                <c:pt idx="14">
                  <c:v>-6.3775907425770995E-2</c:v>
                </c:pt>
                <c:pt idx="15">
                  <c:v>-6.3044703598378882E-2</c:v>
                </c:pt>
                <c:pt idx="16">
                  <c:v>-8.7434403367726454E-2</c:v>
                </c:pt>
                <c:pt idx="17">
                  <c:v>-6.7729234221067691E-2</c:v>
                </c:pt>
                <c:pt idx="18">
                  <c:v>-7.0418661997160847E-2</c:v>
                </c:pt>
                <c:pt idx="19">
                  <c:v>-6.262446628039442E-2</c:v>
                </c:pt>
                <c:pt idx="20">
                  <c:v>-2.9974803972722452E-2</c:v>
                </c:pt>
                <c:pt idx="21">
                  <c:v>-4.4905749374652304E-2</c:v>
                </c:pt>
                <c:pt idx="22">
                  <c:v>-7.2783009117738495E-2</c:v>
                </c:pt>
                <c:pt idx="23">
                  <c:v>-7.7409261975853072E-2</c:v>
                </c:pt>
                <c:pt idx="24">
                  <c:v>-8.4340218304863823E-2</c:v>
                </c:pt>
                <c:pt idx="25">
                  <c:v>-7.7342788900635617E-2</c:v>
                </c:pt>
                <c:pt idx="26">
                  <c:v>-7.3670834437423838E-2</c:v>
                </c:pt>
                <c:pt idx="27">
                  <c:v>-7.1556899586501133E-2</c:v>
                </c:pt>
                <c:pt idx="28">
                  <c:v>-7.577111043727458E-2</c:v>
                </c:pt>
                <c:pt idx="29">
                  <c:v>-5.7213740075706454E-2</c:v>
                </c:pt>
                <c:pt idx="30">
                  <c:v>-7.7265388744560459E-2</c:v>
                </c:pt>
                <c:pt idx="31">
                  <c:v>-7.2787106773060106E-2</c:v>
                </c:pt>
                <c:pt idx="32">
                  <c:v>-6.2376785780953958E-2</c:v>
                </c:pt>
                <c:pt idx="33">
                  <c:v>-6.8028818354581966E-2</c:v>
                </c:pt>
                <c:pt idx="34">
                  <c:v>-6.2517016651960744E-2</c:v>
                </c:pt>
                <c:pt idx="35">
                  <c:v>-3.1763202873093865E-2</c:v>
                </c:pt>
                <c:pt idx="36">
                  <c:v>-5.0423925207775389E-3</c:v>
                </c:pt>
                <c:pt idx="37">
                  <c:v>-8.8919120479258318E-4</c:v>
                </c:pt>
                <c:pt idx="38">
                  <c:v>1.382093610480517E-2</c:v>
                </c:pt>
                <c:pt idx="39">
                  <c:v>2.0230579617898092E-2</c:v>
                </c:pt>
                <c:pt idx="40">
                  <c:v>9.4801532340971217E-3</c:v>
                </c:pt>
                <c:pt idx="41">
                  <c:v>5.9212940577623607E-2</c:v>
                </c:pt>
                <c:pt idx="42">
                  <c:v>6.1725258584815368E-2</c:v>
                </c:pt>
                <c:pt idx="43">
                  <c:v>6.0587476290510978E-2</c:v>
                </c:pt>
                <c:pt idx="44">
                  <c:v>6.8904350708302253E-2</c:v>
                </c:pt>
                <c:pt idx="45">
                  <c:v>7.6258276125511948E-2</c:v>
                </c:pt>
                <c:pt idx="46">
                  <c:v>8.1116274156816326E-2</c:v>
                </c:pt>
                <c:pt idx="47">
                  <c:v>6.592945294480268E-2</c:v>
                </c:pt>
                <c:pt idx="48">
                  <c:v>4.8216654874525311E-2</c:v>
                </c:pt>
                <c:pt idx="49">
                  <c:v>0.10189502899774072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41602</c:v>
                </c:pt>
                <c:pt idx="1">
                  <c:v>41609</c:v>
                </c:pt>
                <c:pt idx="2">
                  <c:v>41616</c:v>
                </c:pt>
                <c:pt idx="3">
                  <c:v>41623</c:v>
                </c:pt>
                <c:pt idx="4">
                  <c:v>41630</c:v>
                </c:pt>
                <c:pt idx="5">
                  <c:v>41637</c:v>
                </c:pt>
                <c:pt idx="6">
                  <c:v>41644</c:v>
                </c:pt>
                <c:pt idx="7">
                  <c:v>41651</c:v>
                </c:pt>
                <c:pt idx="8">
                  <c:v>41658</c:v>
                </c:pt>
                <c:pt idx="9">
                  <c:v>41665</c:v>
                </c:pt>
                <c:pt idx="10">
                  <c:v>41672</c:v>
                </c:pt>
                <c:pt idx="11">
                  <c:v>41679</c:v>
                </c:pt>
                <c:pt idx="12">
                  <c:v>41686</c:v>
                </c:pt>
                <c:pt idx="13">
                  <c:v>41693</c:v>
                </c:pt>
                <c:pt idx="14">
                  <c:v>41700</c:v>
                </c:pt>
                <c:pt idx="15">
                  <c:v>41707</c:v>
                </c:pt>
                <c:pt idx="16">
                  <c:v>41714</c:v>
                </c:pt>
                <c:pt idx="17">
                  <c:v>41721</c:v>
                </c:pt>
                <c:pt idx="18">
                  <c:v>41728</c:v>
                </c:pt>
                <c:pt idx="19">
                  <c:v>41735</c:v>
                </c:pt>
                <c:pt idx="20">
                  <c:v>41742</c:v>
                </c:pt>
                <c:pt idx="21">
                  <c:v>41749</c:v>
                </c:pt>
                <c:pt idx="22">
                  <c:v>41756</c:v>
                </c:pt>
                <c:pt idx="23">
                  <c:v>41763</c:v>
                </c:pt>
                <c:pt idx="24">
                  <c:v>41770</c:v>
                </c:pt>
                <c:pt idx="25">
                  <c:v>41777</c:v>
                </c:pt>
                <c:pt idx="26">
                  <c:v>41784</c:v>
                </c:pt>
                <c:pt idx="27">
                  <c:v>41791</c:v>
                </c:pt>
                <c:pt idx="28">
                  <c:v>41798</c:v>
                </c:pt>
                <c:pt idx="29">
                  <c:v>41805</c:v>
                </c:pt>
                <c:pt idx="30">
                  <c:v>41812</c:v>
                </c:pt>
                <c:pt idx="31">
                  <c:v>41819</c:v>
                </c:pt>
                <c:pt idx="32">
                  <c:v>41826</c:v>
                </c:pt>
                <c:pt idx="33">
                  <c:v>41833</c:v>
                </c:pt>
                <c:pt idx="34">
                  <c:v>41840</c:v>
                </c:pt>
                <c:pt idx="35">
                  <c:v>41847</c:v>
                </c:pt>
                <c:pt idx="36">
                  <c:v>41854</c:v>
                </c:pt>
                <c:pt idx="37">
                  <c:v>41861</c:v>
                </c:pt>
                <c:pt idx="38">
                  <c:v>41868</c:v>
                </c:pt>
                <c:pt idx="39">
                  <c:v>41875</c:v>
                </c:pt>
                <c:pt idx="40">
                  <c:v>41882</c:v>
                </c:pt>
                <c:pt idx="41">
                  <c:v>41889</c:v>
                </c:pt>
                <c:pt idx="42">
                  <c:v>41896</c:v>
                </c:pt>
                <c:pt idx="43">
                  <c:v>41903</c:v>
                </c:pt>
                <c:pt idx="44">
                  <c:v>41910</c:v>
                </c:pt>
                <c:pt idx="45">
                  <c:v>41917</c:v>
                </c:pt>
                <c:pt idx="46">
                  <c:v>41924</c:v>
                </c:pt>
                <c:pt idx="47">
                  <c:v>41931</c:v>
                </c:pt>
                <c:pt idx="48">
                  <c:v>41938</c:v>
                </c:pt>
                <c:pt idx="49">
                  <c:v>41945</c:v>
                </c:pt>
              </c:numCache>
            </c:numRef>
          </c:cat>
          <c:val>
            <c:numRef>
              <c:f>[0]!env</c:f>
              <c:numCache>
                <c:formatCode>0.0%</c:formatCode>
                <c:ptCount val="50"/>
                <c:pt idx="0">
                  <c:v>0</c:v>
                </c:pt>
                <c:pt idx="1">
                  <c:v>1.8925470401834454E-2</c:v>
                </c:pt>
                <c:pt idx="2">
                  <c:v>-3.521375587785025E-2</c:v>
                </c:pt>
                <c:pt idx="3">
                  <c:v>-1.93474192109232E-2</c:v>
                </c:pt>
                <c:pt idx="4">
                  <c:v>-5.7296344065297378E-2</c:v>
                </c:pt>
                <c:pt idx="5">
                  <c:v>-2.9631596134477745E-2</c:v>
                </c:pt>
                <c:pt idx="6">
                  <c:v>-3.2132380484046763E-2</c:v>
                </c:pt>
                <c:pt idx="7">
                  <c:v>-4.975832061530483E-2</c:v>
                </c:pt>
                <c:pt idx="8">
                  <c:v>-8.9780062908058733E-2</c:v>
                </c:pt>
                <c:pt idx="9">
                  <c:v>-2.2998167439220341E-2</c:v>
                </c:pt>
                <c:pt idx="10">
                  <c:v>-4.6715069606167337E-2</c:v>
                </c:pt>
                <c:pt idx="11">
                  <c:v>-3.0459523384621101E-2</c:v>
                </c:pt>
                <c:pt idx="12">
                  <c:v>2.7805910403391865E-2</c:v>
                </c:pt>
                <c:pt idx="13">
                  <c:v>7.1398062182808086E-3</c:v>
                </c:pt>
                <c:pt idx="14">
                  <c:v>-7.4206120308560886E-2</c:v>
                </c:pt>
                <c:pt idx="15">
                  <c:v>-7.1665098421969997E-2</c:v>
                </c:pt>
                <c:pt idx="16">
                  <c:v>-0.10198355671431181</c:v>
                </c:pt>
                <c:pt idx="17">
                  <c:v>-0.11710297679674975</c:v>
                </c:pt>
                <c:pt idx="18">
                  <c:v>-0.17447313512405704</c:v>
                </c:pt>
                <c:pt idx="19">
                  <c:v>-0.14970787567598232</c:v>
                </c:pt>
                <c:pt idx="20">
                  <c:v>-0.14475800617433909</c:v>
                </c:pt>
                <c:pt idx="21">
                  <c:v>-0.14424205616852448</c:v>
                </c:pt>
                <c:pt idx="22">
                  <c:v>-0.18056933621950344</c:v>
                </c:pt>
                <c:pt idx="23">
                  <c:v>-0.21002236611091019</c:v>
                </c:pt>
                <c:pt idx="24">
                  <c:v>-0.22848856183739163</c:v>
                </c:pt>
                <c:pt idx="25">
                  <c:v>-0.23728564430823584</c:v>
                </c:pt>
                <c:pt idx="26">
                  <c:v>-0.21187599998605522</c:v>
                </c:pt>
                <c:pt idx="27">
                  <c:v>-0.20672287833709369</c:v>
                </c:pt>
                <c:pt idx="28">
                  <c:v>-0.17714240685638294</c:v>
                </c:pt>
                <c:pt idx="29">
                  <c:v>-0.15619741525046671</c:v>
                </c:pt>
                <c:pt idx="30">
                  <c:v>-0.16741035671745141</c:v>
                </c:pt>
                <c:pt idx="31">
                  <c:v>-0.14133047305340263</c:v>
                </c:pt>
                <c:pt idx="32">
                  <c:v>-0.13875806549841352</c:v>
                </c:pt>
                <c:pt idx="33">
                  <c:v>-0.15957915041965742</c:v>
                </c:pt>
                <c:pt idx="34">
                  <c:v>-0.15081463191875555</c:v>
                </c:pt>
                <c:pt idx="35">
                  <c:v>-0.15038435709462461</c:v>
                </c:pt>
                <c:pt idx="36">
                  <c:v>-0.12453800111095326</c:v>
                </c:pt>
                <c:pt idx="37">
                  <c:v>-0.11859541742753954</c:v>
                </c:pt>
                <c:pt idx="38">
                  <c:v>-8.9764891058426666E-2</c:v>
                </c:pt>
                <c:pt idx="39">
                  <c:v>-4.2442480041568142E-2</c:v>
                </c:pt>
                <c:pt idx="40">
                  <c:v>-5.1517135299263495E-2</c:v>
                </c:pt>
                <c:pt idx="41">
                  <c:v>5.1228655919608457E-3</c:v>
                </c:pt>
                <c:pt idx="42">
                  <c:v>3.1973494798168689E-2</c:v>
                </c:pt>
                <c:pt idx="43">
                  <c:v>4.3199456010312165E-3</c:v>
                </c:pt>
                <c:pt idx="44">
                  <c:v>7.8273500381953465E-3</c:v>
                </c:pt>
                <c:pt idx="45">
                  <c:v>2.2225785908140505E-2</c:v>
                </c:pt>
                <c:pt idx="46">
                  <c:v>7.2749379293143956E-2</c:v>
                </c:pt>
                <c:pt idx="47">
                  <c:v>2.7366988209252652E-2</c:v>
                </c:pt>
                <c:pt idx="48">
                  <c:v>-9.1901774991498542E-3</c:v>
                </c:pt>
                <c:pt idx="49">
                  <c:v>3.0110220274027766E-2</c:v>
                </c:pt>
              </c:numCache>
            </c:numRef>
          </c:val>
          <c:smooth val="0"/>
        </c:ser>
        <c:dLbls>
          <c:showLegendKey val="0"/>
          <c:showVal val="0"/>
          <c:showCatName val="0"/>
          <c:showSerName val="0"/>
          <c:showPercent val="0"/>
          <c:showBubbleSize val="0"/>
        </c:dLbls>
        <c:marker val="1"/>
        <c:smooth val="0"/>
        <c:axId val="356016128"/>
        <c:axId val="356017664"/>
      </c:lineChart>
      <c:dateAx>
        <c:axId val="356016128"/>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356017664"/>
        <c:crosses val="autoZero"/>
        <c:auto val="0"/>
        <c:lblOffset val="100"/>
        <c:baseTimeUnit val="days"/>
        <c:majorUnit val="2"/>
        <c:majorTimeUnit val="months"/>
        <c:minorUnit val="82"/>
        <c:minorTimeUnit val="days"/>
      </c:dateAx>
      <c:valAx>
        <c:axId val="356017664"/>
        <c:scaling>
          <c:orientation val="minMax"/>
        </c:scaling>
        <c:delete val="0"/>
        <c:axPos val="l"/>
        <c:numFmt formatCode="0%" sourceLinked="0"/>
        <c:majorTickMark val="out"/>
        <c:minorTickMark val="none"/>
        <c:tickLblPos val="nextTo"/>
        <c:crossAx val="356016128"/>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41602</c:v>
                </c:pt>
                <c:pt idx="1">
                  <c:v>41609</c:v>
                </c:pt>
                <c:pt idx="2">
                  <c:v>41616</c:v>
                </c:pt>
                <c:pt idx="3">
                  <c:v>41623</c:v>
                </c:pt>
                <c:pt idx="4">
                  <c:v>41630</c:v>
                </c:pt>
                <c:pt idx="5">
                  <c:v>41637</c:v>
                </c:pt>
                <c:pt idx="6">
                  <c:v>41644</c:v>
                </c:pt>
                <c:pt idx="7">
                  <c:v>41651</c:v>
                </c:pt>
                <c:pt idx="8">
                  <c:v>41658</c:v>
                </c:pt>
                <c:pt idx="9">
                  <c:v>41665</c:v>
                </c:pt>
                <c:pt idx="10">
                  <c:v>41672</c:v>
                </c:pt>
                <c:pt idx="11">
                  <c:v>41679</c:v>
                </c:pt>
                <c:pt idx="12">
                  <c:v>41686</c:v>
                </c:pt>
                <c:pt idx="13">
                  <c:v>41693</c:v>
                </c:pt>
                <c:pt idx="14">
                  <c:v>41700</c:v>
                </c:pt>
                <c:pt idx="15">
                  <c:v>41707</c:v>
                </c:pt>
                <c:pt idx="16">
                  <c:v>41714</c:v>
                </c:pt>
                <c:pt idx="17">
                  <c:v>41721</c:v>
                </c:pt>
                <c:pt idx="18">
                  <c:v>41728</c:v>
                </c:pt>
                <c:pt idx="19">
                  <c:v>41735</c:v>
                </c:pt>
                <c:pt idx="20">
                  <c:v>41742</c:v>
                </c:pt>
                <c:pt idx="21">
                  <c:v>41749</c:v>
                </c:pt>
                <c:pt idx="22">
                  <c:v>41756</c:v>
                </c:pt>
                <c:pt idx="23">
                  <c:v>41763</c:v>
                </c:pt>
                <c:pt idx="24">
                  <c:v>41770</c:v>
                </c:pt>
                <c:pt idx="25">
                  <c:v>41777</c:v>
                </c:pt>
                <c:pt idx="26">
                  <c:v>41784</c:v>
                </c:pt>
                <c:pt idx="27">
                  <c:v>41791</c:v>
                </c:pt>
                <c:pt idx="28">
                  <c:v>41798</c:v>
                </c:pt>
                <c:pt idx="29">
                  <c:v>41805</c:v>
                </c:pt>
                <c:pt idx="30">
                  <c:v>41812</c:v>
                </c:pt>
                <c:pt idx="31">
                  <c:v>41819</c:v>
                </c:pt>
                <c:pt idx="32">
                  <c:v>41826</c:v>
                </c:pt>
                <c:pt idx="33">
                  <c:v>41833</c:v>
                </c:pt>
                <c:pt idx="34">
                  <c:v>41840</c:v>
                </c:pt>
                <c:pt idx="35">
                  <c:v>41847</c:v>
                </c:pt>
                <c:pt idx="36">
                  <c:v>41854</c:v>
                </c:pt>
                <c:pt idx="37">
                  <c:v>41861</c:v>
                </c:pt>
                <c:pt idx="38">
                  <c:v>41868</c:v>
                </c:pt>
                <c:pt idx="39">
                  <c:v>41875</c:v>
                </c:pt>
                <c:pt idx="40">
                  <c:v>41882</c:v>
                </c:pt>
                <c:pt idx="41">
                  <c:v>41889</c:v>
                </c:pt>
                <c:pt idx="42">
                  <c:v>41896</c:v>
                </c:pt>
                <c:pt idx="43">
                  <c:v>41903</c:v>
                </c:pt>
                <c:pt idx="44">
                  <c:v>41910</c:v>
                </c:pt>
                <c:pt idx="45">
                  <c:v>41917</c:v>
                </c:pt>
                <c:pt idx="46">
                  <c:v>41924</c:v>
                </c:pt>
                <c:pt idx="47">
                  <c:v>41931</c:v>
                </c:pt>
                <c:pt idx="48">
                  <c:v>41938</c:v>
                </c:pt>
                <c:pt idx="49">
                  <c:v>41945</c:v>
                </c:pt>
              </c:numCache>
            </c:numRef>
          </c:cat>
          <c:val>
            <c:numRef>
              <c:f>[0]!hushen300</c:f>
              <c:numCache>
                <c:formatCode>0.0%</c:formatCode>
                <c:ptCount val="51"/>
                <c:pt idx="0">
                  <c:v>0</c:v>
                </c:pt>
                <c:pt idx="1">
                  <c:v>1.7090345885381053E-2</c:v>
                </c:pt>
                <c:pt idx="2">
                  <c:v>2.2654654243895456E-2</c:v>
                </c:pt>
                <c:pt idx="3">
                  <c:v>3.6184893672210894E-3</c:v>
                </c:pt>
                <c:pt idx="4">
                  <c:v>-4.9969932801270378E-2</c:v>
                </c:pt>
                <c:pt idx="5">
                  <c:v>-3.9401792021725113E-2</c:v>
                </c:pt>
                <c:pt idx="6">
                  <c:v>-4.4697538993528685E-2</c:v>
                </c:pt>
                <c:pt idx="7">
                  <c:v>-8.0531301163237701E-2</c:v>
                </c:pt>
                <c:pt idx="8">
                  <c:v>-9.1525220166124521E-2</c:v>
                </c:pt>
                <c:pt idx="9">
                  <c:v>-6.3505593499813662E-2</c:v>
                </c:pt>
                <c:pt idx="10">
                  <c:v>-8.1532568072388178E-2</c:v>
                </c:pt>
                <c:pt idx="11">
                  <c:v>-7.7348598518241718E-2</c:v>
                </c:pt>
                <c:pt idx="12">
                  <c:v>-4.2697507299948922E-2</c:v>
                </c:pt>
                <c:pt idx="13">
                  <c:v>-5.5742334532407178E-2</c:v>
                </c:pt>
                <c:pt idx="14">
                  <c:v>-9.1323799126091232E-2</c:v>
                </c:pt>
                <c:pt idx="15">
                  <c:v>-9.574964073659209E-2</c:v>
                </c:pt>
                <c:pt idx="16">
                  <c:v>-0.11473326099412762</c:v>
                </c:pt>
                <c:pt idx="17">
                  <c:v>-9.973635945857362E-2</c:v>
                </c:pt>
                <c:pt idx="18">
                  <c:v>-0.10258586249490187</c:v>
                </c:pt>
                <c:pt idx="19">
                  <c:v>-8.8612746990986424E-2</c:v>
                </c:pt>
                <c:pt idx="20">
                  <c:v>-5.3085078078801806E-2</c:v>
                </c:pt>
                <c:pt idx="21">
                  <c:v>-7.2346017159571452E-2</c:v>
                </c:pt>
                <c:pt idx="22">
                  <c:v>-9.5971495795179385E-2</c:v>
                </c:pt>
                <c:pt idx="23">
                  <c:v>-9.9794325347941193E-2</c:v>
                </c:pt>
                <c:pt idx="24">
                  <c:v>-0.11011475578011654</c:v>
                </c:pt>
                <c:pt idx="25">
                  <c:v>-0.10509340848603932</c:v>
                </c:pt>
                <c:pt idx="26">
                  <c:v>-0.104066703308893</c:v>
                </c:pt>
                <c:pt idx="27">
                  <c:v>-0.10070968597500718</c:v>
                </c:pt>
                <c:pt idx="28">
                  <c:v>-0.10977905404672805</c:v>
                </c:pt>
                <c:pt idx="29">
                  <c:v>-9.2461848853317874E-2</c:v>
                </c:pt>
                <c:pt idx="30">
                  <c:v>-0.10893959120286312</c:v>
                </c:pt>
                <c:pt idx="31">
                  <c:v>-0.10329771697800061</c:v>
                </c:pt>
                <c:pt idx="32">
                  <c:v>-9.1438896863253016E-2</c:v>
                </c:pt>
                <c:pt idx="33">
                  <c:v>-0.10423559672755445</c:v>
                </c:pt>
                <c:pt idx="34">
                  <c:v>-9.7506966332243872E-2</c:v>
                </c:pt>
                <c:pt idx="35">
                  <c:v>-5.7343694353788721E-2</c:v>
                </c:pt>
                <c:pt idx="36">
                  <c:v>-2.8590945144251645E-2</c:v>
                </c:pt>
                <c:pt idx="37">
                  <c:v>-2.7868665141482674E-2</c:v>
                </c:pt>
                <c:pt idx="38">
                  <c:v>-1.5566134909560603E-2</c:v>
                </c:pt>
                <c:pt idx="39">
                  <c:v>-1.3594043608697648E-2</c:v>
                </c:pt>
                <c:pt idx="40">
                  <c:v>-2.4885715453372592E-2</c:v>
                </c:pt>
                <c:pt idx="41">
                  <c:v>2.1391915301410158E-2</c:v>
                </c:pt>
                <c:pt idx="42">
                  <c:v>1.6845971704305684E-2</c:v>
                </c:pt>
                <c:pt idx="43">
                  <c:v>1.1363399420007303E-2</c:v>
                </c:pt>
                <c:pt idx="44">
                  <c:v>1.6363478653957042E-2</c:v>
                </c:pt>
                <c:pt idx="45">
                  <c:v>2.2112944241818644E-2</c:v>
                </c:pt>
                <c:pt idx="46">
                  <c:v>2.8702289694332306E-2</c:v>
                </c:pt>
                <c:pt idx="47">
                  <c:v>1.8252999839029949E-2</c:v>
                </c:pt>
                <c:pt idx="48">
                  <c:v>-3.0259028291523826E-3</c:v>
                </c:pt>
                <c:pt idx="49">
                  <c:v>4.6023665095610289E-2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41602</c:v>
                </c:pt>
                <c:pt idx="1">
                  <c:v>41609</c:v>
                </c:pt>
                <c:pt idx="2">
                  <c:v>41616</c:v>
                </c:pt>
                <c:pt idx="3">
                  <c:v>41623</c:v>
                </c:pt>
                <c:pt idx="4">
                  <c:v>41630</c:v>
                </c:pt>
                <c:pt idx="5">
                  <c:v>41637</c:v>
                </c:pt>
                <c:pt idx="6">
                  <c:v>41644</c:v>
                </c:pt>
                <c:pt idx="7">
                  <c:v>41651</c:v>
                </c:pt>
                <c:pt idx="8">
                  <c:v>41658</c:v>
                </c:pt>
                <c:pt idx="9">
                  <c:v>41665</c:v>
                </c:pt>
                <c:pt idx="10">
                  <c:v>41672</c:v>
                </c:pt>
                <c:pt idx="11">
                  <c:v>41679</c:v>
                </c:pt>
                <c:pt idx="12">
                  <c:v>41686</c:v>
                </c:pt>
                <c:pt idx="13">
                  <c:v>41693</c:v>
                </c:pt>
                <c:pt idx="14">
                  <c:v>41700</c:v>
                </c:pt>
                <c:pt idx="15">
                  <c:v>41707</c:v>
                </c:pt>
                <c:pt idx="16">
                  <c:v>41714</c:v>
                </c:pt>
                <c:pt idx="17">
                  <c:v>41721</c:v>
                </c:pt>
                <c:pt idx="18">
                  <c:v>41728</c:v>
                </c:pt>
                <c:pt idx="19">
                  <c:v>41735</c:v>
                </c:pt>
                <c:pt idx="20">
                  <c:v>41742</c:v>
                </c:pt>
                <c:pt idx="21">
                  <c:v>41749</c:v>
                </c:pt>
                <c:pt idx="22">
                  <c:v>41756</c:v>
                </c:pt>
                <c:pt idx="23">
                  <c:v>41763</c:v>
                </c:pt>
                <c:pt idx="24">
                  <c:v>41770</c:v>
                </c:pt>
                <c:pt idx="25">
                  <c:v>41777</c:v>
                </c:pt>
                <c:pt idx="26">
                  <c:v>41784</c:v>
                </c:pt>
                <c:pt idx="27">
                  <c:v>41791</c:v>
                </c:pt>
                <c:pt idx="28">
                  <c:v>41798</c:v>
                </c:pt>
                <c:pt idx="29">
                  <c:v>41805</c:v>
                </c:pt>
                <c:pt idx="30">
                  <c:v>41812</c:v>
                </c:pt>
                <c:pt idx="31">
                  <c:v>41819</c:v>
                </c:pt>
                <c:pt idx="32">
                  <c:v>41826</c:v>
                </c:pt>
                <c:pt idx="33">
                  <c:v>41833</c:v>
                </c:pt>
                <c:pt idx="34">
                  <c:v>41840</c:v>
                </c:pt>
                <c:pt idx="35">
                  <c:v>41847</c:v>
                </c:pt>
                <c:pt idx="36">
                  <c:v>41854</c:v>
                </c:pt>
                <c:pt idx="37">
                  <c:v>41861</c:v>
                </c:pt>
                <c:pt idx="38">
                  <c:v>41868</c:v>
                </c:pt>
                <c:pt idx="39">
                  <c:v>41875</c:v>
                </c:pt>
                <c:pt idx="40">
                  <c:v>41882</c:v>
                </c:pt>
                <c:pt idx="41">
                  <c:v>41889</c:v>
                </c:pt>
                <c:pt idx="42">
                  <c:v>41896</c:v>
                </c:pt>
                <c:pt idx="43">
                  <c:v>41903</c:v>
                </c:pt>
                <c:pt idx="44">
                  <c:v>41910</c:v>
                </c:pt>
                <c:pt idx="45">
                  <c:v>41917</c:v>
                </c:pt>
                <c:pt idx="46">
                  <c:v>41924</c:v>
                </c:pt>
                <c:pt idx="47">
                  <c:v>41931</c:v>
                </c:pt>
                <c:pt idx="48">
                  <c:v>41938</c:v>
                </c:pt>
                <c:pt idx="49">
                  <c:v>41945</c:v>
                </c:pt>
              </c:numCache>
            </c:numRef>
          </c:cat>
          <c:val>
            <c:numRef>
              <c:f>[0]!SHA</c:f>
              <c:numCache>
                <c:formatCode>0.0%</c:formatCode>
                <c:ptCount val="51"/>
                <c:pt idx="0">
                  <c:v>0</c:v>
                </c:pt>
                <c:pt idx="1">
                  <c:v>1.0984448032169247E-2</c:v>
                </c:pt>
                <c:pt idx="2">
                  <c:v>1.8544166805531725E-2</c:v>
                </c:pt>
                <c:pt idx="3">
                  <c:v>-1.3795439582819924E-4</c:v>
                </c:pt>
                <c:pt idx="4">
                  <c:v>-5.080364126757797E-2</c:v>
                </c:pt>
                <c:pt idx="5">
                  <c:v>-4.331085086446862E-2</c:v>
                </c:pt>
                <c:pt idx="6">
                  <c:v>-5.1558520436828403E-2</c:v>
                </c:pt>
                <c:pt idx="7">
                  <c:v>-8.3355415142566613E-2</c:v>
                </c:pt>
                <c:pt idx="8">
                  <c:v>-8.7156673395927364E-2</c:v>
                </c:pt>
                <c:pt idx="9">
                  <c:v>-6.4645520944027091E-2</c:v>
                </c:pt>
                <c:pt idx="10">
                  <c:v>-7.4347402860527656E-2</c:v>
                </c:pt>
                <c:pt idx="11">
                  <c:v>-6.9150665322635807E-2</c:v>
                </c:pt>
                <c:pt idx="12">
                  <c:v>-3.6664909227828835E-2</c:v>
                </c:pt>
                <c:pt idx="13">
                  <c:v>-3.7646070029839995E-2</c:v>
                </c:pt>
                <c:pt idx="14">
                  <c:v>-6.3775907425770995E-2</c:v>
                </c:pt>
                <c:pt idx="15">
                  <c:v>-6.3044703598378882E-2</c:v>
                </c:pt>
                <c:pt idx="16">
                  <c:v>-8.7434403367726454E-2</c:v>
                </c:pt>
                <c:pt idx="17">
                  <c:v>-6.7729234221067691E-2</c:v>
                </c:pt>
                <c:pt idx="18">
                  <c:v>-7.0418661997160847E-2</c:v>
                </c:pt>
                <c:pt idx="19">
                  <c:v>-6.262446628039442E-2</c:v>
                </c:pt>
                <c:pt idx="20">
                  <c:v>-2.9974803972722452E-2</c:v>
                </c:pt>
                <c:pt idx="21">
                  <c:v>-4.4905749374652304E-2</c:v>
                </c:pt>
                <c:pt idx="22">
                  <c:v>-7.2783009117738495E-2</c:v>
                </c:pt>
                <c:pt idx="23">
                  <c:v>-7.7409261975853072E-2</c:v>
                </c:pt>
                <c:pt idx="24">
                  <c:v>-8.4340218304863823E-2</c:v>
                </c:pt>
                <c:pt idx="25">
                  <c:v>-7.7342788900635617E-2</c:v>
                </c:pt>
                <c:pt idx="26">
                  <c:v>-7.3670834437423838E-2</c:v>
                </c:pt>
                <c:pt idx="27">
                  <c:v>-7.1556899586501133E-2</c:v>
                </c:pt>
                <c:pt idx="28">
                  <c:v>-7.577111043727458E-2</c:v>
                </c:pt>
                <c:pt idx="29">
                  <c:v>-5.7213740075706454E-2</c:v>
                </c:pt>
                <c:pt idx="30">
                  <c:v>-7.7265388744560459E-2</c:v>
                </c:pt>
                <c:pt idx="31">
                  <c:v>-7.2787106773060106E-2</c:v>
                </c:pt>
                <c:pt idx="32">
                  <c:v>-6.2376785780953958E-2</c:v>
                </c:pt>
                <c:pt idx="33">
                  <c:v>-6.8028818354581966E-2</c:v>
                </c:pt>
                <c:pt idx="34">
                  <c:v>-6.2517016651960744E-2</c:v>
                </c:pt>
                <c:pt idx="35">
                  <c:v>-3.1763202873093865E-2</c:v>
                </c:pt>
                <c:pt idx="36">
                  <c:v>-5.0423925207775389E-3</c:v>
                </c:pt>
                <c:pt idx="37">
                  <c:v>-8.8919120479258318E-4</c:v>
                </c:pt>
                <c:pt idx="38">
                  <c:v>1.382093610480517E-2</c:v>
                </c:pt>
                <c:pt idx="39">
                  <c:v>2.0230579617898092E-2</c:v>
                </c:pt>
                <c:pt idx="40">
                  <c:v>9.4801532340971217E-3</c:v>
                </c:pt>
                <c:pt idx="41">
                  <c:v>5.9212940577623607E-2</c:v>
                </c:pt>
                <c:pt idx="42">
                  <c:v>6.1725258584815368E-2</c:v>
                </c:pt>
                <c:pt idx="43">
                  <c:v>6.0587476290510978E-2</c:v>
                </c:pt>
                <c:pt idx="44">
                  <c:v>6.8904350708302253E-2</c:v>
                </c:pt>
                <c:pt idx="45">
                  <c:v>7.6258276125511948E-2</c:v>
                </c:pt>
                <c:pt idx="46">
                  <c:v>8.1116274156816326E-2</c:v>
                </c:pt>
                <c:pt idx="47">
                  <c:v>6.592945294480268E-2</c:v>
                </c:pt>
                <c:pt idx="48">
                  <c:v>4.8216654874525311E-2</c:v>
                </c:pt>
                <c:pt idx="49">
                  <c:v>0.10189502899774072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41602</c:v>
                </c:pt>
                <c:pt idx="1">
                  <c:v>41609</c:v>
                </c:pt>
                <c:pt idx="2">
                  <c:v>41616</c:v>
                </c:pt>
                <c:pt idx="3">
                  <c:v>41623</c:v>
                </c:pt>
                <c:pt idx="4">
                  <c:v>41630</c:v>
                </c:pt>
                <c:pt idx="5">
                  <c:v>41637</c:v>
                </c:pt>
                <c:pt idx="6">
                  <c:v>41644</c:v>
                </c:pt>
                <c:pt idx="7">
                  <c:v>41651</c:v>
                </c:pt>
                <c:pt idx="8">
                  <c:v>41658</c:v>
                </c:pt>
                <c:pt idx="9">
                  <c:v>41665</c:v>
                </c:pt>
                <c:pt idx="10">
                  <c:v>41672</c:v>
                </c:pt>
                <c:pt idx="11">
                  <c:v>41679</c:v>
                </c:pt>
                <c:pt idx="12">
                  <c:v>41686</c:v>
                </c:pt>
                <c:pt idx="13">
                  <c:v>41693</c:v>
                </c:pt>
                <c:pt idx="14">
                  <c:v>41700</c:v>
                </c:pt>
                <c:pt idx="15">
                  <c:v>41707</c:v>
                </c:pt>
                <c:pt idx="16">
                  <c:v>41714</c:v>
                </c:pt>
                <c:pt idx="17">
                  <c:v>41721</c:v>
                </c:pt>
                <c:pt idx="18">
                  <c:v>41728</c:v>
                </c:pt>
                <c:pt idx="19">
                  <c:v>41735</c:v>
                </c:pt>
                <c:pt idx="20">
                  <c:v>41742</c:v>
                </c:pt>
                <c:pt idx="21">
                  <c:v>41749</c:v>
                </c:pt>
                <c:pt idx="22">
                  <c:v>41756</c:v>
                </c:pt>
                <c:pt idx="23">
                  <c:v>41763</c:v>
                </c:pt>
                <c:pt idx="24">
                  <c:v>41770</c:v>
                </c:pt>
                <c:pt idx="25">
                  <c:v>41777</c:v>
                </c:pt>
                <c:pt idx="26">
                  <c:v>41784</c:v>
                </c:pt>
                <c:pt idx="27">
                  <c:v>41791</c:v>
                </c:pt>
                <c:pt idx="28">
                  <c:v>41798</c:v>
                </c:pt>
                <c:pt idx="29">
                  <c:v>41805</c:v>
                </c:pt>
                <c:pt idx="30">
                  <c:v>41812</c:v>
                </c:pt>
                <c:pt idx="31">
                  <c:v>41819</c:v>
                </c:pt>
                <c:pt idx="32">
                  <c:v>41826</c:v>
                </c:pt>
                <c:pt idx="33">
                  <c:v>41833</c:v>
                </c:pt>
                <c:pt idx="34">
                  <c:v>41840</c:v>
                </c:pt>
                <c:pt idx="35">
                  <c:v>41847</c:v>
                </c:pt>
                <c:pt idx="36">
                  <c:v>41854</c:v>
                </c:pt>
                <c:pt idx="37">
                  <c:v>41861</c:v>
                </c:pt>
                <c:pt idx="38">
                  <c:v>41868</c:v>
                </c:pt>
                <c:pt idx="39">
                  <c:v>41875</c:v>
                </c:pt>
                <c:pt idx="40">
                  <c:v>41882</c:v>
                </c:pt>
                <c:pt idx="41">
                  <c:v>41889</c:v>
                </c:pt>
                <c:pt idx="42">
                  <c:v>41896</c:v>
                </c:pt>
                <c:pt idx="43">
                  <c:v>41903</c:v>
                </c:pt>
                <c:pt idx="44">
                  <c:v>41910</c:v>
                </c:pt>
                <c:pt idx="45">
                  <c:v>41917</c:v>
                </c:pt>
                <c:pt idx="46">
                  <c:v>41924</c:v>
                </c:pt>
                <c:pt idx="47">
                  <c:v>41931</c:v>
                </c:pt>
                <c:pt idx="48">
                  <c:v>41938</c:v>
                </c:pt>
                <c:pt idx="49">
                  <c:v>41945</c:v>
                </c:pt>
              </c:numCache>
            </c:numRef>
          </c:cat>
          <c:val>
            <c:numRef>
              <c:f>[0]!env</c:f>
              <c:numCache>
                <c:formatCode>0.0%</c:formatCode>
                <c:ptCount val="50"/>
                <c:pt idx="0">
                  <c:v>0</c:v>
                </c:pt>
                <c:pt idx="1">
                  <c:v>1.8925470401834454E-2</c:v>
                </c:pt>
                <c:pt idx="2">
                  <c:v>-3.521375587785025E-2</c:v>
                </c:pt>
                <c:pt idx="3">
                  <c:v>-1.93474192109232E-2</c:v>
                </c:pt>
                <c:pt idx="4">
                  <c:v>-5.7296344065297378E-2</c:v>
                </c:pt>
                <c:pt idx="5">
                  <c:v>-2.9631596134477745E-2</c:v>
                </c:pt>
                <c:pt idx="6">
                  <c:v>-3.2132380484046763E-2</c:v>
                </c:pt>
                <c:pt idx="7">
                  <c:v>-4.975832061530483E-2</c:v>
                </c:pt>
                <c:pt idx="8">
                  <c:v>-8.9780062908058733E-2</c:v>
                </c:pt>
                <c:pt idx="9">
                  <c:v>-2.2998167439220341E-2</c:v>
                </c:pt>
                <c:pt idx="10">
                  <c:v>-4.6715069606167337E-2</c:v>
                </c:pt>
                <c:pt idx="11">
                  <c:v>-3.0459523384621101E-2</c:v>
                </c:pt>
                <c:pt idx="12">
                  <c:v>2.7805910403391865E-2</c:v>
                </c:pt>
                <c:pt idx="13">
                  <c:v>7.1398062182808086E-3</c:v>
                </c:pt>
                <c:pt idx="14">
                  <c:v>-7.4206120308560886E-2</c:v>
                </c:pt>
                <c:pt idx="15">
                  <c:v>-7.1665098421969997E-2</c:v>
                </c:pt>
                <c:pt idx="16">
                  <c:v>-0.10198355671431181</c:v>
                </c:pt>
                <c:pt idx="17">
                  <c:v>-0.11710297679674975</c:v>
                </c:pt>
                <c:pt idx="18">
                  <c:v>-0.17447313512405704</c:v>
                </c:pt>
                <c:pt idx="19">
                  <c:v>-0.14970787567598232</c:v>
                </c:pt>
                <c:pt idx="20">
                  <c:v>-0.14475800617433909</c:v>
                </c:pt>
                <c:pt idx="21">
                  <c:v>-0.14424205616852448</c:v>
                </c:pt>
                <c:pt idx="22">
                  <c:v>-0.18056933621950344</c:v>
                </c:pt>
                <c:pt idx="23">
                  <c:v>-0.21002236611091019</c:v>
                </c:pt>
                <c:pt idx="24">
                  <c:v>-0.22848856183739163</c:v>
                </c:pt>
                <c:pt idx="25">
                  <c:v>-0.23728564430823584</c:v>
                </c:pt>
                <c:pt idx="26">
                  <c:v>-0.21187599998605522</c:v>
                </c:pt>
                <c:pt idx="27">
                  <c:v>-0.20672287833709369</c:v>
                </c:pt>
                <c:pt idx="28">
                  <c:v>-0.17714240685638294</c:v>
                </c:pt>
                <c:pt idx="29">
                  <c:v>-0.15619741525046671</c:v>
                </c:pt>
                <c:pt idx="30">
                  <c:v>-0.16741035671745141</c:v>
                </c:pt>
                <c:pt idx="31">
                  <c:v>-0.14133047305340263</c:v>
                </c:pt>
                <c:pt idx="32">
                  <c:v>-0.13875806549841352</c:v>
                </c:pt>
                <c:pt idx="33">
                  <c:v>-0.15957915041965742</c:v>
                </c:pt>
                <c:pt idx="34">
                  <c:v>-0.15081463191875555</c:v>
                </c:pt>
                <c:pt idx="35">
                  <c:v>-0.15038435709462461</c:v>
                </c:pt>
                <c:pt idx="36">
                  <c:v>-0.12453800111095326</c:v>
                </c:pt>
                <c:pt idx="37">
                  <c:v>-0.11859541742753954</c:v>
                </c:pt>
                <c:pt idx="38">
                  <c:v>-8.9764891058426666E-2</c:v>
                </c:pt>
                <c:pt idx="39">
                  <c:v>-4.2442480041568142E-2</c:v>
                </c:pt>
                <c:pt idx="40">
                  <c:v>-5.1517135299263495E-2</c:v>
                </c:pt>
                <c:pt idx="41">
                  <c:v>5.1228655919608457E-3</c:v>
                </c:pt>
                <c:pt idx="42">
                  <c:v>3.1973494798168689E-2</c:v>
                </c:pt>
                <c:pt idx="43">
                  <c:v>4.3199456010312165E-3</c:v>
                </c:pt>
                <c:pt idx="44">
                  <c:v>7.8273500381953465E-3</c:v>
                </c:pt>
                <c:pt idx="45">
                  <c:v>2.2225785908140505E-2</c:v>
                </c:pt>
                <c:pt idx="46">
                  <c:v>7.2749379293143956E-2</c:v>
                </c:pt>
                <c:pt idx="47">
                  <c:v>2.7366988209252652E-2</c:v>
                </c:pt>
                <c:pt idx="48">
                  <c:v>-9.1901774991498542E-3</c:v>
                </c:pt>
                <c:pt idx="49">
                  <c:v>3.0110220274027766E-2</c:v>
                </c:pt>
              </c:numCache>
            </c:numRef>
          </c:val>
          <c:smooth val="0"/>
        </c:ser>
        <c:dLbls>
          <c:showLegendKey val="0"/>
          <c:showVal val="0"/>
          <c:showCatName val="0"/>
          <c:showSerName val="0"/>
          <c:showPercent val="0"/>
          <c:showBubbleSize val="0"/>
        </c:dLbls>
        <c:marker val="1"/>
        <c:smooth val="0"/>
        <c:axId val="342386176"/>
        <c:axId val="342387712"/>
      </c:lineChart>
      <c:dateAx>
        <c:axId val="34238617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342387712"/>
        <c:crosses val="autoZero"/>
        <c:auto val="0"/>
        <c:lblOffset val="100"/>
        <c:baseTimeUnit val="days"/>
        <c:majorUnit val="2"/>
        <c:majorTimeUnit val="months"/>
        <c:minorUnit val="82"/>
        <c:minorTimeUnit val="days"/>
      </c:dateAx>
      <c:valAx>
        <c:axId val="342387712"/>
        <c:scaling>
          <c:orientation val="minMax"/>
        </c:scaling>
        <c:delete val="0"/>
        <c:axPos val="l"/>
        <c:numFmt formatCode="0%" sourceLinked="0"/>
        <c:majorTickMark val="out"/>
        <c:minorTickMark val="none"/>
        <c:tickLblPos val="nextTo"/>
        <c:crossAx val="342386176"/>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3.7289370000000002</c:v>
                </c:pt>
                <c:pt idx="1">
                  <c:v>5.9331719999999999</c:v>
                </c:pt>
                <c:pt idx="2">
                  <c:v>5.293609</c:v>
                </c:pt>
                <c:pt idx="3">
                  <c:v>7.422504</c:v>
                </c:pt>
                <c:pt idx="4">
                  <c:v>8.670337</c:v>
                </c:pt>
                <c:pt idx="5">
                  <c:v>4.2295429999999996</c:v>
                </c:pt>
                <c:pt idx="6">
                  <c:v>8.0077339999999992</c:v>
                </c:pt>
                <c:pt idx="7">
                  <c:v>5.9692639999999999</c:v>
                </c:pt>
                <c:pt idx="8">
                  <c:v>5.2367299999999997</c:v>
                </c:pt>
                <c:pt idx="9">
                  <c:v>5.3531579999999996</c:v>
                </c:pt>
                <c:pt idx="10">
                  <c:v>4.9740609999999998</c:v>
                </c:pt>
                <c:pt idx="11">
                  <c:v>4.0737569999999996</c:v>
                </c:pt>
                <c:pt idx="12">
                  <c:v>4.6918680000000004</c:v>
                </c:pt>
                <c:pt idx="13">
                  <c:v>5.606903</c:v>
                </c:pt>
                <c:pt idx="14">
                  <c:v>5.342371</c:v>
                </c:pt>
                <c:pt idx="15">
                  <c:v>4.6058849999999998</c:v>
                </c:pt>
                <c:pt idx="16">
                  <c:v>5.5645379999999998</c:v>
                </c:pt>
                <c:pt idx="17">
                  <c:v>3.4339930000000001</c:v>
                </c:pt>
                <c:pt idx="18">
                  <c:v>1.7678160000000001</c:v>
                </c:pt>
                <c:pt idx="19">
                  <c:v>3.1639179999999998</c:v>
                </c:pt>
                <c:pt idx="20">
                  <c:v>5.6955119999999999</c:v>
                </c:pt>
                <c:pt idx="21">
                  <c:v>6.1780410000000003</c:v>
                </c:pt>
                <c:pt idx="22">
                  <c:v>5.6758179999999996</c:v>
                </c:pt>
                <c:pt idx="23">
                  <c:v>10.322236</c:v>
                </c:pt>
                <c:pt idx="24">
                  <c:v>3.4504779999999999</c:v>
                </c:pt>
                <c:pt idx="25">
                  <c:v>2.98245</c:v>
                </c:pt>
                <c:pt idx="26">
                  <c:v>4.0385669999999996</c:v>
                </c:pt>
                <c:pt idx="27">
                  <c:v>2.9922819999999999</c:v>
                </c:pt>
              </c:numCache>
            </c:numRef>
          </c:val>
        </c:ser>
        <c:dLbls>
          <c:showLegendKey val="0"/>
          <c:showVal val="0"/>
          <c:showCatName val="0"/>
          <c:showSerName val="0"/>
          <c:showPercent val="0"/>
          <c:showBubbleSize val="0"/>
        </c:dLbls>
        <c:gapWidth val="150"/>
        <c:axId val="342412672"/>
        <c:axId val="356791424"/>
      </c:barChart>
      <c:catAx>
        <c:axId val="342412672"/>
        <c:scaling>
          <c:orientation val="minMax"/>
        </c:scaling>
        <c:delete val="0"/>
        <c:axPos val="b"/>
        <c:numFmt formatCode="General" sourceLinked="1"/>
        <c:majorTickMark val="out"/>
        <c:minorTickMark val="none"/>
        <c:tickLblPos val="nextTo"/>
        <c:txPr>
          <a:bodyPr/>
          <a:lstStyle/>
          <a:p>
            <a:pPr>
              <a:defRPr sz="800" baseline="0"/>
            </a:pPr>
            <a:endParaRPr lang="zh-CN"/>
          </a:p>
        </c:txPr>
        <c:crossAx val="356791424"/>
        <c:crosses val="autoZero"/>
        <c:auto val="1"/>
        <c:lblAlgn val="ctr"/>
        <c:lblOffset val="100"/>
        <c:noMultiLvlLbl val="0"/>
      </c:catAx>
      <c:valAx>
        <c:axId val="356791424"/>
        <c:scaling>
          <c:orientation val="minMax"/>
        </c:scaling>
        <c:delete val="0"/>
        <c:axPos val="l"/>
        <c:majorGridlines/>
        <c:numFmt formatCode="#,##0.00_ " sourceLinked="0"/>
        <c:majorTickMark val="out"/>
        <c:minorTickMark val="none"/>
        <c:tickLblPos val="nextTo"/>
        <c:crossAx val="342412672"/>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40117</c:v>
                </c:pt>
                <c:pt idx="1">
                  <c:v>40147</c:v>
                </c:pt>
                <c:pt idx="2">
                  <c:v>40178</c:v>
                </c:pt>
                <c:pt idx="3">
                  <c:v>40209</c:v>
                </c:pt>
                <c:pt idx="4">
                  <c:v>40237</c:v>
                </c:pt>
                <c:pt idx="5">
                  <c:v>40268</c:v>
                </c:pt>
                <c:pt idx="6">
                  <c:v>40298</c:v>
                </c:pt>
                <c:pt idx="7">
                  <c:v>40329</c:v>
                </c:pt>
                <c:pt idx="8">
                  <c:v>40359</c:v>
                </c:pt>
                <c:pt idx="9">
                  <c:v>40390</c:v>
                </c:pt>
                <c:pt idx="10">
                  <c:v>40421</c:v>
                </c:pt>
                <c:pt idx="11">
                  <c:v>40451</c:v>
                </c:pt>
                <c:pt idx="12">
                  <c:v>40482</c:v>
                </c:pt>
                <c:pt idx="13">
                  <c:v>40512</c:v>
                </c:pt>
                <c:pt idx="14">
                  <c:v>40543</c:v>
                </c:pt>
                <c:pt idx="15">
                  <c:v>40574</c:v>
                </c:pt>
                <c:pt idx="16">
                  <c:v>40602</c:v>
                </c:pt>
                <c:pt idx="17">
                  <c:v>40633</c:v>
                </c:pt>
                <c:pt idx="18">
                  <c:v>40663</c:v>
                </c:pt>
                <c:pt idx="19">
                  <c:v>40694</c:v>
                </c:pt>
                <c:pt idx="20">
                  <c:v>40724</c:v>
                </c:pt>
                <c:pt idx="21">
                  <c:v>40755</c:v>
                </c:pt>
                <c:pt idx="22">
                  <c:v>40786</c:v>
                </c:pt>
                <c:pt idx="23">
                  <c:v>40816</c:v>
                </c:pt>
                <c:pt idx="24">
                  <c:v>40847</c:v>
                </c:pt>
                <c:pt idx="25">
                  <c:v>40877</c:v>
                </c:pt>
                <c:pt idx="26">
                  <c:v>40908</c:v>
                </c:pt>
                <c:pt idx="27">
                  <c:v>40939</c:v>
                </c:pt>
                <c:pt idx="28">
                  <c:v>40968</c:v>
                </c:pt>
                <c:pt idx="29">
                  <c:v>40999</c:v>
                </c:pt>
                <c:pt idx="30">
                  <c:v>41029</c:v>
                </c:pt>
                <c:pt idx="31">
                  <c:v>41060</c:v>
                </c:pt>
                <c:pt idx="32">
                  <c:v>41090</c:v>
                </c:pt>
                <c:pt idx="33">
                  <c:v>41121</c:v>
                </c:pt>
                <c:pt idx="34">
                  <c:v>41152</c:v>
                </c:pt>
                <c:pt idx="35">
                  <c:v>41182</c:v>
                </c:pt>
                <c:pt idx="36">
                  <c:v>41213</c:v>
                </c:pt>
                <c:pt idx="37">
                  <c:v>41243</c:v>
                </c:pt>
                <c:pt idx="38">
                  <c:v>41274</c:v>
                </c:pt>
                <c:pt idx="39">
                  <c:v>41305</c:v>
                </c:pt>
                <c:pt idx="40">
                  <c:v>41333</c:v>
                </c:pt>
                <c:pt idx="41">
                  <c:v>41364</c:v>
                </c:pt>
                <c:pt idx="42">
                  <c:v>41394</c:v>
                </c:pt>
                <c:pt idx="43">
                  <c:v>41425</c:v>
                </c:pt>
                <c:pt idx="44">
                  <c:v>41455</c:v>
                </c:pt>
                <c:pt idx="45">
                  <c:v>41486</c:v>
                </c:pt>
                <c:pt idx="46">
                  <c:v>41517</c:v>
                </c:pt>
                <c:pt idx="47">
                  <c:v>41547</c:v>
                </c:pt>
                <c:pt idx="48">
                  <c:v>41578</c:v>
                </c:pt>
                <c:pt idx="49">
                  <c:v>41608</c:v>
                </c:pt>
                <c:pt idx="50">
                  <c:v>41639</c:v>
                </c:pt>
                <c:pt idx="51">
                  <c:v>41670</c:v>
                </c:pt>
                <c:pt idx="52">
                  <c:v>41698</c:v>
                </c:pt>
                <c:pt idx="53">
                  <c:v>41729</c:v>
                </c:pt>
                <c:pt idx="54">
                  <c:v>41759</c:v>
                </c:pt>
                <c:pt idx="55">
                  <c:v>41790</c:v>
                </c:pt>
                <c:pt idx="56">
                  <c:v>41820</c:v>
                </c:pt>
                <c:pt idx="57">
                  <c:v>41851</c:v>
                </c:pt>
                <c:pt idx="58">
                  <c:v>41882</c:v>
                </c:pt>
              </c:numCache>
            </c:numRef>
          </c:cat>
          <c:val>
            <c:numRef>
              <c:f>[0]!budgetdata</c:f>
              <c:numCache>
                <c:formatCode>###,###,###,###,##0.00</c:formatCode>
                <c:ptCount val="59"/>
                <c:pt idx="0">
                  <c:v>109.01</c:v>
                </c:pt>
                <c:pt idx="1">
                  <c:v>144.84</c:v>
                </c:pt>
                <c:pt idx="2">
                  <c:v>0</c:v>
                </c:pt>
                <c:pt idx="3">
                  <c:v>51.8</c:v>
                </c:pt>
                <c:pt idx="4">
                  <c:v>60.69</c:v>
                </c:pt>
                <c:pt idx="5">
                  <c:v>60.4</c:v>
                </c:pt>
                <c:pt idx="6">
                  <c:v>74.38</c:v>
                </c:pt>
                <c:pt idx="7">
                  <c:v>89.48</c:v>
                </c:pt>
                <c:pt idx="8">
                  <c:v>203.7</c:v>
                </c:pt>
                <c:pt idx="9">
                  <c:v>132.30000000000001</c:v>
                </c:pt>
                <c:pt idx="10">
                  <c:v>161.24</c:v>
                </c:pt>
                <c:pt idx="11">
                  <c:v>282.32</c:v>
                </c:pt>
                <c:pt idx="12">
                  <c:v>240.19</c:v>
                </c:pt>
                <c:pt idx="13">
                  <c:v>375.74</c:v>
                </c:pt>
                <c:pt idx="14">
                  <c:v>0</c:v>
                </c:pt>
                <c:pt idx="15">
                  <c:v>78.430000000000007</c:v>
                </c:pt>
                <c:pt idx="16">
                  <c:v>0</c:v>
                </c:pt>
                <c:pt idx="17">
                  <c:v>115.97</c:v>
                </c:pt>
                <c:pt idx="18">
                  <c:v>109.21</c:v>
                </c:pt>
                <c:pt idx="19">
                  <c:v>148.41999999999999</c:v>
                </c:pt>
                <c:pt idx="20">
                  <c:v>246.71</c:v>
                </c:pt>
                <c:pt idx="21">
                  <c:v>123.36</c:v>
                </c:pt>
                <c:pt idx="22">
                  <c:v>203.03</c:v>
                </c:pt>
                <c:pt idx="23">
                  <c:v>281.02</c:v>
                </c:pt>
                <c:pt idx="24">
                  <c:v>234.1</c:v>
                </c:pt>
                <c:pt idx="25">
                  <c:v>342.22</c:v>
                </c:pt>
                <c:pt idx="26">
                  <c:v>0</c:v>
                </c:pt>
                <c:pt idx="27">
                  <c:v>84.89</c:v>
                </c:pt>
                <c:pt idx="28">
                  <c:v>118.23</c:v>
                </c:pt>
                <c:pt idx="29">
                  <c:v>176.17</c:v>
                </c:pt>
                <c:pt idx="30">
                  <c:v>110.73</c:v>
                </c:pt>
                <c:pt idx="31">
                  <c:v>167.72</c:v>
                </c:pt>
                <c:pt idx="32">
                  <c:v>269.8</c:v>
                </c:pt>
                <c:pt idx="33">
                  <c:v>177.1</c:v>
                </c:pt>
                <c:pt idx="34">
                  <c:v>213.6</c:v>
                </c:pt>
                <c:pt idx="35">
                  <c:v>280.7</c:v>
                </c:pt>
                <c:pt idx="36">
                  <c:v>234.3</c:v>
                </c:pt>
                <c:pt idx="37">
                  <c:v>325.89999999999998</c:v>
                </c:pt>
                <c:pt idx="38">
                  <c:v>0</c:v>
                </c:pt>
                <c:pt idx="39">
                  <c:v>170.34</c:v>
                </c:pt>
                <c:pt idx="40">
                  <c:v>119.44</c:v>
                </c:pt>
                <c:pt idx="41">
                  <c:v>195.81</c:v>
                </c:pt>
                <c:pt idx="42">
                  <c:v>144.79</c:v>
                </c:pt>
                <c:pt idx="43">
                  <c:v>191.08</c:v>
                </c:pt>
                <c:pt idx="44">
                  <c:v>237.16</c:v>
                </c:pt>
                <c:pt idx="45">
                  <c:v>169.71</c:v>
                </c:pt>
                <c:pt idx="46">
                  <c:v>208.88</c:v>
                </c:pt>
                <c:pt idx="47">
                  <c:v>300.39</c:v>
                </c:pt>
                <c:pt idx="48">
                  <c:v>327.62</c:v>
                </c:pt>
                <c:pt idx="49">
                  <c:v>398.89</c:v>
                </c:pt>
                <c:pt idx="50">
                  <c:v>918.89</c:v>
                </c:pt>
                <c:pt idx="51">
                  <c:v>164.53</c:v>
                </c:pt>
                <c:pt idx="52">
                  <c:v>90.43</c:v>
                </c:pt>
                <c:pt idx="53">
                  <c:v>212.55</c:v>
                </c:pt>
                <c:pt idx="54">
                  <c:v>135.41999999999999</c:v>
                </c:pt>
                <c:pt idx="55">
                  <c:v>263.60000000000002</c:v>
                </c:pt>
                <c:pt idx="56">
                  <c:v>373.15</c:v>
                </c:pt>
                <c:pt idx="57">
                  <c:v>255.31</c:v>
                </c:pt>
                <c:pt idx="58">
                  <c:v>270.04000000000002</c:v>
                </c:pt>
              </c:numCache>
            </c:numRef>
          </c:val>
          <c:smooth val="0"/>
        </c:ser>
        <c:dLbls>
          <c:showLegendKey val="0"/>
          <c:showVal val="0"/>
          <c:showCatName val="0"/>
          <c:showSerName val="0"/>
          <c:showPercent val="0"/>
          <c:showBubbleSize val="0"/>
        </c:dLbls>
        <c:marker val="1"/>
        <c:smooth val="0"/>
        <c:axId val="359220352"/>
        <c:axId val="359221888"/>
      </c:lineChart>
      <c:dateAx>
        <c:axId val="359220352"/>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359221888"/>
        <c:crosses val="autoZero"/>
        <c:auto val="0"/>
        <c:lblOffset val="100"/>
        <c:baseTimeUnit val="days"/>
        <c:majorUnit val="2"/>
        <c:majorTimeUnit val="months"/>
        <c:minorUnit val="82"/>
        <c:minorTimeUnit val="days"/>
      </c:dateAx>
      <c:valAx>
        <c:axId val="359221888"/>
        <c:scaling>
          <c:orientation val="minMax"/>
        </c:scaling>
        <c:delete val="0"/>
        <c:axPos val="l"/>
        <c:numFmt formatCode="#,##0_);\(#,##0\)" sourceLinked="0"/>
        <c:majorTickMark val="out"/>
        <c:minorTickMark val="none"/>
        <c:tickLblPos val="nextTo"/>
        <c:crossAx val="359220352"/>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12</xdr:row>
      <xdr:rowOff>11206</xdr:rowOff>
    </xdr:from>
    <xdr:to>
      <xdr:col>6</xdr:col>
      <xdr:colOff>1006039</xdr:colOff>
      <xdr:row>54</xdr:row>
      <xdr:rowOff>171451</xdr:rowOff>
    </xdr:to>
    <xdr:sp macro="" textlink="">
      <xdr:nvSpPr>
        <xdr:cNvPr id="5" name="TextBox 4"/>
        <xdr:cNvSpPr txBox="1">
          <a:spLocks noChangeArrowheads="1"/>
        </xdr:cNvSpPr>
      </xdr:nvSpPr>
      <xdr:spPr bwMode="auto">
        <a:xfrm>
          <a:off x="11206" y="2240056"/>
          <a:ext cx="6576483" cy="784692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000" b="0" i="0" baseline="0">
            <a:solidFill>
              <a:schemeClr val="tx1"/>
            </a:solidFill>
            <a:effectLst/>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lt"/>
              <a:ea typeface="+mn-ea"/>
              <a:cs typeface="+mn-cs"/>
            </a:rPr>
            <a:t>　　上周（</a:t>
          </a:r>
          <a:r>
            <a:rPr lang="en-US" altLang="zh-CN" sz="1000" b="0" i="0" baseline="0">
              <a:solidFill>
                <a:schemeClr val="tx1"/>
              </a:solidFill>
              <a:effectLst/>
              <a:latin typeface="+mn-lt"/>
              <a:ea typeface="+mn-ea"/>
              <a:cs typeface="+mn-cs"/>
            </a:rPr>
            <a:t>11</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3</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11</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日）环保板块（中信环保指数）上涨了</a:t>
          </a:r>
          <a:r>
            <a:rPr lang="en-US" altLang="zh-CN" sz="1000" b="0" i="0" baseline="0">
              <a:solidFill>
                <a:schemeClr val="tx1"/>
              </a:solidFill>
              <a:effectLst/>
              <a:latin typeface="+mn-lt"/>
              <a:ea typeface="+mn-ea"/>
              <a:cs typeface="+mn-cs"/>
            </a:rPr>
            <a:t>1.64%</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下跌</a:t>
          </a:r>
          <a:r>
            <a:rPr lang="en-US" altLang="zh-CN" sz="1000" b="0" i="0" baseline="0">
              <a:solidFill>
                <a:schemeClr val="tx1"/>
              </a:solidFill>
              <a:effectLst/>
              <a:latin typeface="+mn-lt"/>
              <a:ea typeface="+mn-ea"/>
              <a:cs typeface="+mn-cs"/>
            </a:rPr>
            <a:t>0.25</a:t>
          </a:r>
          <a:r>
            <a:rPr lang="en-US" altLang="zh-CN" sz="1100" b="0" i="0" baseline="0">
              <a:effectLst/>
              <a:latin typeface="+mn-lt"/>
              <a:ea typeface="+mn-ea"/>
              <a:cs typeface="+mn-cs"/>
            </a:rPr>
            <a:t>%</a:t>
          </a:r>
          <a:r>
            <a:rPr lang="zh-CN" altLang="en-US" sz="1000" b="0" i="0" baseline="0">
              <a:solidFill>
                <a:schemeClr val="tx1"/>
              </a:solidFill>
              <a:effectLst/>
              <a:latin typeface="+mn-lt"/>
              <a:ea typeface="+mn-ea"/>
              <a:cs typeface="+mn-cs"/>
            </a:rPr>
            <a:t>，中信环保指数跑赢沪深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1.89</a:t>
          </a:r>
          <a:r>
            <a:rPr lang="zh-CN" altLang="en-US" sz="1000" b="0" i="0" baseline="0">
              <a:solidFill>
                <a:schemeClr val="tx1"/>
              </a:solidFill>
              <a:effectLst/>
              <a:latin typeface="+mn-lt"/>
              <a:ea typeface="+mn-ea"/>
              <a:cs typeface="+mn-cs"/>
            </a:rPr>
            <a:t>个百分点。分板块来看，环保工程及服务（申万）上涨</a:t>
          </a:r>
          <a:r>
            <a:rPr lang="en-US" altLang="zh-CN" sz="1000" b="0" i="0" baseline="0">
              <a:solidFill>
                <a:schemeClr val="tx1"/>
              </a:solidFill>
              <a:effectLst/>
              <a:latin typeface="+mn-lt"/>
              <a:ea typeface="+mn-ea"/>
              <a:cs typeface="+mn-cs"/>
            </a:rPr>
            <a:t>2.17%</a:t>
          </a:r>
          <a:r>
            <a:rPr lang="zh-CN" altLang="en-US" sz="1000" b="0" i="0" baseline="0">
              <a:solidFill>
                <a:schemeClr val="tx1"/>
              </a:solidFill>
              <a:effectLst/>
              <a:latin typeface="+mn-lt"/>
              <a:ea typeface="+mn-ea"/>
              <a:cs typeface="+mn-cs"/>
            </a:rPr>
            <a:t>，环保设备（申万）下跌</a:t>
          </a:r>
          <a:r>
            <a:rPr lang="en-US" altLang="zh-CN" sz="1000" b="0" i="0" baseline="0">
              <a:solidFill>
                <a:schemeClr val="tx1"/>
              </a:solidFill>
              <a:effectLst/>
              <a:latin typeface="+mn-lt"/>
              <a:ea typeface="+mn-ea"/>
              <a:cs typeface="+mn-cs"/>
            </a:rPr>
            <a:t>1.03%</a:t>
          </a:r>
          <a:r>
            <a:rPr lang="zh-CN" altLang="en-US" sz="1000" b="0" i="0" baseline="0">
              <a:solidFill>
                <a:schemeClr val="tx1"/>
              </a:solidFill>
              <a:effectLst/>
              <a:latin typeface="+mn-lt"/>
              <a:ea typeface="+mn-ea"/>
              <a:cs typeface="+mn-cs"/>
            </a:rPr>
            <a:t>，水务（申万）上涨</a:t>
          </a:r>
          <a:r>
            <a:rPr lang="en-US" altLang="zh-CN" sz="1000" b="0" i="0" baseline="0">
              <a:solidFill>
                <a:schemeClr val="tx1"/>
              </a:solidFill>
              <a:effectLst/>
              <a:latin typeface="+mn-lt"/>
              <a:ea typeface="+mn-ea"/>
              <a:cs typeface="+mn-cs"/>
            </a:rPr>
            <a:t>0.93%</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）环保部发布关于发布重点流域水污染防治专项规划</a:t>
          </a:r>
          <a:r>
            <a:rPr lang="en-US" altLang="zh-CN" sz="1000" b="0" i="0" baseline="0">
              <a:solidFill>
                <a:schemeClr val="tx1"/>
              </a:solidFill>
              <a:effectLst/>
              <a:latin typeface="+mn-ea"/>
              <a:ea typeface="+mn-ea"/>
              <a:cs typeface="+mn-cs"/>
            </a:rPr>
            <a:t>2013</a:t>
          </a:r>
          <a:r>
            <a:rPr lang="zh-CN" altLang="en-US" sz="1000" b="0" i="0" baseline="0">
              <a:solidFill>
                <a:schemeClr val="tx1"/>
              </a:solidFill>
              <a:effectLst/>
              <a:latin typeface="+mn-ea"/>
              <a:ea typeface="+mn-ea"/>
              <a:cs typeface="+mn-cs"/>
            </a:rPr>
            <a:t>年度考核结果公告：至</a:t>
          </a:r>
          <a:r>
            <a:rPr lang="en-US" altLang="zh-CN" sz="1000" b="0" i="0" baseline="0">
              <a:solidFill>
                <a:schemeClr val="tx1"/>
              </a:solidFill>
              <a:effectLst/>
              <a:latin typeface="+mn-ea"/>
              <a:ea typeface="+mn-ea"/>
              <a:cs typeface="+mn-cs"/>
            </a:rPr>
            <a:t>2013</a:t>
          </a:r>
          <a:r>
            <a:rPr lang="zh-CN" altLang="en-US" sz="1000" b="0" i="0" baseline="0">
              <a:solidFill>
                <a:schemeClr val="tx1"/>
              </a:solidFill>
              <a:effectLst/>
              <a:latin typeface="+mn-ea"/>
              <a:ea typeface="+mn-ea"/>
              <a:cs typeface="+mn-cs"/>
            </a:rPr>
            <a:t>年底，</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规划</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治污工程项目已完成</a:t>
          </a:r>
          <a:r>
            <a:rPr lang="en-US" altLang="zh-CN" sz="1000" b="0" i="0" baseline="0">
              <a:solidFill>
                <a:schemeClr val="tx1"/>
              </a:solidFill>
              <a:effectLst/>
              <a:latin typeface="+mn-ea"/>
              <a:ea typeface="+mn-ea"/>
              <a:cs typeface="+mn-cs"/>
            </a:rPr>
            <a:t>41.7%</a:t>
          </a:r>
          <a:r>
            <a:rPr lang="zh-CN" altLang="en-US" sz="1000" b="0" i="0" baseline="0">
              <a:solidFill>
                <a:schemeClr val="tx1"/>
              </a:solidFill>
              <a:effectLst/>
              <a:latin typeface="+mn-ea"/>
              <a:ea typeface="+mn-ea"/>
              <a:cs typeface="+mn-cs"/>
            </a:rPr>
            <a:t>，水质考核断面中有</a:t>
          </a:r>
          <a:r>
            <a:rPr lang="en-US" altLang="zh-CN" sz="1000" b="0" i="0" baseline="0">
              <a:solidFill>
                <a:schemeClr val="tx1"/>
              </a:solidFill>
              <a:effectLst/>
              <a:latin typeface="+mn-ea"/>
              <a:ea typeface="+mn-ea"/>
              <a:cs typeface="+mn-cs"/>
            </a:rPr>
            <a:t>78.2%</a:t>
          </a:r>
          <a:r>
            <a:rPr lang="zh-CN" altLang="en-US" sz="1000" b="0" i="0" baseline="0">
              <a:solidFill>
                <a:schemeClr val="tx1"/>
              </a:solidFill>
              <a:effectLst/>
              <a:latin typeface="+mn-ea"/>
              <a:ea typeface="+mn-ea"/>
              <a:cs typeface="+mn-cs"/>
            </a:rPr>
            <a:t>的断面达标。重点流域污染治理虽然取得一定成效，但是水环境形势依然严峻，仍有</a:t>
          </a:r>
          <a:r>
            <a:rPr lang="en-US" altLang="zh-CN" sz="1000" b="0" i="0" baseline="0">
              <a:solidFill>
                <a:schemeClr val="tx1"/>
              </a:solidFill>
              <a:effectLst/>
              <a:latin typeface="+mn-ea"/>
              <a:ea typeface="+mn-ea"/>
              <a:cs typeface="+mn-cs"/>
            </a:rPr>
            <a:t>17.2%</a:t>
          </a:r>
          <a:r>
            <a:rPr lang="zh-CN" altLang="en-US" sz="1000" b="0" i="0" baseline="0">
              <a:solidFill>
                <a:schemeClr val="tx1"/>
              </a:solidFill>
              <a:effectLst/>
              <a:latin typeface="+mn-ea"/>
              <a:ea typeface="+mn-ea"/>
              <a:cs typeface="+mn-cs"/>
            </a:rPr>
            <a:t>的考核断面为劣</a:t>
          </a:r>
          <a:r>
            <a:rPr lang="en-US" altLang="zh-CN" sz="1000" b="0" i="0" baseline="0">
              <a:solidFill>
                <a:schemeClr val="tx1"/>
              </a:solidFill>
              <a:effectLst/>
              <a:latin typeface="+mn-ea"/>
              <a:ea typeface="+mn-ea"/>
              <a:cs typeface="+mn-cs"/>
            </a:rPr>
            <a:t>Ⅴ</a:t>
          </a:r>
          <a:r>
            <a:rPr lang="zh-CN" altLang="en-US" sz="1000" b="0" i="0" baseline="0">
              <a:solidFill>
                <a:schemeClr val="tx1"/>
              </a:solidFill>
              <a:effectLst/>
              <a:latin typeface="+mn-ea"/>
              <a:ea typeface="+mn-ea"/>
              <a:cs typeface="+mn-cs"/>
            </a:rPr>
            <a:t>类断面；总磷、氨氮等污染日益明显，除松花江流域外，各流域均存在总磷超标的问题；治污项目资金渠道单一，部分地区项目进展缓慢，滇池、三峡库区及其上游流域项目完成率均不足</a:t>
          </a:r>
          <a:r>
            <a:rPr lang="en-US" altLang="zh-CN" sz="1000" b="0" i="0" baseline="0">
              <a:solidFill>
                <a:schemeClr val="tx1"/>
              </a:solidFill>
              <a:effectLst/>
              <a:latin typeface="+mn-ea"/>
              <a:ea typeface="+mn-ea"/>
              <a:cs typeface="+mn-cs"/>
            </a:rPr>
            <a:t>30%</a:t>
          </a:r>
          <a:r>
            <a:rPr lang="zh-CN" altLang="en-US" sz="1000" b="0" i="0" baseline="0">
              <a:solidFill>
                <a:schemeClr val="tx1"/>
              </a:solidFill>
              <a:effectLst/>
              <a:latin typeface="+mn-ea"/>
              <a:ea typeface="+mn-ea"/>
              <a:cs typeface="+mn-cs"/>
            </a:rPr>
            <a:t>。总体上</a:t>
          </a:r>
          <a:r>
            <a:rPr lang="zh-CN" altLang="zh-CN" sz="1000" b="0" i="0" baseline="0">
              <a:solidFill>
                <a:schemeClr val="tx1"/>
              </a:solidFill>
              <a:effectLst/>
              <a:latin typeface="+mn-ea"/>
              <a:ea typeface="+mn-ea"/>
              <a:cs typeface="+mn-cs"/>
            </a:rPr>
            <a:t>各省（区、市）不断增强主体责任意识，进一步加大工作力度，采取积极措施，扎实推进</a:t>
          </a:r>
          <a:r>
            <a:rPr lang="en-US" altLang="zh-CN" sz="1000" b="0" i="0" baseline="0">
              <a:solidFill>
                <a:schemeClr val="tx1"/>
              </a:solidFill>
              <a:effectLst/>
              <a:latin typeface="+mn-ea"/>
              <a:ea typeface="+mn-ea"/>
              <a:cs typeface="+mn-cs"/>
            </a:rPr>
            <a:t>《</a:t>
          </a:r>
          <a:r>
            <a:rPr lang="zh-CN" altLang="zh-CN" sz="1000" b="0" i="0" baseline="0">
              <a:solidFill>
                <a:schemeClr val="tx1"/>
              </a:solidFill>
              <a:effectLst/>
              <a:latin typeface="+mn-ea"/>
              <a:ea typeface="+mn-ea"/>
              <a:cs typeface="+mn-cs"/>
            </a:rPr>
            <a:t>规划</a:t>
          </a:r>
          <a:r>
            <a:rPr lang="en-US" altLang="zh-CN" sz="1000" b="0" i="0" baseline="0">
              <a:solidFill>
                <a:schemeClr val="tx1"/>
              </a:solidFill>
              <a:effectLst/>
              <a:latin typeface="+mn-ea"/>
              <a:ea typeface="+mn-ea"/>
              <a:cs typeface="+mn-cs"/>
            </a:rPr>
            <a:t>》</a:t>
          </a:r>
          <a:r>
            <a:rPr lang="zh-CN" altLang="zh-CN" sz="1000" b="0" i="0" baseline="0">
              <a:solidFill>
                <a:schemeClr val="tx1"/>
              </a:solidFill>
              <a:effectLst/>
              <a:latin typeface="+mn-ea"/>
              <a:ea typeface="+mn-ea"/>
              <a:cs typeface="+mn-cs"/>
            </a:rPr>
            <a:t>实施</a:t>
          </a:r>
          <a:r>
            <a:rPr lang="zh-CN" altLang="zh-CN" sz="1100" b="0" i="0" baseline="0">
              <a:effectLst/>
              <a:latin typeface="+mn-lt"/>
              <a:ea typeface="+mn-ea"/>
              <a:cs typeface="+mn-cs"/>
            </a:rPr>
            <a:t>。</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）国家发展和改革委员会公布</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国家应对气候变化规划</a:t>
          </a:r>
          <a:r>
            <a:rPr lang="en-US" altLang="zh-CN" sz="1000" b="0" i="0" baseline="0">
              <a:solidFill>
                <a:schemeClr val="tx1"/>
              </a:solidFill>
              <a:effectLst/>
              <a:latin typeface="+mn-ea"/>
              <a:ea typeface="+mn-ea"/>
              <a:cs typeface="+mn-cs"/>
            </a:rPr>
            <a:t>(2014-2020</a:t>
          </a:r>
          <a:r>
            <a:rPr lang="zh-CN" altLang="en-US" sz="1000" b="0" i="0" baseline="0">
              <a:solidFill>
                <a:schemeClr val="tx1"/>
              </a:solidFill>
              <a:effectLst/>
              <a:latin typeface="+mn-ea"/>
              <a:ea typeface="+mn-ea"/>
              <a:cs typeface="+mn-cs"/>
            </a:rPr>
            <a:t>年</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全文，根据规划，到</a:t>
          </a:r>
          <a:r>
            <a:rPr lang="en-US" altLang="zh-CN" sz="1000" b="0" i="0" baseline="0">
              <a:solidFill>
                <a:schemeClr val="tx1"/>
              </a:solidFill>
              <a:effectLst/>
              <a:latin typeface="+mn-ea"/>
              <a:ea typeface="+mn-ea"/>
              <a:cs typeface="+mn-cs"/>
            </a:rPr>
            <a:t>2020</a:t>
          </a:r>
          <a:r>
            <a:rPr lang="zh-CN" altLang="en-US" sz="1000" b="0" i="0" baseline="0">
              <a:solidFill>
                <a:schemeClr val="tx1"/>
              </a:solidFill>
              <a:effectLst/>
              <a:latin typeface="+mn-ea"/>
              <a:ea typeface="+mn-ea"/>
              <a:cs typeface="+mn-cs"/>
            </a:rPr>
            <a:t>年，我国将全面完成控制温室气体排放行动目标，低碳试点示范取得显著进展。单位国内生产总值二氧化碳排放比</a:t>
          </a:r>
          <a:r>
            <a:rPr lang="en-US" altLang="zh-CN" sz="1000" b="0" i="0" baseline="0">
              <a:solidFill>
                <a:schemeClr val="tx1"/>
              </a:solidFill>
              <a:effectLst/>
              <a:latin typeface="+mn-ea"/>
              <a:ea typeface="+mn-ea"/>
              <a:cs typeface="+mn-cs"/>
            </a:rPr>
            <a:t>2005</a:t>
          </a:r>
          <a:r>
            <a:rPr lang="zh-CN" altLang="en-US" sz="1000" b="0" i="0" baseline="0">
              <a:solidFill>
                <a:schemeClr val="tx1"/>
              </a:solidFill>
              <a:effectLst/>
              <a:latin typeface="+mn-ea"/>
              <a:ea typeface="+mn-ea"/>
              <a:cs typeface="+mn-cs"/>
            </a:rPr>
            <a:t>年下降</a:t>
          </a:r>
          <a:r>
            <a:rPr lang="en-US" altLang="zh-CN" sz="1000" b="0" i="0" baseline="0">
              <a:solidFill>
                <a:schemeClr val="tx1"/>
              </a:solidFill>
              <a:effectLst/>
              <a:latin typeface="+mn-ea"/>
              <a:ea typeface="+mn-ea"/>
              <a:cs typeface="+mn-cs"/>
            </a:rPr>
            <a:t>40%-45%</a:t>
          </a:r>
          <a:r>
            <a:rPr lang="zh-CN" altLang="en-US" sz="1000" b="0" i="0" baseline="0">
              <a:solidFill>
                <a:schemeClr val="tx1"/>
              </a:solidFill>
              <a:effectLst/>
              <a:latin typeface="+mn-ea"/>
              <a:ea typeface="+mn-ea"/>
              <a:cs typeface="+mn-cs"/>
            </a:rPr>
            <a:t>，非化石能源占一次能源消费的比重达到</a:t>
          </a:r>
          <a:r>
            <a:rPr lang="en-US" altLang="zh-CN" sz="1000" b="0" i="0" baseline="0">
              <a:solidFill>
                <a:schemeClr val="tx1"/>
              </a:solidFill>
              <a:effectLst/>
              <a:latin typeface="+mn-ea"/>
              <a:ea typeface="+mn-ea"/>
              <a:cs typeface="+mn-cs"/>
            </a:rPr>
            <a:t>15%</a:t>
          </a:r>
          <a:r>
            <a:rPr lang="zh-CN" altLang="en-US" sz="1000" b="0" i="0" baseline="0">
              <a:solidFill>
                <a:schemeClr val="tx1"/>
              </a:solidFill>
              <a:effectLst/>
              <a:latin typeface="+mn-ea"/>
              <a:ea typeface="+mn-ea"/>
              <a:cs typeface="+mn-cs"/>
            </a:rPr>
            <a:t>左右，森林面积和蓄积量分别比</a:t>
          </a:r>
          <a:r>
            <a:rPr lang="en-US" altLang="zh-CN" sz="1000" b="0" i="0" baseline="0">
              <a:solidFill>
                <a:schemeClr val="tx1"/>
              </a:solidFill>
              <a:effectLst/>
              <a:latin typeface="+mn-ea"/>
              <a:ea typeface="+mn-ea"/>
              <a:cs typeface="+mn-cs"/>
            </a:rPr>
            <a:t>2005</a:t>
          </a:r>
          <a:r>
            <a:rPr lang="zh-CN" altLang="en-US" sz="1000" b="0" i="0" baseline="0">
              <a:solidFill>
                <a:schemeClr val="tx1"/>
              </a:solidFill>
              <a:effectLst/>
              <a:latin typeface="+mn-ea"/>
              <a:ea typeface="+mn-ea"/>
              <a:cs typeface="+mn-cs"/>
            </a:rPr>
            <a:t>年增加</a:t>
          </a:r>
          <a:r>
            <a:rPr lang="en-US" altLang="zh-CN" sz="1000" b="0" i="0" baseline="0">
              <a:solidFill>
                <a:schemeClr val="tx1"/>
              </a:solidFill>
              <a:effectLst/>
              <a:latin typeface="+mn-ea"/>
              <a:ea typeface="+mn-ea"/>
              <a:cs typeface="+mn-cs"/>
            </a:rPr>
            <a:t>4000</a:t>
          </a:r>
          <a:r>
            <a:rPr lang="zh-CN" altLang="en-US" sz="1000" b="0" i="0" baseline="0">
              <a:solidFill>
                <a:schemeClr val="tx1"/>
              </a:solidFill>
              <a:effectLst/>
              <a:latin typeface="+mn-ea"/>
              <a:ea typeface="+mn-ea"/>
              <a:cs typeface="+mn-cs"/>
            </a:rPr>
            <a:t>万公顷和</a:t>
          </a:r>
          <a:r>
            <a:rPr lang="en-US" altLang="zh-CN" sz="1000" b="0" i="0" baseline="0">
              <a:solidFill>
                <a:schemeClr val="tx1"/>
              </a:solidFill>
              <a:effectLst/>
              <a:latin typeface="+mn-ea"/>
              <a:ea typeface="+mn-ea"/>
              <a:cs typeface="+mn-cs"/>
            </a:rPr>
            <a:t>13</a:t>
          </a:r>
          <a:r>
            <a:rPr lang="zh-CN" altLang="en-US" sz="1000" b="0" i="0" baseline="0">
              <a:solidFill>
                <a:schemeClr val="tx1"/>
              </a:solidFill>
              <a:effectLst/>
              <a:latin typeface="+mn-ea"/>
              <a:ea typeface="+mn-ea"/>
              <a:cs typeface="+mn-cs"/>
            </a:rPr>
            <a:t>亿立方米。工业生产过程等非能源活动温室气体排放得到有效控制，温室气体排放增速继续减缓。 </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endParaRPr lang="en-US" altLang="zh-CN" sz="1000" b="0" i="0" u="none" strike="noStrike"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）华西能源发布</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关于签订对外投资框架协议的公告</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 ：公司拟现金出资</a:t>
          </a:r>
          <a:r>
            <a:rPr lang="en-US" altLang="zh-CN" sz="1000" b="0" i="0" baseline="0">
              <a:solidFill>
                <a:schemeClr val="tx1"/>
              </a:solidFill>
              <a:effectLst/>
              <a:latin typeface="+mn-lt"/>
              <a:ea typeface="+mn-ea"/>
              <a:cs typeface="+mn-cs"/>
            </a:rPr>
            <a:t>3.0</a:t>
          </a:r>
          <a:r>
            <a:rPr lang="zh-CN" altLang="en-US" sz="1000" b="0" i="0" baseline="0">
              <a:solidFill>
                <a:schemeClr val="tx1"/>
              </a:solidFill>
              <a:effectLst/>
              <a:latin typeface="+mn-lt"/>
              <a:ea typeface="+mn-ea"/>
              <a:cs typeface="+mn-cs"/>
            </a:rPr>
            <a:t>亿元与安能热电集团有限公司合资组建生物质新能源公司。合资组建新公司完成后，公司将持有新公司</a:t>
          </a:r>
          <a:r>
            <a:rPr lang="en-US" altLang="zh-CN" sz="1000" b="0" i="0" baseline="0">
              <a:solidFill>
                <a:schemeClr val="tx1"/>
              </a:solidFill>
              <a:effectLst/>
              <a:latin typeface="+mn-lt"/>
              <a:ea typeface="+mn-ea"/>
              <a:cs typeface="+mn-cs"/>
            </a:rPr>
            <a:t>65%</a:t>
          </a:r>
          <a:r>
            <a:rPr lang="zh-CN" altLang="en-US" sz="1000" b="0" i="0" baseline="0">
              <a:solidFill>
                <a:schemeClr val="tx1"/>
              </a:solidFill>
              <a:effectLst/>
              <a:latin typeface="+mn-lt"/>
              <a:ea typeface="+mn-ea"/>
              <a:cs typeface="+mn-cs"/>
            </a:rPr>
            <a:t>的股权，安能集团持有新能源公司</a:t>
          </a:r>
          <a:r>
            <a:rPr lang="en-US" altLang="zh-CN" sz="1000" b="0" i="0" baseline="0">
              <a:solidFill>
                <a:schemeClr val="tx1"/>
              </a:solidFill>
              <a:effectLst/>
              <a:latin typeface="+mn-lt"/>
              <a:ea typeface="+mn-ea"/>
              <a:cs typeface="+mn-cs"/>
            </a:rPr>
            <a:t>35%</a:t>
          </a:r>
          <a:r>
            <a:rPr lang="zh-CN" altLang="en-US" sz="1000" b="0" i="0" baseline="0">
              <a:solidFill>
                <a:schemeClr val="tx1"/>
              </a:solidFill>
              <a:effectLst/>
              <a:latin typeface="+mn-lt"/>
              <a:ea typeface="+mn-ea"/>
              <a:cs typeface="+mn-cs"/>
            </a:rPr>
            <a:t>的股权。新能源公司专业从事生物质发电及热电联产等业务，并积极开拓湖北省等区域的垃圾焚烧发电业务。安能集团承诺，新能源公司</a:t>
          </a:r>
          <a:r>
            <a:rPr lang="en-US" altLang="zh-CN" sz="1000" b="0" i="0" baseline="0">
              <a:solidFill>
                <a:schemeClr val="tx1"/>
              </a:solidFill>
              <a:effectLst/>
              <a:latin typeface="+mn-lt"/>
              <a:ea typeface="+mn-ea"/>
              <a:cs typeface="+mn-cs"/>
            </a:rPr>
            <a:t>2015</a:t>
          </a:r>
          <a:r>
            <a:rPr lang="zh-CN" altLang="en-US" sz="1000" b="0" i="0" baseline="0">
              <a:solidFill>
                <a:schemeClr val="tx1"/>
              </a:solidFill>
              <a:effectLst/>
              <a:latin typeface="+mn-lt"/>
              <a:ea typeface="+mn-ea"/>
              <a:cs typeface="+mn-cs"/>
            </a:rPr>
            <a:t>年实现净利润</a:t>
          </a:r>
          <a:r>
            <a:rPr lang="en-US" altLang="zh-CN" sz="1000" b="0" i="0" baseline="0">
              <a:solidFill>
                <a:schemeClr val="tx1"/>
              </a:solidFill>
              <a:effectLst/>
              <a:latin typeface="+mn-lt"/>
              <a:ea typeface="+mn-ea"/>
              <a:cs typeface="+mn-cs"/>
            </a:rPr>
            <a:t>4,800</a:t>
          </a:r>
          <a:r>
            <a:rPr lang="zh-CN" altLang="en-US" sz="1000" b="0" i="0" baseline="0">
              <a:solidFill>
                <a:schemeClr val="tx1"/>
              </a:solidFill>
              <a:effectLst/>
              <a:latin typeface="+mn-lt"/>
              <a:ea typeface="+mn-ea"/>
              <a:cs typeface="+mn-cs"/>
            </a:rPr>
            <a:t>万元人民币、</a:t>
          </a:r>
          <a:r>
            <a:rPr lang="en-US" altLang="zh-CN" sz="1000" b="0" i="0" baseline="0">
              <a:solidFill>
                <a:schemeClr val="tx1"/>
              </a:solidFill>
              <a:effectLst/>
              <a:latin typeface="+mn-lt"/>
              <a:ea typeface="+mn-ea"/>
              <a:cs typeface="+mn-cs"/>
            </a:rPr>
            <a:t>2016</a:t>
          </a:r>
          <a:r>
            <a:rPr lang="zh-CN" altLang="en-US" sz="1000" b="0" i="0" baseline="0">
              <a:solidFill>
                <a:schemeClr val="tx1"/>
              </a:solidFill>
              <a:effectLst/>
              <a:latin typeface="+mn-lt"/>
              <a:ea typeface="+mn-ea"/>
              <a:cs typeface="+mn-cs"/>
            </a:rPr>
            <a:t>年实现净利润</a:t>
          </a:r>
          <a:r>
            <a:rPr lang="en-US" altLang="zh-CN" sz="1000" b="0" i="0" baseline="0">
              <a:solidFill>
                <a:schemeClr val="tx1"/>
              </a:solidFill>
              <a:effectLst/>
              <a:latin typeface="+mn-lt"/>
              <a:ea typeface="+mn-ea"/>
              <a:cs typeface="+mn-cs"/>
            </a:rPr>
            <a:t>5,000</a:t>
          </a:r>
          <a:r>
            <a:rPr lang="zh-CN" altLang="en-US" sz="1000" b="0" i="0" baseline="0">
              <a:solidFill>
                <a:schemeClr val="tx1"/>
              </a:solidFill>
              <a:effectLst/>
              <a:latin typeface="+mn-lt"/>
              <a:ea typeface="+mn-ea"/>
              <a:cs typeface="+mn-cs"/>
            </a:rPr>
            <a:t>万元人民币、</a:t>
          </a:r>
          <a:r>
            <a:rPr lang="en-US" altLang="zh-CN" sz="1000" b="0" i="0" baseline="0">
              <a:solidFill>
                <a:schemeClr val="tx1"/>
              </a:solidFill>
              <a:effectLst/>
              <a:latin typeface="+mn-lt"/>
              <a:ea typeface="+mn-ea"/>
              <a:cs typeface="+mn-cs"/>
            </a:rPr>
            <a:t>2017</a:t>
          </a:r>
          <a:r>
            <a:rPr lang="zh-CN" altLang="en-US" sz="1000" b="0" i="0" baseline="0">
              <a:solidFill>
                <a:schemeClr val="tx1"/>
              </a:solidFill>
              <a:effectLst/>
              <a:latin typeface="+mn-lt"/>
              <a:ea typeface="+mn-ea"/>
              <a:cs typeface="+mn-cs"/>
            </a:rPr>
            <a:t>年实现净利润</a:t>
          </a:r>
          <a:r>
            <a:rPr lang="en-US" altLang="zh-CN" sz="1000" b="0" i="0" baseline="0">
              <a:solidFill>
                <a:schemeClr val="tx1"/>
              </a:solidFill>
              <a:effectLst/>
              <a:latin typeface="+mn-lt"/>
              <a:ea typeface="+mn-ea"/>
              <a:cs typeface="+mn-cs"/>
            </a:rPr>
            <a:t>5,700</a:t>
          </a:r>
          <a:r>
            <a:rPr lang="zh-CN" altLang="en-US" sz="1000" b="0" i="0" baseline="0">
              <a:solidFill>
                <a:schemeClr val="tx1"/>
              </a:solidFill>
              <a:effectLst/>
              <a:latin typeface="+mn-lt"/>
              <a:ea typeface="+mn-ea"/>
              <a:cs typeface="+mn-cs"/>
            </a:rPr>
            <a:t>万元人民币。</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关于收购增资广东博海昕能环保有限公司的公告</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：公司拟以现金出资</a:t>
          </a:r>
          <a:r>
            <a:rPr lang="en-US" altLang="zh-CN" sz="1000" b="0" i="0" baseline="0">
              <a:solidFill>
                <a:schemeClr val="tx1"/>
              </a:solidFill>
              <a:effectLst/>
              <a:latin typeface="+mn-lt"/>
              <a:ea typeface="+mn-ea"/>
              <a:cs typeface="+mn-cs"/>
            </a:rPr>
            <a:t>2.6</a:t>
          </a:r>
          <a:r>
            <a:rPr lang="zh-CN" altLang="en-US" sz="1000" b="0" i="0" baseline="0">
              <a:solidFill>
                <a:schemeClr val="tx1"/>
              </a:solidFill>
              <a:effectLst/>
              <a:latin typeface="+mn-lt"/>
              <a:ea typeface="+mn-ea"/>
              <a:cs typeface="+mn-cs"/>
            </a:rPr>
            <a:t>亿元收购、增资广东博海昕能环保有限公司，本次收购增资后，公司将持有广东博海昕能环保有限公司</a:t>
          </a:r>
          <a:r>
            <a:rPr lang="en-US" altLang="zh-CN" sz="1000" b="0" i="0" baseline="0">
              <a:solidFill>
                <a:schemeClr val="tx1"/>
              </a:solidFill>
              <a:effectLst/>
              <a:latin typeface="+mn-lt"/>
              <a:ea typeface="+mn-ea"/>
              <a:cs typeface="+mn-cs"/>
            </a:rPr>
            <a:t>50%</a:t>
          </a:r>
          <a:r>
            <a:rPr lang="zh-CN" altLang="en-US" sz="1000" b="0" i="0" baseline="0">
              <a:solidFill>
                <a:schemeClr val="tx1"/>
              </a:solidFill>
              <a:effectLst/>
              <a:latin typeface="+mn-lt"/>
              <a:ea typeface="+mn-ea"/>
              <a:cs typeface="+mn-cs"/>
            </a:rPr>
            <a:t>的股权，成为博海昕能单一最大股东。截至目前，博海昕能公司已中标、签订</a:t>
          </a:r>
          <a:r>
            <a:rPr lang="en-US" altLang="zh-CN" sz="1000" b="0" i="0" baseline="0">
              <a:solidFill>
                <a:schemeClr val="tx1"/>
              </a:solidFill>
              <a:effectLst/>
              <a:latin typeface="+mn-lt"/>
              <a:ea typeface="+mn-ea"/>
              <a:cs typeface="+mn-cs"/>
            </a:rPr>
            <a:t>6</a:t>
          </a:r>
          <a:r>
            <a:rPr lang="zh-CN" altLang="en-US" sz="1000" b="0" i="0" baseline="0">
              <a:solidFill>
                <a:schemeClr val="tx1"/>
              </a:solidFill>
              <a:effectLst/>
              <a:latin typeface="+mn-lt"/>
              <a:ea typeface="+mn-ea"/>
              <a:cs typeface="+mn-cs"/>
            </a:rPr>
            <a:t>个垃圾处理焚烧发电</a:t>
          </a:r>
          <a:r>
            <a:rPr lang="en-US" altLang="zh-CN" sz="1000" b="0" i="0" baseline="0">
              <a:solidFill>
                <a:schemeClr val="tx1"/>
              </a:solidFill>
              <a:effectLst/>
              <a:latin typeface="+mn-lt"/>
              <a:ea typeface="+mn-ea"/>
              <a:cs typeface="+mn-cs"/>
            </a:rPr>
            <a:t>BOT</a:t>
          </a:r>
          <a:r>
            <a:rPr lang="zh-CN" altLang="en-US" sz="1000" b="0" i="0" baseline="0">
              <a:solidFill>
                <a:schemeClr val="tx1"/>
              </a:solidFill>
              <a:effectLst/>
              <a:latin typeface="+mn-lt"/>
              <a:ea typeface="+mn-ea"/>
              <a:cs typeface="+mn-cs"/>
            </a:rPr>
            <a:t>项目，合计日垃圾处理量达</a:t>
          </a:r>
          <a:r>
            <a:rPr lang="en-US" altLang="zh-CN" sz="1000" b="0" i="0" baseline="0">
              <a:solidFill>
                <a:schemeClr val="tx1"/>
              </a:solidFill>
              <a:effectLst/>
              <a:latin typeface="+mn-lt"/>
              <a:ea typeface="+mn-ea"/>
              <a:cs typeface="+mn-cs"/>
            </a:rPr>
            <a:t>7150</a:t>
          </a:r>
          <a:r>
            <a:rPr lang="zh-CN" altLang="en-US" sz="1000" b="0" i="0" baseline="0">
              <a:solidFill>
                <a:schemeClr val="tx1"/>
              </a:solidFill>
              <a:effectLst/>
              <a:latin typeface="+mn-lt"/>
              <a:ea typeface="+mn-ea"/>
              <a:cs typeface="+mn-cs"/>
            </a:rPr>
            <a:t>吨</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天。博海昕能公司全部项目投资总额预计达</a:t>
          </a:r>
          <a:r>
            <a:rPr lang="en-US" altLang="zh-CN" sz="1000" b="0" i="0" baseline="0">
              <a:solidFill>
                <a:schemeClr val="tx1"/>
              </a:solidFill>
              <a:effectLst/>
              <a:latin typeface="+mn-lt"/>
              <a:ea typeface="+mn-ea"/>
              <a:cs typeface="+mn-cs"/>
            </a:rPr>
            <a:t>33-35</a:t>
          </a:r>
          <a:r>
            <a:rPr lang="zh-CN" altLang="en-US" sz="1000" b="0" i="0" baseline="0">
              <a:solidFill>
                <a:schemeClr val="tx1"/>
              </a:solidFill>
              <a:effectLst/>
              <a:latin typeface="+mn-lt"/>
              <a:ea typeface="+mn-ea"/>
              <a:cs typeface="+mn-cs"/>
            </a:rPr>
            <a:t>亿元，项目完全建成达产后预计每年可实现净利润</a:t>
          </a:r>
          <a:r>
            <a:rPr lang="en-US" altLang="zh-CN" sz="1000" b="0" i="0" baseline="0">
              <a:solidFill>
                <a:schemeClr val="tx1"/>
              </a:solidFill>
              <a:effectLst/>
              <a:latin typeface="+mn-lt"/>
              <a:ea typeface="+mn-ea"/>
              <a:cs typeface="+mn-cs"/>
            </a:rPr>
            <a:t>3</a:t>
          </a:r>
          <a:r>
            <a:rPr lang="zh-CN" altLang="en-US" sz="1000" b="0" i="0" baseline="0">
              <a:solidFill>
                <a:schemeClr val="tx1"/>
              </a:solidFill>
              <a:effectLst/>
              <a:latin typeface="+mn-lt"/>
              <a:ea typeface="+mn-ea"/>
              <a:cs typeface="+mn-cs"/>
            </a:rPr>
            <a:t>亿元。 </a:t>
          </a:r>
          <a:endParaRPr lang="en-US" altLang="zh-CN"/>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）迪森股份发布</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关于签署生物质能集中供热框架协议的公告</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：迪森股份与广东江门新会经济开发区管理委员会签署了</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生物质能集中供热框架协议</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，公司采用</a:t>
          </a:r>
          <a:r>
            <a:rPr lang="en-US" altLang="zh-CN" sz="1000" b="0" i="0" baseline="0">
              <a:solidFill>
                <a:schemeClr val="tx1"/>
              </a:solidFill>
              <a:effectLst/>
              <a:latin typeface="+mn-lt"/>
              <a:ea typeface="+mn-ea"/>
              <a:cs typeface="+mn-cs"/>
            </a:rPr>
            <a:t>BOO</a:t>
          </a:r>
          <a:r>
            <a:rPr lang="zh-CN" altLang="en-US" sz="1000" b="0" i="0" baseline="0">
              <a:solidFill>
                <a:schemeClr val="tx1"/>
              </a:solidFill>
              <a:effectLst/>
              <a:latin typeface="+mn-lt"/>
              <a:ea typeface="+mn-ea"/>
              <a:cs typeface="+mn-cs"/>
            </a:rPr>
            <a:t>模式，根据园区用户的用能需求在新会经济开发区（东区）投资建设生物质能集中供热站，为园区用能企业提供配套热力，并负责提供燃料与运营服务。集中供热站首期建设规模根据目前园区用能企业实际用汽量</a:t>
          </a:r>
          <a:r>
            <a:rPr lang="en-US" altLang="zh-CN" sz="1000" b="0" i="0" baseline="0">
              <a:solidFill>
                <a:schemeClr val="tx1"/>
              </a:solidFill>
              <a:effectLst/>
              <a:latin typeface="+mn-lt"/>
              <a:ea typeface="+mn-ea"/>
              <a:cs typeface="+mn-cs"/>
            </a:rPr>
            <a:t>22 </a:t>
          </a:r>
          <a:r>
            <a:rPr lang="zh-CN" altLang="en-US" sz="1000" b="0" i="0" baseline="0">
              <a:solidFill>
                <a:schemeClr val="tx1"/>
              </a:solidFill>
              <a:effectLst/>
              <a:latin typeface="+mn-lt"/>
              <a:ea typeface="+mn-ea"/>
              <a:cs typeface="+mn-cs"/>
            </a:rPr>
            <a:t>万吨</a:t>
          </a:r>
          <a:r>
            <a:rPr lang="en-US" altLang="zh-CN" sz="1000" b="0" i="0" baseline="0">
              <a:solidFill>
                <a:schemeClr val="tx1"/>
              </a:solidFill>
              <a:effectLst/>
              <a:latin typeface="+mn-lt"/>
              <a:ea typeface="+mn-ea"/>
              <a:cs typeface="+mn-cs"/>
            </a:rPr>
            <a:t>/</a:t>
          </a:r>
          <a:r>
            <a:rPr lang="zh-CN" altLang="en-US" sz="1000" b="0" i="0" baseline="0">
              <a:solidFill>
                <a:schemeClr val="tx1"/>
              </a:solidFill>
              <a:effectLst/>
              <a:latin typeface="+mn-lt"/>
              <a:ea typeface="+mn-ea"/>
              <a:cs typeface="+mn-cs"/>
            </a:rPr>
            <a:t>年进行规划建设，未来供热负荷扩容视园区新增用能情况而定</a:t>
          </a:r>
          <a:r>
            <a:rPr lang="zh-CN" altLang="en-US" sz="1000" b="0" i="0" u="none" strike="noStrike">
              <a:effectLst/>
              <a:latin typeface="+mn-lt"/>
              <a:ea typeface="+mn-ea"/>
              <a:cs typeface="+mn-cs"/>
            </a:rPr>
            <a:t>。</a:t>
          </a:r>
          <a:endParaRPr lang="en-US" altLang="zh-CN" sz="1000" b="0" i="0" u="none" strike="noStrike">
            <a:effectLst/>
            <a:latin typeface="+mn-lt"/>
            <a:ea typeface="+mn-ea"/>
            <a:cs typeface="+mn-cs"/>
          </a:endParaRPr>
        </a:p>
        <a:p>
          <a:pPr algn="l" rtl="0">
            <a:lnSpc>
              <a:spcPts val="1500"/>
            </a:lnSpc>
            <a:defRPr sz="1000"/>
          </a:pPr>
          <a:r>
            <a:rPr lang="en-US" altLang="zh-CN" sz="1000" b="0" i="0" u="none" strike="noStrike">
              <a:effectLst/>
              <a:latin typeface="+mn-lt"/>
              <a:ea typeface="+mn-ea"/>
              <a:cs typeface="+mn-cs"/>
            </a:rPr>
            <a:t>          </a:t>
          </a:r>
          <a:r>
            <a:rPr lang="zh-CN" altLang="en-US" sz="1000" b="0" i="0" u="none" strike="noStrike">
              <a:effectLst/>
              <a:latin typeface="+mn-lt"/>
              <a:ea typeface="+mn-ea"/>
              <a:cs typeface="+mn-cs"/>
            </a:rPr>
            <a:t>（</a:t>
          </a:r>
          <a:r>
            <a:rPr lang="en-US" altLang="zh-CN" sz="1000" b="0" i="0" u="none" strike="noStrike">
              <a:effectLst/>
              <a:latin typeface="+mn-lt"/>
              <a:ea typeface="+mn-ea"/>
              <a:cs typeface="+mn-cs"/>
            </a:rPr>
            <a:t>3</a:t>
          </a:r>
          <a:r>
            <a:rPr lang="zh-CN" altLang="en-US" sz="1000" b="0" i="0" u="none" strike="noStrike">
              <a:effectLst/>
              <a:latin typeface="+mn-lt"/>
              <a:ea typeface="+mn-ea"/>
              <a:cs typeface="+mn-cs"/>
            </a:rPr>
            <a:t>）兴蓉投资发布</a:t>
          </a:r>
          <a:r>
            <a:rPr lang="en-US" altLang="zh-CN" sz="1000" b="0" i="0" u="none" strike="noStrike">
              <a:effectLst/>
              <a:latin typeface="+mn-lt"/>
              <a:ea typeface="+mn-ea"/>
              <a:cs typeface="+mn-cs"/>
            </a:rPr>
            <a:t>《</a:t>
          </a:r>
          <a:r>
            <a:rPr lang="zh-CN" altLang="en-US"/>
            <a:t>关于签署成都市中心城区中水服务特许经营权协议的公告</a:t>
          </a:r>
          <a:r>
            <a:rPr lang="en-US" altLang="zh-CN"/>
            <a:t>》</a:t>
          </a:r>
          <a:r>
            <a:rPr lang="zh-CN" altLang="en-US"/>
            <a:t>、</a:t>
          </a:r>
          <a:r>
            <a:rPr lang="en-US" altLang="zh-CN"/>
            <a:t>《</a:t>
          </a:r>
          <a:r>
            <a:rPr lang="zh-CN" altLang="en-US"/>
            <a:t>关于签署成都市新建污水处理厂</a:t>
          </a:r>
          <a:r>
            <a:rPr lang="en-US" altLang="zh-CN"/>
            <a:t>30</a:t>
          </a:r>
          <a:r>
            <a:rPr lang="zh-CN" altLang="en-US"/>
            <a:t>万吨</a:t>
          </a:r>
          <a:r>
            <a:rPr lang="en-US" altLang="zh-CN"/>
            <a:t>/</a:t>
          </a:r>
          <a:r>
            <a:rPr lang="zh-CN" altLang="en-US"/>
            <a:t>日清水河景观环境补水项目中水服务协议的公告</a:t>
          </a:r>
          <a:r>
            <a:rPr lang="en-US" altLang="zh-CN"/>
            <a:t>》</a:t>
          </a:r>
          <a:r>
            <a:rPr lang="zh-CN" altLang="en-US"/>
            <a:t>：授予公司在成都市中心城区由公司下属排水公司经营管理的污水处理厂，包括新建百万吨污水处理厂（暨新建污水处理厂一期、二期）、第三、第四、第五、第六、第七、第八污水处理厂，以及未来投资新建或运营的污水处理厂区域范围内提供中水服务的特许经营权，特许经营权期限自</a:t>
          </a:r>
          <a:r>
            <a:rPr lang="en-US" altLang="zh-CN"/>
            <a:t>2014</a:t>
          </a:r>
          <a:r>
            <a:rPr lang="zh-CN" altLang="en-US"/>
            <a:t>年</a:t>
          </a:r>
          <a:r>
            <a:rPr lang="en-US" altLang="zh-CN"/>
            <a:t>11</a:t>
          </a:r>
          <a:r>
            <a:rPr lang="zh-CN" altLang="en-US"/>
            <a:t>月</a:t>
          </a:r>
          <a:r>
            <a:rPr lang="en-US" altLang="zh-CN"/>
            <a:t>1</a:t>
          </a:r>
          <a:r>
            <a:rPr lang="zh-CN" altLang="en-US"/>
            <a:t>日至</a:t>
          </a:r>
          <a:r>
            <a:rPr lang="en-US" altLang="zh-CN"/>
            <a:t>2038</a:t>
          </a:r>
          <a:r>
            <a:rPr lang="zh-CN" altLang="en-US"/>
            <a:t>年</a:t>
          </a:r>
          <a:r>
            <a:rPr lang="en-US" altLang="zh-CN"/>
            <a:t>12</a:t>
          </a:r>
          <a:r>
            <a:rPr lang="zh-CN" altLang="en-US"/>
            <a:t>月</a:t>
          </a:r>
          <a:r>
            <a:rPr lang="en-US" altLang="zh-CN"/>
            <a:t>31</a:t>
          </a:r>
          <a:r>
            <a:rPr lang="zh-CN" altLang="en-US"/>
            <a:t>日。公司在特许经营期内，提供</a:t>
          </a:r>
          <a:r>
            <a:rPr lang="en-US" altLang="zh-CN"/>
            <a:t>30</a:t>
          </a:r>
          <a:r>
            <a:rPr lang="zh-CN" altLang="en-US"/>
            <a:t>万吨</a:t>
          </a:r>
          <a:r>
            <a:rPr lang="en-US" altLang="zh-CN"/>
            <a:t>/</a:t>
          </a:r>
          <a:r>
            <a:rPr lang="zh-CN" altLang="en-US"/>
            <a:t>日中水用于清水河景观环境补水。</a:t>
          </a:r>
          <a:endParaRPr lang="en-US" altLang="zh-CN"/>
        </a:p>
        <a:p>
          <a:pPr algn="l" rtl="0">
            <a:lnSpc>
              <a:spcPts val="1500"/>
            </a:lnSpc>
            <a:defRPr sz="1000"/>
          </a:pPr>
          <a:endParaRPr lang="en-US" altLang="zh-CN"/>
        </a:p>
        <a:p>
          <a:pPr algn="l" rtl="0">
            <a:lnSpc>
              <a:spcPts val="1500"/>
            </a:lnSpc>
            <a:defRPr sz="1000"/>
          </a:pP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100" b="0" i="0" u="none" strike="noStrike" baseline="0">
              <a:solidFill>
                <a:srgbClr val="000000"/>
              </a:solidFill>
              <a:latin typeface="+mn-ea"/>
              <a:ea typeface="+mn-ea"/>
              <a:cs typeface="+mn-cs"/>
            </a:rPr>
            <a:t>　</a:t>
          </a:r>
          <a:r>
            <a:rPr lang="zh-CN" altLang="en-US" sz="1000" b="0" i="0" baseline="0">
              <a:effectLst/>
              <a:latin typeface="+mn-lt"/>
              <a:ea typeface="+mn-ea"/>
              <a:cs typeface="+mn-cs"/>
            </a:rPr>
            <a:t>　环保行业三季报表现良好，营业收入及利润增速均居于前列。伴随</a:t>
          </a:r>
          <a:r>
            <a:rPr lang="en-US" altLang="zh-CN" sz="1000" b="0" i="0" baseline="0">
              <a:effectLst/>
              <a:latin typeface="+mn-lt"/>
              <a:ea typeface="+mn-ea"/>
              <a:cs typeface="+mn-cs"/>
            </a:rPr>
            <a:t>APEC</a:t>
          </a:r>
          <a:r>
            <a:rPr lang="zh-CN" altLang="en-US" sz="1000" b="0" i="0" baseline="0">
              <a:effectLst/>
              <a:latin typeface="+mn-lt"/>
              <a:ea typeface="+mn-ea"/>
              <a:cs typeface="+mn-cs"/>
            </a:rPr>
            <a:t>会议及近期环保政策的频频出台，环保领域有望迎来新的行业机会。临近年末环保公司的收入业绩将有大量确认，建议重点关注技术成熟、项目充足、经验丰富的行业龙头，尤其是高成长初期的细分领域公司。</a:t>
          </a:r>
          <a:endParaRPr lang="en-US" altLang="zh-CN" sz="1000" b="0" i="0" baseline="0">
            <a:effectLst/>
            <a:latin typeface="+mn-lt"/>
            <a:ea typeface="+mn-ea"/>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政策推行缓慢、公司业绩低于预期、应收账款回款风险。</a:t>
          </a:r>
          <a:endParaRPr lang="en-US" altLang="zh-CN" sz="1000" b="0" i="0" u="none" strike="noStrike" baseline="0" smtClean="0">
            <a:solidFill>
              <a:srgbClr val="000000"/>
            </a:solidFill>
            <a:latin typeface="+mn-ea"/>
            <a:ea typeface="+mn-ea"/>
            <a:cs typeface="+mn-cs"/>
          </a:endParaRPr>
        </a:p>
        <a:p>
          <a:pPr algn="l" rtl="0">
            <a:lnSpc>
              <a:spcPts val="1000"/>
            </a:lnSpc>
            <a:defRPr sz="1000"/>
          </a:pP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56</xdr:row>
      <xdr:rowOff>0</xdr:rowOff>
    </xdr:from>
    <xdr:to>
      <xdr:col>3</xdr:col>
      <xdr:colOff>304800</xdr:colOff>
      <xdr:row>56</xdr:row>
      <xdr:rowOff>304800</xdr:rowOff>
    </xdr:to>
    <xdr:sp macro="" textlink="">
      <xdr:nvSpPr>
        <xdr:cNvPr id="1240065" name="AutoShape 1" descr="http://mlt01.com/dspo.htm?sp=19,1,1173986,1&amp;ext=1,1,1,1,1&amp;ost=1&amp;c=1700&amp;cb=7427759929"/>
        <xdr:cNvSpPr>
          <a:spLocks noChangeAspect="1" noChangeArrowheads="1"/>
        </xdr:cNvSpPr>
      </xdr:nvSpPr>
      <xdr:spPr bwMode="auto">
        <a:xfrm>
          <a:off x="2162175"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314325</xdr:colOff>
      <xdr:row>56</xdr:row>
      <xdr:rowOff>0</xdr:rowOff>
    </xdr:from>
    <xdr:to>
      <xdr:col>3</xdr:col>
      <xdr:colOff>619125</xdr:colOff>
      <xdr:row>56</xdr:row>
      <xdr:rowOff>304800</xdr:rowOff>
    </xdr:to>
    <xdr:sp macro="" textlink="">
      <xdr:nvSpPr>
        <xdr:cNvPr id="1240066" name="AutoShape 2" descr="http://irs09.com/f.htm?f=148,LUFTHANSA20140901,ADTVGMW&amp;cb=5489461842"/>
        <xdr:cNvSpPr>
          <a:spLocks noChangeAspect="1" noChangeArrowheads="1"/>
        </xdr:cNvSpPr>
      </xdr:nvSpPr>
      <xdr:spPr bwMode="auto">
        <a:xfrm>
          <a:off x="2476500"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628650</xdr:colOff>
      <xdr:row>56</xdr:row>
      <xdr:rowOff>0</xdr:rowOff>
    </xdr:from>
    <xdr:to>
      <xdr:col>3</xdr:col>
      <xdr:colOff>638175</xdr:colOff>
      <xdr:row>56</xdr:row>
      <xdr:rowOff>9525</xdr:rowOff>
    </xdr:to>
    <xdr:pic>
      <xdr:nvPicPr>
        <xdr:cNvPr id="5" name="图片 4" descr="http://ad.doubleclick.net/ddm/trackimp/N3707.adchina/B8244626.111072022;dc_trk_aid=284054519;dc_trk_cid=59205537;ord=14103383288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0825" y="895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topLeftCell="A22" zoomScaleNormal="100" zoomScaleSheetLayoutView="100" workbookViewId="0">
      <selection activeCell="C57" sqref="C57"/>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24" t="s">
        <v>888</v>
      </c>
      <c r="H1" s="324"/>
      <c r="I1" s="324"/>
      <c r="J1" s="325"/>
    </row>
    <row r="2" spans="1:13">
      <c r="A2" s="1"/>
      <c r="B2" s="2"/>
      <c r="C2" s="2"/>
      <c r="D2" s="2"/>
      <c r="E2" s="2"/>
      <c r="F2" s="2"/>
      <c r="G2" s="324"/>
      <c r="H2" s="324"/>
      <c r="I2" s="324"/>
      <c r="J2" s="325"/>
    </row>
    <row r="3" spans="1:13">
      <c r="A3" s="1"/>
      <c r="B3" s="2"/>
      <c r="C3" s="2"/>
      <c r="D3" s="2"/>
      <c r="E3" s="2"/>
      <c r="F3" s="2"/>
      <c r="G3" s="324"/>
      <c r="H3" s="324"/>
      <c r="I3" s="324"/>
      <c r="J3" s="325"/>
    </row>
    <row r="4" spans="1:13">
      <c r="A4" s="1"/>
      <c r="B4" s="2"/>
      <c r="C4" s="2"/>
      <c r="D4" s="2"/>
      <c r="E4" s="2"/>
      <c r="F4" s="2"/>
      <c r="G4" s="2"/>
      <c r="H4" s="2"/>
      <c r="I4" s="2"/>
      <c r="J4" s="4"/>
    </row>
    <row r="5" spans="1:13">
      <c r="A5" s="172"/>
      <c r="B5" s="173"/>
      <c r="C5" s="173"/>
      <c r="D5" s="173"/>
      <c r="E5" s="166"/>
      <c r="F5" s="166"/>
      <c r="G5" s="166"/>
      <c r="H5" s="166"/>
      <c r="I5" s="166"/>
      <c r="J5" s="167"/>
    </row>
    <row r="6" spans="1:13">
      <c r="A6" s="1"/>
      <c r="B6" s="2"/>
      <c r="C6" s="2"/>
      <c r="D6" s="2"/>
      <c r="E6" s="2"/>
      <c r="F6" s="2"/>
      <c r="G6" s="2"/>
      <c r="H6" s="2"/>
      <c r="I6" s="2"/>
      <c r="J6" s="4"/>
    </row>
    <row r="7" spans="1:13" ht="17.25" customHeight="1">
      <c r="A7" s="168" t="s">
        <v>887</v>
      </c>
      <c r="B7" s="169"/>
      <c r="C7" s="169"/>
      <c r="D7" s="169"/>
      <c r="E7" s="169"/>
      <c r="F7" s="169"/>
      <c r="G7" s="169"/>
      <c r="H7" s="326">
        <f ca="1">TODAY()</f>
        <v>41954</v>
      </c>
      <c r="I7" s="326"/>
      <c r="J7" s="327"/>
    </row>
    <row r="8" spans="1:13">
      <c r="A8" s="328" t="s">
        <v>0</v>
      </c>
      <c r="B8" s="328"/>
      <c r="C8" s="328"/>
      <c r="D8" s="328"/>
      <c r="E8" s="328"/>
      <c r="F8" s="328"/>
      <c r="G8" s="328"/>
      <c r="H8" s="6"/>
      <c r="I8" s="7"/>
      <c r="J8" s="8"/>
    </row>
    <row r="9" spans="1:13">
      <c r="A9" s="329"/>
      <c r="B9" s="329"/>
      <c r="C9" s="329"/>
      <c r="D9" s="329"/>
      <c r="E9" s="329"/>
      <c r="F9" s="329"/>
      <c r="G9" s="329"/>
      <c r="H9" s="321" t="s">
        <v>1</v>
      </c>
      <c r="I9" s="322"/>
      <c r="J9" s="323"/>
    </row>
    <row r="10" spans="1:13" ht="15.75">
      <c r="A10" s="319" t="s">
        <v>2450</v>
      </c>
      <c r="B10" s="320"/>
      <c r="C10" s="320"/>
      <c r="D10" s="320"/>
      <c r="E10" s="320"/>
      <c r="F10" s="320"/>
      <c r="G10" s="320"/>
      <c r="H10" s="11"/>
      <c r="I10" s="12"/>
    </row>
    <row r="11" spans="1:13">
      <c r="A11" s="9"/>
      <c r="B11" s="10"/>
      <c r="C11" s="10"/>
      <c r="D11" s="10"/>
      <c r="E11" s="10"/>
      <c r="F11" s="10"/>
      <c r="G11" s="10"/>
      <c r="H11" s="321" t="s">
        <v>889</v>
      </c>
      <c r="I11" s="322"/>
      <c r="J11" s="323"/>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2291</v>
      </c>
      <c r="I31" s="22"/>
      <c r="J31" s="13"/>
    </row>
    <row r="32" spans="8:10" ht="15">
      <c r="H32" s="21" t="s">
        <v>2292</v>
      </c>
      <c r="I32" s="22"/>
      <c r="J32" s="13"/>
    </row>
    <row r="33" spans="1:10" ht="15">
      <c r="H33" s="21" t="s">
        <v>2293</v>
      </c>
      <c r="I33" s="22"/>
      <c r="J33" s="13"/>
    </row>
    <row r="34" spans="1:10" ht="15">
      <c r="H34" s="21" t="s">
        <v>2294</v>
      </c>
      <c r="I34" s="22"/>
      <c r="J34" s="13"/>
    </row>
    <row r="35" spans="1:10" ht="15">
      <c r="H35" s="21"/>
      <c r="I35" s="22"/>
      <c r="J35" s="13"/>
    </row>
    <row r="36" spans="1:10">
      <c r="H36" s="218"/>
      <c r="I36" s="22"/>
      <c r="J36" s="13"/>
    </row>
    <row r="37" spans="1:10">
      <c r="H37" s="218"/>
      <c r="I37" s="22"/>
      <c r="J37" s="13"/>
    </row>
    <row r="38" spans="1:10">
      <c r="H38" s="218"/>
      <c r="I38" s="12"/>
      <c r="J38" s="13"/>
    </row>
    <row r="39" spans="1:10" ht="15">
      <c r="H39" s="21" t="s">
        <v>2295</v>
      </c>
      <c r="I39" s="12"/>
      <c r="J39" s="13"/>
    </row>
    <row r="40" spans="1:10" ht="15">
      <c r="H40" s="21" t="s">
        <v>2296</v>
      </c>
      <c r="I40" s="23"/>
      <c r="J40" s="24"/>
    </row>
    <row r="41" spans="1:10" ht="15">
      <c r="H41" s="21" t="s">
        <v>2297</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row r="54" spans="1:10">
      <c r="H54" s="11"/>
      <c r="I54" s="12"/>
    </row>
    <row r="55" spans="1:10">
      <c r="H55" s="11"/>
      <c r="I55" s="12"/>
    </row>
  </sheetData>
  <mergeCells count="6">
    <mergeCell ref="A10:G10"/>
    <mergeCell ref="H11:J11"/>
    <mergeCell ref="G1:J3"/>
    <mergeCell ref="H7:J7"/>
    <mergeCell ref="A8:G9"/>
    <mergeCell ref="H9:J9"/>
  </mergeCells>
  <phoneticPr fontId="17"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topLeftCell="A58" workbookViewId="0">
      <selection activeCell="C62" sqref="C62"/>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4"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 ca="1">华融环保周报!H7-1</f>
        <v>41953</v>
      </c>
      <c r="C3" s="69"/>
      <c r="D3" s="69"/>
      <c r="O3" s="134"/>
      <c r="P3" s="134"/>
    </row>
    <row r="4" spans="1:21" ht="12.75" customHeight="1">
      <c r="A4" s="337" t="s">
        <v>11</v>
      </c>
      <c r="B4" s="338"/>
      <c r="C4" s="338"/>
      <c r="D4" s="338"/>
      <c r="E4" s="338"/>
      <c r="F4" s="338"/>
      <c r="G4" s="338"/>
      <c r="H4" s="338"/>
      <c r="I4" s="338"/>
      <c r="J4" s="338"/>
      <c r="K4" s="338"/>
      <c r="L4" s="338"/>
      <c r="M4" s="338"/>
      <c r="N4" s="338"/>
      <c r="O4" s="338"/>
      <c r="P4" s="339"/>
    </row>
    <row r="5" spans="1:21" ht="13.5" customHeight="1" thickBot="1">
      <c r="A5" s="340"/>
      <c r="B5" s="341"/>
      <c r="C5" s="341"/>
      <c r="D5" s="341"/>
      <c r="E5" s="341"/>
      <c r="F5" s="341"/>
      <c r="G5" s="341"/>
      <c r="H5" s="341"/>
      <c r="I5" s="341"/>
      <c r="J5" s="341"/>
      <c r="K5" s="341"/>
      <c r="L5" s="341"/>
      <c r="M5" s="341"/>
      <c r="N5" s="341"/>
      <c r="O5" s="341"/>
      <c r="P5" s="342"/>
    </row>
    <row r="6" spans="1:21" ht="13.5" customHeight="1">
      <c r="A6" s="343" t="s">
        <v>12</v>
      </c>
      <c r="B6" s="345" t="s">
        <v>13</v>
      </c>
      <c r="C6" s="345" t="s">
        <v>88</v>
      </c>
      <c r="D6" s="345" t="s">
        <v>89</v>
      </c>
      <c r="E6" s="345" t="s">
        <v>14</v>
      </c>
      <c r="F6" s="345" t="s">
        <v>15</v>
      </c>
      <c r="G6" s="345" t="s">
        <v>16</v>
      </c>
      <c r="H6" s="345" t="s">
        <v>109</v>
      </c>
      <c r="I6" s="347" t="s">
        <v>17</v>
      </c>
      <c r="J6" s="348"/>
      <c r="K6" s="349"/>
      <c r="L6" s="347" t="s">
        <v>18</v>
      </c>
      <c r="M6" s="348"/>
      <c r="N6" s="349"/>
      <c r="O6" s="131" t="s">
        <v>19</v>
      </c>
      <c r="P6" s="131" t="s">
        <v>90</v>
      </c>
    </row>
    <row r="7" spans="1:21" ht="15" customHeight="1" thickBot="1">
      <c r="A7" s="344"/>
      <c r="B7" s="346"/>
      <c r="C7" s="346"/>
      <c r="D7" s="346"/>
      <c r="E7" s="346"/>
      <c r="F7" s="346"/>
      <c r="G7" s="346"/>
      <c r="H7" s="346"/>
      <c r="I7" s="36" t="s">
        <v>1863</v>
      </c>
      <c r="J7" s="36" t="s">
        <v>1864</v>
      </c>
      <c r="K7" s="36" t="s">
        <v>1865</v>
      </c>
      <c r="L7" s="37" t="s">
        <v>1866</v>
      </c>
      <c r="M7" s="36" t="s">
        <v>1864</v>
      </c>
      <c r="N7" s="36" t="s">
        <v>1867</v>
      </c>
      <c r="O7" s="229" t="s">
        <v>1342</v>
      </c>
      <c r="P7" s="37" t="s">
        <v>1864</v>
      </c>
    </row>
    <row r="8" spans="1:21" ht="13.5" customHeight="1">
      <c r="A8" s="334" t="s">
        <v>22</v>
      </c>
      <c r="B8" s="335"/>
      <c r="C8" s="55"/>
      <c r="D8" s="55"/>
      <c r="E8" s="38"/>
      <c r="F8" s="38"/>
      <c r="G8" s="38"/>
      <c r="H8" s="39"/>
      <c r="I8" s="39"/>
      <c r="J8" s="40"/>
      <c r="K8" s="41"/>
      <c r="L8" s="39"/>
      <c r="M8" s="40"/>
      <c r="N8" s="41"/>
      <c r="O8" s="38"/>
      <c r="P8" s="39"/>
      <c r="Q8" s="42"/>
      <c r="R8" s="42"/>
      <c r="S8" s="43"/>
    </row>
    <row r="9" spans="1:21">
      <c r="A9" s="38" t="s">
        <v>27</v>
      </c>
      <c r="B9" s="38" t="str">
        <f>[2]!S_INFO_NAME(A9)</f>
        <v>中原环保</v>
      </c>
      <c r="C9" s="58">
        <f ca="1">[2]!S_SHARE_TOTAL(A9,$B$3)/10^8</f>
        <v>2.6945979900000001</v>
      </c>
      <c r="D9" s="58">
        <f ca="1">[2]!s_share_liqa(A9,$B$3)/10^8</f>
        <v>2.6945979900000001</v>
      </c>
      <c r="E9" s="38">
        <f ca="1">[2]!S_WQ_PRECLOSE($A9,$B$3-7,3)</f>
        <v>12.27</v>
      </c>
      <c r="F9" s="38">
        <f ca="1">[2]!S_wQ_CLOSE($A9,$B$3,1)</f>
        <v>12.27</v>
      </c>
      <c r="G9" s="44">
        <f ca="1">F9/E9-1</f>
        <v>0</v>
      </c>
      <c r="H9" s="68">
        <f ca="1">[2]!s_dq_preclose($A9,$B$3,3)/[2]!s_mq_preclose($A9,$B$3,3)-1</f>
        <v>0</v>
      </c>
      <c r="I9" s="39">
        <f>[2]!S_FA_EPS_ADJUST(A9,"2012/12/31")</f>
        <v>0.37573513732191272</v>
      </c>
      <c r="J9" s="45">
        <f>[2]!S_FA_EPS_ADJUST(A9,"2013/12/31")</f>
        <v>0.22172892361580065</v>
      </c>
      <c r="K9" s="45">
        <f ca="1">[2]!s_est_eps($A9,2014,$B$3)</f>
        <v>0</v>
      </c>
      <c r="L9" s="39">
        <f ca="1">$F9/I9</f>
        <v>32.655982316308162</v>
      </c>
      <c r="M9" s="45">
        <f ca="1">$F9/J9</f>
        <v>55.337841360113948</v>
      </c>
      <c r="N9" s="45" t="e">
        <f ca="1">$F9/K9</f>
        <v>#DIV/0!</v>
      </c>
      <c r="O9" s="38">
        <f ca="1">[2]!s_val_pb_lf($A9,$B$3)</f>
        <v>3.8091561794281006</v>
      </c>
      <c r="P9" s="135">
        <f>[2]!S_FA_ROE_BASIC($A9,"2013/12/31")/100</f>
        <v>7.46E-2</v>
      </c>
      <c r="Q9" s="46"/>
      <c r="R9" s="43"/>
      <c r="S9" s="43"/>
      <c r="T9" s="43"/>
      <c r="U9" s="43"/>
    </row>
    <row r="10" spans="1:21">
      <c r="A10" s="38" t="s">
        <v>28</v>
      </c>
      <c r="B10" s="38" t="str">
        <f>[2]!S_INFO_NAME(A10)</f>
        <v>兴蓉投资</v>
      </c>
      <c r="C10" s="58">
        <f ca="1">[2]!S_SHARE_TOTAL(A10,$B$3)/10^8</f>
        <v>29.862186019999999</v>
      </c>
      <c r="D10" s="58">
        <f ca="1">[2]!s_share_liqa(A10,$B$3)/10^8</f>
        <v>17.30512208</v>
      </c>
      <c r="E10" s="38">
        <f ca="1">[2]!S_WQ_PRECLOSE($A10,$B$3-7,3)</f>
        <v>5.7</v>
      </c>
      <c r="F10" s="38">
        <f ca="1">[2]!S_wQ_CLOSE($A10,$B$3,1)</f>
        <v>5.67</v>
      </c>
      <c r="G10" s="44">
        <f t="shared" ref="G10:G33" ca="1" si="0">F10/E10-1</f>
        <v>-5.2631578947368585E-3</v>
      </c>
      <c r="H10" s="68">
        <f ca="1">[2]!s_dq_preclose($A10,$B$3,3)/[2]!s_mq_preclose($A10,$B$3,3)-1</f>
        <v>-1.2280701754386003E-2</v>
      </c>
      <c r="I10" s="39">
        <f>[2]!S_FA_EPS_ADJUST(A10,"2012/12/31")</f>
        <v>0.24307075748033266</v>
      </c>
      <c r="J10" s="45">
        <f>[2]!S_FA_EPS_ADJUST(A10,"2013/12/31")</f>
        <v>0.24965302481228063</v>
      </c>
      <c r="K10" s="45">
        <f ca="1">[2]!s_est_eps($A10,2014,$B$3)</f>
        <v>0.27770000696182251</v>
      </c>
      <c r="L10" s="39">
        <f t="shared" ref="L10:L33" ca="1" si="1">$F10/I10</f>
        <v>23.3265410400458</v>
      </c>
      <c r="M10" s="45">
        <f t="shared" ref="M10:M33" ca="1" si="2">$F10/J10</f>
        <v>22.711521337517912</v>
      </c>
      <c r="N10" s="45">
        <f t="shared" ref="N10:N33" ca="1" si="3">$F10/K10</f>
        <v>20.417716448885422</v>
      </c>
      <c r="O10" s="38">
        <f ca="1">[2]!s_val_pb_lf($A10,$B$3)</f>
        <v>2.2975485324859619</v>
      </c>
      <c r="P10" s="135">
        <f>[2]!S_FA_ROE_BASIC($A10,"2013/12/31")/100</f>
        <v>0.12470000000000001</v>
      </c>
      <c r="Q10" s="46"/>
      <c r="R10" s="43"/>
      <c r="S10" s="43"/>
      <c r="T10" s="43"/>
      <c r="U10" s="43"/>
    </row>
    <row r="11" spans="1:21">
      <c r="A11" s="38" t="s">
        <v>29</v>
      </c>
      <c r="B11" s="38" t="str">
        <f>[2]!S_INFO_NAME(A11)</f>
        <v>锦龙股份</v>
      </c>
      <c r="C11" s="58">
        <f ca="1">[2]!S_SHARE_TOTAL(A11,$B$3)/10^8</f>
        <v>8.9600000000000009</v>
      </c>
      <c r="D11" s="58">
        <f ca="1">[2]!s_share_liqa(A11,$B$3)/10^8</f>
        <v>4.4788872800000004</v>
      </c>
      <c r="E11" s="38">
        <f ca="1">[2]!S_WQ_PRECLOSE($A11,$B$3-7,3)</f>
        <v>18.57</v>
      </c>
      <c r="F11" s="38">
        <f ca="1">[2]!S_wQ_CLOSE($A11,$B$3,1)</f>
        <v>22.2</v>
      </c>
      <c r="G11" s="44">
        <f t="shared" ca="1" si="0"/>
        <v>0.19547657512116312</v>
      </c>
      <c r="H11" s="68">
        <f ca="1">[2]!s_dq_preclose($A11,$B$3,3)/[2]!s_mq_preclose($A11,$B$3,3)-1</f>
        <v>0.16855142703284853</v>
      </c>
      <c r="I11" s="39">
        <f>[2]!S_FA_EPS_ADJUST(A11,"2012/12/31")</f>
        <v>2.6331886852678572E-2</v>
      </c>
      <c r="J11" s="45">
        <f>[2]!S_FA_EPS_ADJUST(A11,"2013/12/31")</f>
        <v>5.9013884877232144E-2</v>
      </c>
      <c r="K11" s="45">
        <f ca="1">[2]!s_est_eps($A11,2014,$B$3)</f>
        <v>0.4154999852180481</v>
      </c>
      <c r="L11" s="39">
        <f t="shared" ca="1" si="1"/>
        <v>843.08428500412367</v>
      </c>
      <c r="M11" s="45">
        <f t="shared" ca="1" si="2"/>
        <v>376.18265677955515</v>
      </c>
      <c r="N11" s="45">
        <f t="shared" ca="1" si="3"/>
        <v>53.429604788914197</v>
      </c>
      <c r="O11" s="38">
        <f ca="1">[2]!s_val_pb_lf($A11,$B$3)</f>
        <v>8.1178979873657227</v>
      </c>
      <c r="P11" s="135">
        <f>[2]!S_FA_ROE_BASIC($A11,"2013/12/31")/100</f>
        <v>2.3700000000000002E-2</v>
      </c>
      <c r="Q11" s="46"/>
      <c r="R11" s="43"/>
      <c r="S11" s="43"/>
      <c r="T11" s="43"/>
      <c r="U11" s="43"/>
    </row>
    <row r="12" spans="1:21">
      <c r="A12" s="38" t="s">
        <v>30</v>
      </c>
      <c r="B12" s="38" t="str">
        <f>[2]!S_INFO_NAME(A12)</f>
        <v>大禹节水</v>
      </c>
      <c r="C12" s="58">
        <f ca="1">[2]!S_SHARE_TOTAL(A12,$B$3)/10^8</f>
        <v>2.786</v>
      </c>
      <c r="D12" s="58">
        <f ca="1">[2]!s_share_liqa(A12,$B$3)/10^8</f>
        <v>1.6750815400000001</v>
      </c>
      <c r="E12" s="38">
        <f ca="1">[2]!S_WQ_PRECLOSE($A12,$B$3-7,3)</f>
        <v>15.58</v>
      </c>
      <c r="F12" s="38">
        <f ca="1">[2]!S_wQ_CLOSE($A12,$B$3,1)</f>
        <v>15.54</v>
      </c>
      <c r="G12" s="44">
        <f t="shared" ca="1" si="0"/>
        <v>-2.5673940949936247E-3</v>
      </c>
      <c r="H12" s="68">
        <f ca="1">[2]!s_dq_preclose($A12,$B$3,3)/[2]!s_mq_preclose($A12,$B$3,3)-1</f>
        <v>-2.5673940949936247E-3</v>
      </c>
      <c r="I12" s="39">
        <f>[2]!S_FA_EPS_ADJUST(A12,"2012/12/31")</f>
        <v>0.11320097286432161</v>
      </c>
      <c r="J12" s="45">
        <f>[2]!S_FA_EPS_ADJUST(A12,"2013/12/31")</f>
        <v>6.139327569992821E-2</v>
      </c>
      <c r="K12" s="45">
        <f ca="1">[2]!s_est_eps($A12,2014,$B$3)</f>
        <v>0</v>
      </c>
      <c r="L12" s="39">
        <f t="shared" ca="1" si="1"/>
        <v>137.27797214804554</v>
      </c>
      <c r="M12" s="45">
        <f t="shared" ca="1" si="2"/>
        <v>253.1221835426216</v>
      </c>
      <c r="N12" s="45" t="e">
        <f t="shared" ca="1" si="3"/>
        <v>#DIV/0!</v>
      </c>
      <c r="O12" s="38">
        <f ca="1">[2]!s_val_pb_lf($A12,$B$3)</f>
        <v>8.8860301971435547</v>
      </c>
      <c r="P12" s="135">
        <f>[2]!S_FA_ROE_BASIC($A12,"2013/12/31")/100</f>
        <v>1.26E-2</v>
      </c>
      <c r="Q12" s="46"/>
      <c r="R12" s="43"/>
      <c r="S12" s="43"/>
      <c r="T12" s="43"/>
      <c r="U12" s="43"/>
    </row>
    <row r="13" spans="1:21">
      <c r="A13" s="38" t="s">
        <v>31</v>
      </c>
      <c r="B13" s="38" t="str">
        <f>[2]!S_INFO_NAME(A13)</f>
        <v>万邦达</v>
      </c>
      <c r="C13" s="58">
        <f ca="1">[2]!S_SHARE_TOTAL(A13,$B$3)/10^8</f>
        <v>2.4506160500000003</v>
      </c>
      <c r="D13" s="58">
        <f ca="1">[2]!s_share_liqa(A13,$B$3)/10^8</f>
        <v>1.71844625</v>
      </c>
      <c r="E13" s="38">
        <f ca="1">[2]!S_WQ_PRECLOSE($A13,$B$3-7,3)</f>
        <v>37</v>
      </c>
      <c r="F13" s="38">
        <f ca="1">[2]!S_wQ_CLOSE($A13,$B$3,1)</f>
        <v>37.549999999999997</v>
      </c>
      <c r="G13" s="44">
        <f t="shared" ca="1" si="0"/>
        <v>1.4864864864864824E-2</v>
      </c>
      <c r="H13" s="68">
        <f ca="1">[2]!s_dq_preclose($A13,$B$3,3)/[2]!s_mq_preclose($A13,$B$3,3)-1</f>
        <v>1.6756756756756586E-2</v>
      </c>
      <c r="I13" s="39">
        <f>[2]!S_FA_EPS_ADJUST(A13,"2012/12/31")</f>
        <v>0.40294463296280131</v>
      </c>
      <c r="J13" s="45">
        <f>[2]!S_FA_EPS_ADJUST(A13,"2013/12/31")</f>
        <v>0.57351293451293595</v>
      </c>
      <c r="K13" s="45">
        <f ca="1">[2]!s_est_eps($A13,2014,$B$3)</f>
        <v>0.7750999927520752</v>
      </c>
      <c r="L13" s="39">
        <f t="shared" ca="1" si="1"/>
        <v>93.188981632289185</v>
      </c>
      <c r="M13" s="45">
        <f t="shared" ca="1" si="2"/>
        <v>65.47367590216578</v>
      </c>
      <c r="N13" s="45">
        <f t="shared" ca="1" si="3"/>
        <v>48.445362341798919</v>
      </c>
      <c r="O13" s="38">
        <f ca="1">[2]!s_val_pb_lf($A13,$B$3)</f>
        <v>3.6425855159759521</v>
      </c>
      <c r="P13" s="135">
        <f>[2]!S_FA_ROE_BASIC($A13,"2013/12/31")/100</f>
        <v>7.8700000000000006E-2</v>
      </c>
      <c r="Q13" s="46"/>
      <c r="R13" s="43"/>
      <c r="S13" s="43"/>
      <c r="T13" s="43"/>
      <c r="U13" s="43"/>
    </row>
    <row r="14" spans="1:21">
      <c r="A14" s="38" t="s">
        <v>32</v>
      </c>
      <c r="B14" s="38" t="str">
        <f>[2]!S_INFO_NAME(A14)</f>
        <v>碧水源</v>
      </c>
      <c r="C14" s="58">
        <f ca="1">[2]!S_SHARE_TOTAL(A14,$B$3)/10^8</f>
        <v>10.70450451</v>
      </c>
      <c r="D14" s="58">
        <f ca="1">[2]!s_share_liqa(A14,$B$3)/10^8</f>
        <v>6.4701739600000003</v>
      </c>
      <c r="E14" s="38">
        <f ca="1">[2]!S_WQ_PRECLOSE($A14,$B$3-7,3)</f>
        <v>28.35</v>
      </c>
      <c r="F14" s="38">
        <f ca="1">[2]!S_wQ_CLOSE($A14,$B$3,1)</f>
        <v>28.98</v>
      </c>
      <c r="G14" s="44">
        <f t="shared" ca="1" si="0"/>
        <v>2.2222222222222143E-2</v>
      </c>
      <c r="H14" s="68">
        <f ca="1">[2]!s_dq_preclose($A14,$B$3,3)/[2]!s_mq_preclose($A14,$B$3,3)-1</f>
        <v>1.904761904761898E-2</v>
      </c>
      <c r="I14" s="39">
        <f>[2]!S_FA_EPS_ADJUST(A14,"2012/12/31")</f>
        <v>0.52544492535320542</v>
      </c>
      <c r="J14" s="45">
        <f>[2]!S_FA_EPS_ADJUST(A14,"2013/12/31")</f>
        <v>0.78463249242911481</v>
      </c>
      <c r="K14" s="45">
        <f ca="1">[2]!s_est_eps($A14,2014,$B$3)</f>
        <v>1.131600022315979</v>
      </c>
      <c r="L14" s="39">
        <f t="shared" ca="1" si="1"/>
        <v>55.153258889158685</v>
      </c>
      <c r="M14" s="45">
        <f t="shared" ca="1" si="2"/>
        <v>36.934488795234422</v>
      </c>
      <c r="N14" s="45">
        <f t="shared" ca="1" si="3"/>
        <v>25.609755592517878</v>
      </c>
      <c r="O14" s="38">
        <f ca="1">[2]!s_val_pb_lf($A14,$B$3)</f>
        <v>6.0763020515441895</v>
      </c>
      <c r="P14" s="135">
        <f>[2]!S_FA_ROE_BASIC($A14,"2013/12/31")/100</f>
        <v>0.19350000000000001</v>
      </c>
      <c r="Q14" s="46"/>
      <c r="R14" s="43"/>
      <c r="S14" s="43"/>
      <c r="T14" s="43"/>
      <c r="U14" s="43"/>
    </row>
    <row r="15" spans="1:21">
      <c r="A15" s="38" t="s">
        <v>33</v>
      </c>
      <c r="B15" s="38" t="str">
        <f>[2]!S_INFO_NAME(A15)</f>
        <v>中电环保</v>
      </c>
      <c r="C15" s="58">
        <f ca="1">[2]!S_SHARE_TOTAL(A15,$B$3)/10^8</f>
        <v>1.69</v>
      </c>
      <c r="D15" s="58">
        <f ca="1">[2]!s_share_liqa(A15,$B$3)/10^8</f>
        <v>1.0224559499999999</v>
      </c>
      <c r="E15" s="38">
        <f ca="1">[2]!S_WQ_PRECLOSE($A15,$B$3-7,3)</f>
        <v>18.899999999999999</v>
      </c>
      <c r="F15" s="38">
        <f ca="1">[2]!S_wQ_CLOSE($A15,$B$3,1)</f>
        <v>20.329999999999998</v>
      </c>
      <c r="G15" s="44">
        <f t="shared" ca="1" si="0"/>
        <v>7.5661375661375763E-2</v>
      </c>
      <c r="H15" s="68">
        <f ca="1">[2]!s_dq_preclose($A15,$B$3,3)/[2]!s_mq_preclose($A15,$B$3,3)-1</f>
        <v>8.306878306878307E-2</v>
      </c>
      <c r="I15" s="39">
        <f>[2]!S_FA_EPS_ADJUST(A15,"2012/12/31")</f>
        <v>0.33924665402366866</v>
      </c>
      <c r="J15" s="45">
        <f>[2]!S_FA_EPS_ADJUST(A15,"2013/12/31")</f>
        <v>0.40870211082840241</v>
      </c>
      <c r="K15" s="45">
        <f ca="1">[2]!s_est_eps($A15,2014,$B$3)</f>
        <v>0.51450002193450928</v>
      </c>
      <c r="L15" s="39">
        <f t="shared" ca="1" si="1"/>
        <v>59.926899083230481</v>
      </c>
      <c r="M15" s="45">
        <f t="shared" ca="1" si="2"/>
        <v>49.742830930804146</v>
      </c>
      <c r="N15" s="45">
        <f t="shared" ca="1" si="3"/>
        <v>39.514089666234852</v>
      </c>
      <c r="O15" s="38">
        <f ca="1">[2]!s_val_pb_lf($A15,$B$3)</f>
        <v>3.8423480987548828</v>
      </c>
      <c r="P15" s="135">
        <f>[2]!S_FA_ROE_BASIC($A15,"2013/12/31")/100</f>
        <v>8.2100000000000006E-2</v>
      </c>
      <c r="Q15" s="46"/>
      <c r="R15" s="43"/>
      <c r="S15" s="43"/>
      <c r="T15" s="43"/>
      <c r="U15" s="43"/>
    </row>
    <row r="16" spans="1:21">
      <c r="A16" s="38" t="s">
        <v>34</v>
      </c>
      <c r="B16" s="38" t="str">
        <f>[2]!S_INFO_NAME(A16)</f>
        <v>元力股份</v>
      </c>
      <c r="C16" s="58">
        <f ca="1">[2]!S_SHARE_TOTAL(A16,$B$3)/10^8</f>
        <v>1.36</v>
      </c>
      <c r="D16" s="58">
        <f ca="1">[2]!s_share_liqa(A16,$B$3)/10^8</f>
        <v>0.65944387999999998</v>
      </c>
      <c r="E16" s="38">
        <f ca="1">[2]!S_WQ_PRECLOSE($A16,$B$3-7,3)</f>
        <v>14.04</v>
      </c>
      <c r="F16" s="38">
        <f ca="1">[2]!S_wQ_CLOSE($A16,$B$3,1)</f>
        <v>14</v>
      </c>
      <c r="G16" s="44">
        <f t="shared" ca="1" si="0"/>
        <v>-2.8490028490028019E-3</v>
      </c>
      <c r="H16" s="68">
        <f ca="1">[2]!s_dq_preclose($A16,$B$3,3)/[2]!s_mq_preclose($A16,$B$3,3)-1</f>
        <v>1.2108262108262213E-2</v>
      </c>
      <c r="I16" s="39">
        <f>[2]!S_FA_EPS_ADJUST(A16,"2012/12/31")</f>
        <v>0.17026011941176469</v>
      </c>
      <c r="J16" s="45">
        <f>[2]!S_FA_EPS_ADJUST(A16,"2013/12/31")</f>
        <v>3.9823668161764705E-2</v>
      </c>
      <c r="K16" s="45">
        <f ca="1">[2]!s_est_eps($A16,2014,$B$3)</f>
        <v>7.9899996519088745E-2</v>
      </c>
      <c r="L16" s="39">
        <f t="shared" ca="1" si="1"/>
        <v>82.227124287054991</v>
      </c>
      <c r="M16" s="45">
        <f t="shared" ca="1" si="2"/>
        <v>351.54973527631006</v>
      </c>
      <c r="N16" s="45">
        <f t="shared" ca="1" si="3"/>
        <v>175.21903141329034</v>
      </c>
      <c r="O16" s="38">
        <f ca="1">[2]!s_val_pb_lf($A16,$B$3)</f>
        <v>3.822566032409668</v>
      </c>
      <c r="P16" s="135">
        <f>[2]!S_FA_ROE_BASIC($A16,"2013/12/31")/100</f>
        <v>1.0800000000000001E-2</v>
      </c>
      <c r="Q16" s="46"/>
      <c r="R16" s="43"/>
      <c r="S16" s="43"/>
      <c r="T16" s="43"/>
      <c r="U16" s="43"/>
    </row>
    <row r="17" spans="1:21">
      <c r="A17" s="38" t="s">
        <v>35</v>
      </c>
      <c r="B17" s="38" t="str">
        <f>[2]!S_INFO_NAME(A17)</f>
        <v>维尔利</v>
      </c>
      <c r="C17" s="58">
        <f ca="1">[2]!S_SHARE_TOTAL(A17,$B$3)/10^8</f>
        <v>1.74060444</v>
      </c>
      <c r="D17" s="58">
        <f ca="1">[2]!s_share_liqa(A17,$B$3)/10^8</f>
        <v>1.5392448000000001</v>
      </c>
      <c r="E17" s="38">
        <f ca="1">[2]!S_WQ_PRECLOSE($A17,$B$3-7,3)</f>
        <v>26.52</v>
      </c>
      <c r="F17" s="38">
        <f ca="1">[2]!S_wQ_CLOSE($A17,$B$3,1)</f>
        <v>26.87</v>
      </c>
      <c r="G17" s="44">
        <f t="shared" ca="1" si="0"/>
        <v>1.3197586726998445E-2</v>
      </c>
      <c r="H17" s="68">
        <f ca="1">[2]!s_dq_preclose($A17,$B$3,3)/[2]!s_mq_preclose($A17,$B$3,3)-1</f>
        <v>3.9592760180995556E-2</v>
      </c>
      <c r="I17" s="39">
        <f>[2]!S_FA_EPS_ADJUST(A17,"2012/12/31")</f>
        <v>0.39067117903019938</v>
      </c>
      <c r="J17" s="45">
        <f>[2]!S_FA_EPS_ADJUST(A17,"2013/12/31")</f>
        <v>0.16592845184285523</v>
      </c>
      <c r="K17" s="45">
        <f ca="1">[2]!s_est_eps($A17,2014,$B$3)</f>
        <v>0.58359998464584351</v>
      </c>
      <c r="L17" s="39">
        <f t="shared" ca="1" si="1"/>
        <v>68.779069054190245</v>
      </c>
      <c r="M17" s="45">
        <f t="shared" ca="1" si="2"/>
        <v>161.93726694592195</v>
      </c>
      <c r="N17" s="45">
        <f t="shared" ca="1" si="3"/>
        <v>46.041810669864923</v>
      </c>
      <c r="O17" s="38">
        <f ca="1">[2]!s_val_pb_lf($A17,$B$3)</f>
        <v>3.2763099670410156</v>
      </c>
      <c r="P17" s="135">
        <f>[2]!S_FA_ROE_BASIC($A17,"2013/12/31")/100</f>
        <v>3.0099999999999998E-2</v>
      </c>
      <c r="Q17" s="46"/>
      <c r="R17" s="43"/>
      <c r="S17" s="43"/>
      <c r="T17" s="43"/>
      <c r="U17" s="43"/>
    </row>
    <row r="18" spans="1:21">
      <c r="A18" s="38" t="s">
        <v>36</v>
      </c>
      <c r="B18" s="38" t="str">
        <f>[2]!S_INFO_NAME(A18)</f>
        <v>津膜科技</v>
      </c>
      <c r="C18" s="58">
        <f ca="1">[2]!S_SHARE_TOTAL(A18,$B$3)/10^8</f>
        <v>2.61</v>
      </c>
      <c r="D18" s="58">
        <f ca="1">[2]!s_share_liqa(A18,$B$3)/10^8</f>
        <v>1.05035627</v>
      </c>
      <c r="E18" s="38">
        <f ca="1">[2]!S_WQ_PRECLOSE($A18,$B$3-7,3)</f>
        <v>23.3</v>
      </c>
      <c r="F18" s="38">
        <f ca="1">[2]!S_wQ_CLOSE($A18,$B$3,1)</f>
        <v>22.8</v>
      </c>
      <c r="G18" s="44">
        <f t="shared" ca="1" si="0"/>
        <v>-2.1459227467811148E-2</v>
      </c>
      <c r="H18" s="68">
        <f ca="1">[2]!s_dq_preclose($A18,$B$3,3)/[2]!s_mq_preclose($A18,$B$3,3)-1</f>
        <v>-2.1459227467811148E-2</v>
      </c>
      <c r="I18" s="39">
        <f>[2]!S_FA_EPS_ADJUST(A18,"2012/12/31")</f>
        <v>0.22724598061302681</v>
      </c>
      <c r="J18" s="45">
        <f>[2]!S_FA_EPS_ADJUST(A18,"2013/12/31")</f>
        <v>0.30817239459770113</v>
      </c>
      <c r="K18" s="45">
        <f ca="1">[2]!s_est_eps($A18,2014,$B$3)</f>
        <v>0.43869999051094055</v>
      </c>
      <c r="L18" s="39">
        <f t="shared" ca="1" si="1"/>
        <v>100.33180757914359</v>
      </c>
      <c r="M18" s="45">
        <f t="shared" ca="1" si="2"/>
        <v>73.984563185044223</v>
      </c>
      <c r="N18" s="45">
        <f t="shared" ca="1" si="3"/>
        <v>51.971735794763831</v>
      </c>
      <c r="O18" s="38">
        <f ca="1">[2]!s_val_pb_lf($A18,$B$3)</f>
        <v>7.3015618324279785</v>
      </c>
      <c r="P18" s="135">
        <f>[2]!S_FA_ROE_BASIC($A18,"2013/12/31")/100</f>
        <v>0.10779999999999999</v>
      </c>
      <c r="Q18" s="46"/>
      <c r="R18" s="43"/>
      <c r="S18" s="43"/>
      <c r="T18" s="43"/>
      <c r="U18" s="43"/>
    </row>
    <row r="19" spans="1:21">
      <c r="A19" s="38" t="s">
        <v>37</v>
      </c>
      <c r="B19" s="38" t="str">
        <f>[2]!S_INFO_NAME(A19)</f>
        <v>首创股份</v>
      </c>
      <c r="C19" s="58">
        <f ca="1">[2]!S_SHARE_TOTAL(A19,$B$3)/10^8</f>
        <v>22</v>
      </c>
      <c r="D19" s="58">
        <f ca="1">[2]!s_share_liqa(A19,$B$3)/10^8</f>
        <v>22</v>
      </c>
      <c r="E19" s="38">
        <f ca="1">[2]!S_WQ_PRECLOSE($A19,$B$3-7,3)</f>
        <v>7.61</v>
      </c>
      <c r="F19" s="38">
        <f ca="1">[2]!S_wQ_CLOSE($A19,$B$3,1)</f>
        <v>7.53</v>
      </c>
      <c r="G19" s="44">
        <f t="shared" ca="1" si="0"/>
        <v>-1.0512483574244391E-2</v>
      </c>
      <c r="H19" s="68">
        <f ca="1">[2]!s_dq_preclose($A19,$B$3,3)/[2]!s_mq_preclose($A19,$B$3,3)-1</f>
        <v>-1.3140604467805628E-2</v>
      </c>
      <c r="I19" s="39">
        <f>[2]!S_FA_EPS_ADJUST(A19,"2012/12/31")</f>
        <v>0.26423132313636361</v>
      </c>
      <c r="J19" s="45">
        <f>[2]!S_FA_EPS_ADJUST(A19,"2013/12/31")</f>
        <v>0.27330248091818182</v>
      </c>
      <c r="K19" s="45">
        <f ca="1">[2]!s_est_eps($A19,2014,$B$3)</f>
        <v>0.26919999718666077</v>
      </c>
      <c r="L19" s="39">
        <f t="shared" ca="1" si="1"/>
        <v>28.497756854186221</v>
      </c>
      <c r="M19" s="45">
        <f t="shared" ca="1" si="2"/>
        <v>27.55189039888096</v>
      </c>
      <c r="N19" s="45">
        <f t="shared" ca="1" si="3"/>
        <v>27.971768494405922</v>
      </c>
      <c r="O19" s="38">
        <f ca="1">[2]!s_val_pb_lf($A19,$B$3)</f>
        <v>2.7806777954101562</v>
      </c>
      <c r="P19" s="135">
        <f>[2]!S_FA_ROE_BASIC($A19,"2013/12/31")/100</f>
        <v>0.10189999999999999</v>
      </c>
      <c r="Q19" s="46"/>
      <c r="R19" s="43"/>
      <c r="S19" s="43"/>
      <c r="T19" s="43"/>
      <c r="U19" s="43"/>
    </row>
    <row r="20" spans="1:21">
      <c r="A20" s="38" t="s">
        <v>38</v>
      </c>
      <c r="B20" s="38" t="str">
        <f>[2]!S_INFO_NAME(A20)</f>
        <v>武汉控股</v>
      </c>
      <c r="C20" s="58">
        <f ca="1">[2]!S_SHARE_TOTAL(A20,$B$3)/10^8</f>
        <v>7.0956969200000009</v>
      </c>
      <c r="D20" s="58">
        <f ca="1">[2]!s_share_liqa(A20,$B$3)/10^8</f>
        <v>5.6888109199999999</v>
      </c>
      <c r="E20" s="38">
        <f ca="1">[2]!S_WQ_PRECLOSE($A20,$B$3-7,3)</f>
        <v>10.02</v>
      </c>
      <c r="F20" s="38">
        <f ca="1">[2]!S_wQ_CLOSE($A20,$B$3,1)</f>
        <v>10.06</v>
      </c>
      <c r="G20" s="44">
        <f t="shared" ca="1" si="0"/>
        <v>3.9920159680639777E-3</v>
      </c>
      <c r="H20" s="68">
        <f ca="1">[2]!s_dq_preclose($A20,$B$3,3)/[2]!s_mq_preclose($A20,$B$3,3)-1</f>
        <v>4.9900199600798611E-3</v>
      </c>
      <c r="I20" s="39">
        <f>[2]!S_FA_EPS_ADJUST(A20,"2012/12/31")</f>
        <v>7.2333182347929251E-2</v>
      </c>
      <c r="J20" s="45">
        <f>[2]!S_FA_EPS_ADJUST(A20,"2013/12/31")</f>
        <v>0.38301263346518466</v>
      </c>
      <c r="K20" s="45">
        <f ca="1">[2]!s_est_eps($A20,2014,$B$3)</f>
        <v>0.48690000176429749</v>
      </c>
      <c r="L20" s="39">
        <f t="shared" ca="1" si="1"/>
        <v>139.07863132041498</v>
      </c>
      <c r="M20" s="45">
        <f t="shared" ca="1" si="2"/>
        <v>26.265452157505507</v>
      </c>
      <c r="N20" s="45">
        <f t="shared" ca="1" si="3"/>
        <v>20.661326686274951</v>
      </c>
      <c r="O20" s="38">
        <f ca="1">[2]!s_val_pb_lf($A20,$B$3)</f>
        <v>1.7291266918182373</v>
      </c>
      <c r="P20" s="135">
        <f>[2]!S_FA_ROE_BASIC($A20,"2013/12/31")/100</f>
        <v>8.7799999999999989E-2</v>
      </c>
      <c r="Q20" s="46"/>
      <c r="R20" s="43"/>
      <c r="S20" s="43"/>
      <c r="T20" s="43"/>
      <c r="U20" s="43"/>
    </row>
    <row r="21" spans="1:21">
      <c r="A21" s="38" t="s">
        <v>39</v>
      </c>
      <c r="B21" s="38" t="str">
        <f>[2]!S_INFO_NAME(A21)</f>
        <v>国中水务</v>
      </c>
      <c r="C21" s="58">
        <f ca="1">[2]!S_SHARE_TOTAL(A21,$B$3)/10^8</f>
        <v>14.556242279999999</v>
      </c>
      <c r="D21" s="58">
        <f ca="1">[2]!s_share_liqa(A21,$B$3)/10^8</f>
        <v>14.556242279999999</v>
      </c>
      <c r="E21" s="38">
        <f ca="1">[2]!S_WQ_PRECLOSE($A21,$B$3-7,3)</f>
        <v>7.13</v>
      </c>
      <c r="F21" s="38">
        <f ca="1">[2]!S_wQ_CLOSE($A21,$B$3,1)</f>
        <v>6.8</v>
      </c>
      <c r="G21" s="44">
        <f t="shared" ca="1" si="0"/>
        <v>-4.628330995792429E-2</v>
      </c>
      <c r="H21" s="68">
        <f ca="1">[2]!s_dq_preclose($A21,$B$3,3)/[2]!s_mq_preclose($A21,$B$3,3)-1</f>
        <v>-6.0308555399719466E-2</v>
      </c>
      <c r="I21" s="39">
        <f>[2]!S_FA_EPS_ADJUST(A21,"2012/12/31")</f>
        <v>5.0894610233156966E-2</v>
      </c>
      <c r="J21" s="45">
        <f>[2]!S_FA_EPS_ADJUST(A21,"2013/12/31")</f>
        <v>9.8077188737202017E-2</v>
      </c>
      <c r="K21" s="45">
        <f ca="1">[2]!s_est_eps($A21,2014,$B$3)</f>
        <v>0.15270000696182251</v>
      </c>
      <c r="L21" s="39">
        <f t="shared" ca="1" si="1"/>
        <v>133.60943268546572</v>
      </c>
      <c r="M21" s="45">
        <f t="shared" ca="1" si="2"/>
        <v>69.333145531124572</v>
      </c>
      <c r="N21" s="45">
        <f t="shared" ca="1" si="3"/>
        <v>44.53175959382969</v>
      </c>
      <c r="O21" s="38">
        <f ca="1">[2]!s_val_pb_lf($A21,$B$3)</f>
        <v>3.8241443634033203</v>
      </c>
      <c r="P21" s="135">
        <f>[2]!S_FA_ROE_BASIC($A21,"2013/12/31")/100</f>
        <v>7.7899999999999997E-2</v>
      </c>
      <c r="Q21" s="46"/>
      <c r="R21" s="43"/>
      <c r="S21" s="43"/>
      <c r="T21" s="43"/>
      <c r="U21" s="43"/>
    </row>
    <row r="22" spans="1:21">
      <c r="A22" s="38" t="s">
        <v>40</v>
      </c>
      <c r="B22" s="38" t="str">
        <f>[2]!S_INFO_NAME(A22)</f>
        <v>瀚蓝环境</v>
      </c>
      <c r="C22" s="58">
        <f ca="1">[2]!S_SHARE_TOTAL(A22,$B$3)/10^8</f>
        <v>5.7924288099999997</v>
      </c>
      <c r="D22" s="58">
        <f ca="1">[2]!s_share_liqa(A22,$B$3)/10^8</f>
        <v>4.8792315499999992</v>
      </c>
      <c r="E22" s="38">
        <f ca="1">[2]!S_WQ_PRECLOSE($A22,$B$3-7,3)</f>
        <v>14.11</v>
      </c>
      <c r="F22" s="38">
        <f ca="1">[2]!S_wQ_CLOSE($A22,$B$3,1)</f>
        <v>13.8</v>
      </c>
      <c r="G22" s="44">
        <f t="shared" ca="1" si="0"/>
        <v>-2.1970233876683065E-2</v>
      </c>
      <c r="H22" s="68">
        <f ca="1">[2]!s_dq_preclose($A22,$B$3,3)/[2]!s_mq_preclose($A22,$B$3,3)-1</f>
        <v>-8.5046066619418603E-3</v>
      </c>
      <c r="I22" s="39">
        <f>[2]!S_FA_EPS_ADJUST(A22,"2012/12/31")</f>
        <v>0.32845821946320997</v>
      </c>
      <c r="J22" s="45">
        <f>[2]!S_FA_EPS_ADJUST(A22,"2013/12/31")</f>
        <v>0.40376521747877986</v>
      </c>
      <c r="K22" s="45">
        <f ca="1">[2]!s_est_eps($A22,2014,$B$3)</f>
        <v>0.44940000772476196</v>
      </c>
      <c r="L22" s="39">
        <f t="shared" ca="1" si="1"/>
        <v>42.014476065031808</v>
      </c>
      <c r="M22" s="45">
        <f t="shared" ca="1" si="2"/>
        <v>34.178278372196012</v>
      </c>
      <c r="N22" s="45">
        <f t="shared" ca="1" si="3"/>
        <v>30.70760961902765</v>
      </c>
      <c r="O22" s="38">
        <f ca="1">[2]!s_val_pb_lf($A22,$B$3)</f>
        <v>3.0749316215515137</v>
      </c>
      <c r="P22" s="135">
        <f>[2]!S_FA_ROE_BASIC($A22,"2013/12/31")/100</f>
        <v>9.9299999999999999E-2</v>
      </c>
      <c r="Q22" s="46"/>
      <c r="R22" s="43"/>
      <c r="S22" s="43"/>
      <c r="T22" s="43"/>
      <c r="U22" s="43"/>
    </row>
    <row r="23" spans="1:21">
      <c r="A23" s="38" t="s">
        <v>41</v>
      </c>
      <c r="B23" s="38" t="str">
        <f>[2]!S_INFO_NAME(A23)</f>
        <v>洪城水业</v>
      </c>
      <c r="C23" s="58">
        <f ca="1">[2]!S_SHARE_TOTAL(A23,$B$3)/10^8</f>
        <v>3.3</v>
      </c>
      <c r="D23" s="58">
        <f ca="1">[2]!s_share_liqa(A23,$B$3)/10^8</f>
        <v>3.3</v>
      </c>
      <c r="E23" s="38">
        <f ca="1">[2]!S_WQ_PRECLOSE($A23,$B$3-7,3)</f>
        <v>10.210000000000001</v>
      </c>
      <c r="F23" s="38">
        <f ca="1">[2]!S_wQ_CLOSE($A23,$B$3,1)</f>
        <v>10.26</v>
      </c>
      <c r="G23" s="44">
        <f t="shared" ca="1" si="0"/>
        <v>4.8971596474043366E-3</v>
      </c>
      <c r="H23" s="68">
        <f ca="1">[2]!s_dq_preclose($A23,$B$3,3)/[2]!s_mq_preclose($A23,$B$3,3)-1</f>
        <v>-8.8148873653283166E-3</v>
      </c>
      <c r="I23" s="39">
        <f>[2]!S_FA_EPS_ADJUST(A23,"2012/12/31")</f>
        <v>0.30512884039393939</v>
      </c>
      <c r="J23" s="45">
        <f>[2]!S_FA_EPS_ADJUST(A23,"2013/12/31")</f>
        <v>0.30172740533333336</v>
      </c>
      <c r="K23" s="45">
        <f ca="1">[2]!s_est_eps($A23,2014,$B$3)</f>
        <v>0.47099998593330383</v>
      </c>
      <c r="L23" s="39">
        <f t="shared" ca="1" si="1"/>
        <v>33.625140077724978</v>
      </c>
      <c r="M23" s="45">
        <f t="shared" ca="1" si="2"/>
        <v>34.0042031934927</v>
      </c>
      <c r="N23" s="45">
        <f t="shared" ca="1" si="3"/>
        <v>21.783440141021302</v>
      </c>
      <c r="O23" s="38">
        <f ca="1">[2]!s_val_pb_lf($A23,$B$3)</f>
        <v>1.8593809604644775</v>
      </c>
      <c r="P23" s="135">
        <f>[2]!S_FA_ROE_BASIC($A23,"2013/12/31")/100</f>
        <v>5.8299999999999998E-2</v>
      </c>
      <c r="Q23" s="46"/>
      <c r="R23" s="43"/>
      <c r="S23" s="43"/>
      <c r="T23" s="43"/>
      <c r="U23" s="43"/>
    </row>
    <row r="24" spans="1:21">
      <c r="A24" s="38" t="s">
        <v>42</v>
      </c>
      <c r="B24" s="38" t="str">
        <f>[2]!S_INFO_NAME(A24)</f>
        <v>创业环保</v>
      </c>
      <c r="C24" s="58">
        <f ca="1">[2]!S_SHARE_TOTAL(A24,$B$3)/10^8</f>
        <v>14.272284300000001</v>
      </c>
      <c r="D24" s="58">
        <f ca="1">[2]!s_share_liqa(A24,$B$3)/10^8</f>
        <v>10.8722843</v>
      </c>
      <c r="E24" s="38">
        <f ca="1">[2]!S_WQ_PRECLOSE($A24,$B$3-7,3)</f>
        <v>8.7200000000000006</v>
      </c>
      <c r="F24" s="38">
        <f ca="1">[2]!S_wQ_CLOSE($A24,$B$3,1)</f>
        <v>8.5</v>
      </c>
      <c r="G24" s="44">
        <f t="shared" ca="1" si="0"/>
        <v>-2.5229357798165264E-2</v>
      </c>
      <c r="H24" s="68">
        <f ca="1">[2]!s_dq_preclose($A24,$B$3,3)/[2]!s_mq_preclose($A24,$B$3,3)-1</f>
        <v>-2.5229357798165264E-2</v>
      </c>
      <c r="I24" s="39">
        <f>[2]!S_FA_EPS_ADJUST(A24,"2012/12/31")</f>
        <v>0.18846387470014173</v>
      </c>
      <c r="J24" s="45">
        <f>[2]!S_FA_EPS_ADJUST(A24,"2013/12/31")</f>
        <v>0.19751498363860368</v>
      </c>
      <c r="K24" s="45">
        <f ca="1">[2]!s_est_eps($A24,2014,$B$3)</f>
        <v>0</v>
      </c>
      <c r="L24" s="39">
        <f t="shared" ca="1" si="1"/>
        <v>45.101481721757303</v>
      </c>
      <c r="M24" s="45">
        <f t="shared" ca="1" si="2"/>
        <v>43.034709789676441</v>
      </c>
      <c r="N24" s="45" t="e">
        <f t="shared" ca="1" si="3"/>
        <v>#DIV/0!</v>
      </c>
      <c r="O24" s="38">
        <f ca="1">[2]!s_val_pb_lf($A24,$B$3)</f>
        <v>2.9468564987182617</v>
      </c>
      <c r="P24" s="135">
        <f>[2]!S_FA_ROE_BASIC($A24,"2013/12/31")/100</f>
        <v>7.2800000000000004E-2</v>
      </c>
      <c r="Q24" s="46"/>
      <c r="R24" s="43"/>
      <c r="S24" s="43"/>
      <c r="T24" s="43"/>
      <c r="U24" s="43"/>
    </row>
    <row r="25" spans="1:21">
      <c r="A25" s="38" t="s">
        <v>43</v>
      </c>
      <c r="B25" s="38" t="str">
        <f>[2]!S_INFO_NAME(A25)</f>
        <v>重庆水务</v>
      </c>
      <c r="C25" s="58">
        <f ca="1">[2]!S_SHARE_TOTAL(A25,$B$3)/10^8</f>
        <v>48</v>
      </c>
      <c r="D25" s="58">
        <f ca="1">[2]!s_share_liqa(A25,$B$3)/10^8</f>
        <v>48</v>
      </c>
      <c r="E25" s="38">
        <f ca="1">[2]!S_WQ_PRECLOSE($A25,$B$3-7,3)</f>
        <v>6.05</v>
      </c>
      <c r="F25" s="38">
        <f ca="1">[2]!S_wQ_CLOSE($A25,$B$3,1)</f>
        <v>6.06</v>
      </c>
      <c r="G25" s="44">
        <f t="shared" ca="1" si="0"/>
        <v>1.6528925619834212E-3</v>
      </c>
      <c r="H25" s="68">
        <f ca="1">[2]!s_dq_preclose($A25,$B$3,3)/[2]!s_mq_preclose($A25,$B$3,3)-1</f>
        <v>-1.3223140495867813E-2</v>
      </c>
      <c r="I25" s="39">
        <f>[2]!S_FA_EPS_ADJUST(A25,"2012/12/31")</f>
        <v>0.39345712942291666</v>
      </c>
      <c r="J25" s="45">
        <f>[2]!S_FA_EPS_ADJUST(A25,"2013/12/31")</f>
        <v>0.39108406776041665</v>
      </c>
      <c r="K25" s="45">
        <f ca="1">[2]!s_est_eps($A25,2014,$B$3)</f>
        <v>0.40540000796318054</v>
      </c>
      <c r="L25" s="39">
        <f t="shared" ca="1" si="1"/>
        <v>15.401932121266167</v>
      </c>
      <c r="M25" s="45">
        <f t="shared" ca="1" si="2"/>
        <v>15.495389609459716</v>
      </c>
      <c r="N25" s="45">
        <f t="shared" ca="1" si="3"/>
        <v>14.94819901570003</v>
      </c>
      <c r="O25" s="38">
        <f ca="1">[2]!s_val_pb_lf($A25,$B$3)</f>
        <v>2.200575590133667</v>
      </c>
      <c r="P25" s="135">
        <f>[2]!S_FA_ROE_BASIC($A25,"2013/12/31")/100</f>
        <v>0.1477</v>
      </c>
      <c r="Q25" s="46"/>
      <c r="R25" s="43"/>
      <c r="S25" s="43"/>
      <c r="T25" s="43"/>
      <c r="U25" s="43"/>
    </row>
    <row r="26" spans="1:21">
      <c r="A26" s="38" t="s">
        <v>44</v>
      </c>
      <c r="B26" s="38" t="str">
        <f>[2]!S_INFO_NAME(A26)</f>
        <v>江南水务</v>
      </c>
      <c r="C26" s="58">
        <f ca="1">[2]!S_SHARE_TOTAL(A26,$B$3)/10^8</f>
        <v>2.3380000000000001</v>
      </c>
      <c r="D26" s="58">
        <f ca="1">[2]!s_share_liqa(A26,$B$3)/10^8</f>
        <v>2.3380000000000001</v>
      </c>
      <c r="E26" s="38">
        <f ca="1">[2]!S_WQ_PRECLOSE($A26,$B$3-7,3)</f>
        <v>17.47</v>
      </c>
      <c r="F26" s="38">
        <f ca="1">[2]!S_wQ_CLOSE($A26,$B$3,1)</f>
        <v>17.8</v>
      </c>
      <c r="G26" s="44">
        <f t="shared" ca="1" si="0"/>
        <v>1.8889524899828425E-2</v>
      </c>
      <c r="H26" s="68">
        <f ca="1">[2]!s_dq_preclose($A26,$B$3,3)/[2]!s_mq_preclose($A26,$B$3,3)-1</f>
        <v>1.431024613623344E-2</v>
      </c>
      <c r="I26" s="39">
        <f>[2]!S_FA_EPS_ADJUST(A26,"2012/12/31")</f>
        <v>0.59450819820359291</v>
      </c>
      <c r="J26" s="45">
        <f>[2]!S_FA_EPS_ADJUST(A26,"2013/12/31")</f>
        <v>0.62278921650983743</v>
      </c>
      <c r="K26" s="45">
        <f ca="1">[2]!s_est_eps($A26,2014,$B$3)</f>
        <v>0.66269999742507935</v>
      </c>
      <c r="L26" s="39">
        <f t="shared" ca="1" si="1"/>
        <v>29.940714112581983</v>
      </c>
      <c r="M26" s="45">
        <f t="shared" ca="1" si="2"/>
        <v>28.581098593441745</v>
      </c>
      <c r="N26" s="45">
        <f t="shared" ca="1" si="3"/>
        <v>26.859816008996372</v>
      </c>
      <c r="O26" s="38">
        <f ca="1">[2]!s_val_pb_lf($A26,$B$3)</f>
        <v>2.1727745532989502</v>
      </c>
      <c r="P26" s="135">
        <f>[2]!S_FA_ROE_BASIC($A26,"2013/12/31")/100</f>
        <v>8.14E-2</v>
      </c>
      <c r="Q26" s="46"/>
      <c r="R26" s="43"/>
      <c r="S26" s="43"/>
      <c r="T26" s="43"/>
      <c r="U26" s="43"/>
    </row>
    <row r="27" spans="1:21">
      <c r="A27" s="38" t="s">
        <v>45</v>
      </c>
      <c r="B27" s="38" t="str">
        <f>[2]!S_INFO_NAME(A27)</f>
        <v>宝莫股份</v>
      </c>
      <c r="C27" s="58">
        <f ca="1">[2]!S_SHARE_TOTAL(A27,$B$3)/10^8</f>
        <v>6.12</v>
      </c>
      <c r="D27" s="58">
        <f ca="1">[2]!s_share_liqa(A27,$B$3)/10^8</f>
        <v>6.12</v>
      </c>
      <c r="E27" s="38">
        <f ca="1">[2]!S_WQ_PRECLOSE($A27,$B$3-7,3)</f>
        <v>9.27</v>
      </c>
      <c r="F27" s="38">
        <f ca="1">[2]!S_wQ_CLOSE($A27,$B$3,1)</f>
        <v>9.16</v>
      </c>
      <c r="G27" s="44">
        <f t="shared" ca="1" si="0"/>
        <v>-1.1866235167205974E-2</v>
      </c>
      <c r="H27" s="68">
        <f ca="1">[2]!s_dq_preclose($A27,$B$3,3)/[2]!s_mq_preclose($A27,$B$3,3)-1</f>
        <v>-2.049622437971943E-2</v>
      </c>
      <c r="I27" s="39">
        <f>[2]!S_FA_EPS_ADJUST(A27,"2012/12/31")</f>
        <v>8.3739643431372551E-2</v>
      </c>
      <c r="J27" s="45">
        <f>[2]!S_FA_EPS_ADJUST(A27,"2013/12/31")</f>
        <v>7.6686609852941165E-2</v>
      </c>
      <c r="K27" s="45">
        <f ca="1">[2]!s_est_eps($A27,2014,$B$3)</f>
        <v>0</v>
      </c>
      <c r="L27" s="39">
        <f t="shared" ca="1" si="1"/>
        <v>109.38666113985698</v>
      </c>
      <c r="M27" s="45">
        <f t="shared" ca="1" si="2"/>
        <v>119.44718924941088</v>
      </c>
      <c r="N27" s="45" t="e">
        <f t="shared" ca="1" si="3"/>
        <v>#DIV/0!</v>
      </c>
      <c r="O27" s="38">
        <f ca="1">[2]!s_val_pb_lf($A27,$B$3)</f>
        <v>5.5418124198913574</v>
      </c>
      <c r="P27" s="135">
        <f>[2]!S_FA_ROE_BASIC($A27,"2013/12/31")/100</f>
        <v>4.7800000000000002E-2</v>
      </c>
      <c r="Q27" s="46"/>
      <c r="R27" s="43"/>
      <c r="S27" s="43"/>
      <c r="T27" s="43"/>
      <c r="U27" s="43"/>
    </row>
    <row r="28" spans="1:21">
      <c r="A28" s="38" t="s">
        <v>46</v>
      </c>
      <c r="B28" s="38" t="str">
        <f>[2]!S_INFO_NAME(A28)</f>
        <v>城投控股</v>
      </c>
      <c r="C28" s="58">
        <f ca="1">[2]!S_SHARE_TOTAL(A28,$B$3)/10^8</f>
        <v>29.875235180000001</v>
      </c>
      <c r="D28" s="58">
        <f ca="1">[2]!s_share_liqa(A28,$B$3)/10^8</f>
        <v>29.875235180000001</v>
      </c>
      <c r="E28" s="38">
        <f ca="1">[2]!S_WQ_PRECLOSE($A28,$B$3-7,3)</f>
        <v>7.23</v>
      </c>
      <c r="F28" s="38">
        <f ca="1">[2]!S_wQ_CLOSE($A28,$B$3,1)</f>
        <v>7.23</v>
      </c>
      <c r="G28" s="44">
        <f t="shared" ca="1" si="0"/>
        <v>0</v>
      </c>
      <c r="H28" s="68">
        <f ca="1">[2]!s_dq_preclose($A28,$B$3,3)/[2]!s_mq_preclose($A28,$B$3,3)-1</f>
        <v>0</v>
      </c>
      <c r="I28" s="39">
        <f>[2]!S_FA_EPS_ADJUST(A28,"2012/12/31")</f>
        <v>0.44879932908698861</v>
      </c>
      <c r="J28" s="45">
        <f>[2]!S_FA_EPS_ADJUST(A28,"2013/12/31")</f>
        <v>0.46146762575878741</v>
      </c>
      <c r="K28" s="45">
        <f ca="1">[2]!s_est_eps($A28,2014,$B$3)</f>
        <v>0.50260001420974731</v>
      </c>
      <c r="L28" s="39">
        <f t="shared" ca="1" si="1"/>
        <v>16.109649750832503</v>
      </c>
      <c r="M28" s="45">
        <f t="shared" ca="1" si="2"/>
        <v>15.667404594443155</v>
      </c>
      <c r="N28" s="45">
        <f t="shared" ca="1" si="3"/>
        <v>14.385196569021074</v>
      </c>
      <c r="O28" s="38">
        <f ca="1">[2]!s_val_pb_lf($A28,$B$3)</f>
        <v>1.4673041105270386</v>
      </c>
      <c r="P28" s="135">
        <f>[2]!S_FA_ROE_BASIC($A28,"2013/12/31")/100</f>
        <v>9.8400000000000001E-2</v>
      </c>
      <c r="Q28" s="46"/>
      <c r="R28" s="43"/>
      <c r="S28" s="43"/>
      <c r="T28" s="43"/>
      <c r="U28" s="43"/>
    </row>
    <row r="29" spans="1:21">
      <c r="A29" s="38" t="s">
        <v>47</v>
      </c>
      <c r="B29" s="38" t="str">
        <f>[2]!S_INFO_NAME(A29)</f>
        <v>中山公用</v>
      </c>
      <c r="C29" s="58">
        <f ca="1">[2]!S_SHARE_TOTAL(A29,$B$3)/10^8</f>
        <v>7.7868321500000004</v>
      </c>
      <c r="D29" s="58">
        <f ca="1">[2]!s_share_liqa(A29,$B$3)/10^8</f>
        <v>6.5505549700000003</v>
      </c>
      <c r="E29" s="38">
        <f ca="1">[2]!S_WQ_PRECLOSE($A29,$B$3-7,3)</f>
        <v>13.75</v>
      </c>
      <c r="F29" s="38">
        <f ca="1">[2]!S_wQ_CLOSE($A29,$B$3,1)</f>
        <v>14.93</v>
      </c>
      <c r="G29" s="44">
        <f t="shared" ca="1" si="0"/>
        <v>8.5818181818181793E-2</v>
      </c>
      <c r="H29" s="68">
        <f ca="1">[2]!s_dq_preclose($A29,$B$3,3)/[2]!s_mq_preclose($A29,$B$3,3)-1</f>
        <v>6.6909090909090807E-2</v>
      </c>
      <c r="I29" s="39">
        <f>[2]!S_FA_EPS_ADJUST(A29,"2012/12/31")</f>
        <v>0.47110230406083692</v>
      </c>
      <c r="J29" s="45">
        <f>[2]!S_FA_EPS_ADJUST(A29,"2013/12/31")</f>
        <v>0.78137240951058651</v>
      </c>
      <c r="K29" s="45">
        <f ca="1">[2]!s_est_eps($A29,2014,$B$3)</f>
        <v>0.85650002956390381</v>
      </c>
      <c r="L29" s="39">
        <f t="shared" ca="1" si="1"/>
        <v>31.691630185854446</v>
      </c>
      <c r="M29" s="45">
        <f t="shared" ca="1" si="2"/>
        <v>19.107406171855263</v>
      </c>
      <c r="N29" s="45">
        <f t="shared" ca="1" si="3"/>
        <v>17.431406286817957</v>
      </c>
      <c r="O29" s="38">
        <f ca="1">[2]!s_val_pb_lf($A29,$B$3)</f>
        <v>1.6244595050811768</v>
      </c>
      <c r="P29" s="135">
        <f>[2]!S_FA_ROE_BASIC($A29,"2013/12/31")/100</f>
        <v>9.69E-2</v>
      </c>
      <c r="Q29" s="46"/>
      <c r="R29" s="43"/>
      <c r="S29" s="43"/>
      <c r="T29" s="43"/>
      <c r="U29" s="43"/>
    </row>
    <row r="30" spans="1:21">
      <c r="A30" s="38" t="s">
        <v>48</v>
      </c>
      <c r="B30" s="38" t="str">
        <f>[2]!S_INFO_NAME(A30)</f>
        <v>*ST新业</v>
      </c>
      <c r="C30" s="58">
        <f ca="1">[2]!S_SHARE_TOTAL(A30,$B$3)/10^8</f>
        <v>4.3859199999999996</v>
      </c>
      <c r="D30" s="58">
        <f ca="1">[2]!s_share_liqa(A30,$B$3)/10^8</f>
        <v>4.3859199999999996</v>
      </c>
      <c r="E30" s="38">
        <f ca="1">[2]!S_WQ_PRECLOSE($A30,$B$3-7,3)</f>
        <v>7</v>
      </c>
      <c r="F30" s="38">
        <f ca="1">[2]!S_wQ_CLOSE($A30,$B$3,1)</f>
        <v>7.08</v>
      </c>
      <c r="G30" s="44">
        <f t="shared" ca="1" si="0"/>
        <v>1.1428571428571344E-2</v>
      </c>
      <c r="H30" s="68">
        <f ca="1">[2]!s_dq_preclose($A30,$B$3,3)/[2]!s_mq_preclose($A30,$B$3,3)-1</f>
        <v>2.8571428571428914E-3</v>
      </c>
      <c r="I30" s="39">
        <f>[2]!S_FA_EPS_ADJUST(A30,"2012/12/31")</f>
        <v>-0.16259832224481977</v>
      </c>
      <c r="J30" s="45">
        <f>[2]!S_FA_EPS_ADJUST(A30,"2013/12/31")</f>
        <v>-0.49173791471344669</v>
      </c>
      <c r="K30" s="45">
        <f ca="1">[2]!s_est_eps($A30,2014,$B$3)</f>
        <v>0</v>
      </c>
      <c r="L30" s="39">
        <f t="shared" ca="1" si="1"/>
        <v>-43.542884712794525</v>
      </c>
      <c r="M30" s="45">
        <f t="shared" ca="1" si="2"/>
        <v>-14.397913579890966</v>
      </c>
      <c r="N30" s="45" t="e">
        <f t="shared" ca="1" si="3"/>
        <v>#DIV/0!</v>
      </c>
      <c r="O30" s="38">
        <f ca="1">[2]!s_val_pb_lf($A30,$B$3)</f>
        <v>2.0024819374084473</v>
      </c>
      <c r="P30" s="135">
        <f>[2]!S_FA_ROE_BASIC($A30,"2013/12/31")/100</f>
        <v>-0.13390000000000002</v>
      </c>
      <c r="Q30" s="46"/>
      <c r="R30" s="43"/>
      <c r="S30" s="43"/>
      <c r="T30" s="43"/>
      <c r="U30" s="43"/>
    </row>
    <row r="31" spans="1:21">
      <c r="A31" s="38" t="s">
        <v>49</v>
      </c>
      <c r="B31" s="38" t="str">
        <f>[2]!S_INFO_NAME(A31)</f>
        <v>南方汇通</v>
      </c>
      <c r="C31" s="58">
        <f ca="1">[2]!S_SHARE_TOTAL(A31,$B$3)/10^8</f>
        <v>4.22</v>
      </c>
      <c r="D31" s="58">
        <f ca="1">[2]!s_share_liqa(A31,$B$3)/10^8</f>
        <v>4.22</v>
      </c>
      <c r="E31" s="38">
        <f ca="1">[2]!S_WQ_PRECLOSE($A31,$B$3-7,3)</f>
        <v>13.23</v>
      </c>
      <c r="F31" s="38">
        <f ca="1">[2]!S_wQ_CLOSE($A31,$B$3,1)</f>
        <v>13.23</v>
      </c>
      <c r="G31" s="44">
        <f t="shared" ca="1" si="0"/>
        <v>0</v>
      </c>
      <c r="H31" s="68">
        <f ca="1">[2]!s_dq_preclose($A31,$B$3,3)/[2]!s_mq_preclose($A31,$B$3,3)-1</f>
        <v>0</v>
      </c>
      <c r="I31" s="39">
        <f>[2]!S_FA_EPS_ADJUST(A31,"2012/12/31")</f>
        <v>0.14021157111374408</v>
      </c>
      <c r="J31" s="45">
        <f>[2]!S_FA_EPS_ADJUST(A31,"2013/12/31")</f>
        <v>0.15441092097156398</v>
      </c>
      <c r="K31" s="45">
        <f ca="1">[2]!s_est_eps($A31,2014,$B$3)</f>
        <v>0</v>
      </c>
      <c r="L31" s="39">
        <f t="shared" ca="1" si="1"/>
        <v>94.357404990971858</v>
      </c>
      <c r="M31" s="45">
        <f t="shared" ca="1" si="2"/>
        <v>85.680468173856767</v>
      </c>
      <c r="N31" s="45" t="e">
        <f t="shared" ca="1" si="3"/>
        <v>#DIV/0!</v>
      </c>
      <c r="O31" s="38">
        <f ca="1">[2]!s_val_pb_lf($A31,$B$3)</f>
        <v>5.0754942893981934</v>
      </c>
      <c r="P31" s="135">
        <f>[2]!S_FA_ROE_BASIC($A31,"2013/12/31")/100</f>
        <v>6.3099999999999989E-2</v>
      </c>
      <c r="Q31" s="46"/>
      <c r="R31" s="43"/>
      <c r="S31" s="43"/>
      <c r="T31" s="43"/>
      <c r="U31" s="43"/>
    </row>
    <row r="32" spans="1:21">
      <c r="A32" s="38" t="s">
        <v>50</v>
      </c>
      <c r="B32" s="38" t="str">
        <f>[2]!S_INFO_NAME(A32)</f>
        <v>巴安水务</v>
      </c>
      <c r="C32" s="58">
        <f ca="1">[2]!S_SHARE_TOTAL(A32,$B$3)/10^8</f>
        <v>2.6680000000000001</v>
      </c>
      <c r="D32" s="58">
        <f ca="1">[2]!s_share_liqa(A32,$B$3)/10^8</f>
        <v>1.57275834</v>
      </c>
      <c r="E32" s="38">
        <f ca="1">[2]!S_WQ_PRECLOSE($A32,$B$3-7,3)</f>
        <v>16.72</v>
      </c>
      <c r="F32" s="38">
        <f ca="1">[2]!S_wQ_CLOSE($A32,$B$3,1)</f>
        <v>16.920000000000002</v>
      </c>
      <c r="G32" s="44">
        <f t="shared" ca="1" si="0"/>
        <v>1.1961722488038395E-2</v>
      </c>
      <c r="H32" s="68">
        <f ca="1">[2]!s_dq_preclose($A32,$B$3,3)/[2]!s_mq_preclose($A32,$B$3,3)-1</f>
        <v>2.45215311004785E-2</v>
      </c>
      <c r="I32" s="39">
        <f>[2]!S_FA_EPS_ADJUST(A32,"2012/12/31")</f>
        <v>0.16816293118440778</v>
      </c>
      <c r="J32" s="45">
        <f>[2]!S_FA_EPS_ADJUST(A32,"2013/12/31")</f>
        <v>0.23964923519490255</v>
      </c>
      <c r="K32" s="45">
        <f ca="1">[2]!s_est_eps($A32,2014,$B$3)</f>
        <v>0.3425000011920929</v>
      </c>
      <c r="L32" s="39">
        <f t="shared" ca="1" si="1"/>
        <v>100.61670476857648</v>
      </c>
      <c r="M32" s="45">
        <f t="shared" ca="1" si="2"/>
        <v>70.603187972785562</v>
      </c>
      <c r="N32" s="45">
        <f t="shared" ca="1" si="3"/>
        <v>49.401459682069699</v>
      </c>
      <c r="O32" s="38">
        <f ca="1">[2]!s_val_pb_lf($A32,$B$3)</f>
        <v>7.6845283508300781</v>
      </c>
      <c r="P32" s="135">
        <f>[2]!S_FA_ROE_BASIC($A32,"2013/12/31")/100</f>
        <v>0.1278</v>
      </c>
      <c r="Q32" s="46"/>
      <c r="R32" s="46"/>
      <c r="S32" s="43"/>
      <c r="T32" s="43"/>
      <c r="U32" s="43"/>
    </row>
    <row r="33" spans="1:21">
      <c r="A33" s="38" t="s">
        <v>51</v>
      </c>
      <c r="B33" s="38" t="str">
        <f>[2]!S_INFO_NAME(A33)</f>
        <v>钱江水利</v>
      </c>
      <c r="C33" s="58">
        <f ca="1">[2]!S_SHARE_TOTAL(A33,$B$3)/10^8</f>
        <v>2.8532999999999999</v>
      </c>
      <c r="D33" s="58">
        <f ca="1">[2]!s_share_liqa(A33,$B$3)/10^8</f>
        <v>2.8532999999999999</v>
      </c>
      <c r="E33" s="38">
        <f ca="1">[2]!S_WQ_PRECLOSE($A33,$B$3-7,3)</f>
        <v>10.24</v>
      </c>
      <c r="F33" s="38">
        <f ca="1">[2]!S_wQ_CLOSE($A33,$B$3,1)</f>
        <v>10.1</v>
      </c>
      <c r="G33" s="44">
        <f t="shared" ca="1" si="0"/>
        <v>-1.3671875E-2</v>
      </c>
      <c r="H33" s="68">
        <f ca="1">[2]!s_dq_preclose($A33,$B$3,3)/[2]!s_mq_preclose($A33,$B$3,3)-1</f>
        <v>-1.3671875E-2</v>
      </c>
      <c r="I33" s="39">
        <f>[2]!S_FA_EPS_ADJUST(A33,"2012/12/31")</f>
        <v>6.3892086005677626E-2</v>
      </c>
      <c r="J33" s="45">
        <f>[2]!S_FA_EPS_ADJUST(A33,"2013/12/31")</f>
        <v>6.5960041741141839E-2</v>
      </c>
      <c r="K33" s="45">
        <f ca="1">[2]!s_est_eps($A33,2014,$B$3)</f>
        <v>0.16259999573230743</v>
      </c>
      <c r="L33" s="39">
        <f t="shared" ca="1" si="1"/>
        <v>158.07904595731131</v>
      </c>
      <c r="M33" s="45">
        <f t="shared" ca="1" si="2"/>
        <v>153.12300801198913</v>
      </c>
      <c r="N33" s="45">
        <f t="shared" ca="1" si="3"/>
        <v>62.115622786533713</v>
      </c>
      <c r="O33" s="38">
        <f ca="1">[2]!s_val_pb_lf($A33,$B$3)</f>
        <v>3.1534981727600098</v>
      </c>
      <c r="P33" s="135">
        <f>[2]!S_FA_ROE_BASIC($A33,"2013/12/31")/100</f>
        <v>2.0400000000000001E-2</v>
      </c>
      <c r="Q33" s="46"/>
      <c r="R33" s="46"/>
      <c r="S33" s="43"/>
      <c r="T33" s="43"/>
      <c r="U33" s="43"/>
    </row>
    <row r="34" spans="1:21">
      <c r="A34" s="333" t="s">
        <v>23</v>
      </c>
      <c r="B34" s="332"/>
      <c r="C34" s="56"/>
      <c r="D34" s="56"/>
      <c r="E34" s="38"/>
      <c r="F34" s="38"/>
      <c r="G34" s="38"/>
      <c r="H34" s="39"/>
      <c r="I34" s="39"/>
      <c r="J34" s="45"/>
      <c r="K34" s="45"/>
      <c r="L34" s="39"/>
      <c r="M34" s="45"/>
      <c r="N34" s="41"/>
      <c r="O34" s="38"/>
      <c r="P34" s="39"/>
      <c r="Q34" s="42"/>
      <c r="R34" s="42"/>
      <c r="S34" s="43"/>
      <c r="T34" s="43"/>
      <c r="U34" s="43"/>
    </row>
    <row r="35" spans="1:21">
      <c r="A35" s="38" t="s">
        <v>52</v>
      </c>
      <c r="B35" s="38" t="str">
        <f>[2]!S_INFO_NAME(A35)</f>
        <v>国电清新</v>
      </c>
      <c r="C35" s="58">
        <f ca="1">[2]!S_SHARE_TOTAL(A35,$B$3)/10^8</f>
        <v>5.3280000000000003</v>
      </c>
      <c r="D35" s="58">
        <f ca="1">[2]!s_share_liqa(A35,$B$3)/10^8</f>
        <v>5.3143425000000004</v>
      </c>
      <c r="E35" s="38">
        <f ca="1">[2]!S_WQ_PRECLOSE($A35,$B$3-7,3)</f>
        <v>21.86</v>
      </c>
      <c r="F35" s="38">
        <f ca="1">[2]!S_wQ_CLOSE($A35,$B$3,1)</f>
        <v>21.7</v>
      </c>
      <c r="G35" s="44">
        <f t="shared" ref="G35:G45" ca="1" si="4">F35/E35-1</f>
        <v>-7.3193046660566807E-3</v>
      </c>
      <c r="H35" s="68">
        <f ca="1">[2]!s_dq_preclose($A35,$B$3,3)/[2]!s_mq_preclose($A35,$B$3,3)-1</f>
        <v>9.1491308325708509E-3</v>
      </c>
      <c r="I35" s="39">
        <f>[2]!S_FA_EPS_ADJUST(A35,"2011/12/31")</f>
        <v>0.19278975065690693</v>
      </c>
      <c r="J35" s="45">
        <f>[2]!S_FA_EPS_ADJUST(A35,"2012/12/31")</f>
        <v>0.19617933909534535</v>
      </c>
      <c r="K35" s="45">
        <f ca="1">[2]!s_est_eps($A35,2014,$B$3)</f>
        <v>0.52369999885559082</v>
      </c>
      <c r="L35" s="39">
        <f t="shared" ref="L35:L45" ca="1" si="5">$F35/I35</f>
        <v>112.55785085078416</v>
      </c>
      <c r="M35" s="45">
        <f t="shared" ref="M35:M45" ca="1" si="6">$F35/J35</f>
        <v>110.61307526096597</v>
      </c>
      <c r="N35" s="45">
        <f t="shared" ref="N35:N45" ca="1" si="7">$F35/K35</f>
        <v>41.43593669547387</v>
      </c>
      <c r="O35" s="38">
        <f ca="1">[2]!s_val_pb_lf($A35,$B$3)</f>
        <v>4.897641658782959</v>
      </c>
      <c r="P35" s="135">
        <f>[2]!S_FA_ROE_BASIC($A35,"2012/12/31")/100</f>
        <v>5.0259999999999999E-2</v>
      </c>
      <c r="Q35" s="46"/>
      <c r="R35" s="46"/>
      <c r="S35" s="43"/>
      <c r="T35" s="43"/>
      <c r="U35" s="43"/>
    </row>
    <row r="36" spans="1:21">
      <c r="A36" s="38" t="s">
        <v>53</v>
      </c>
      <c r="B36" s="38" t="str">
        <f>[2]!S_INFO_NAME(A36)</f>
        <v>三聚环保</v>
      </c>
      <c r="C36" s="58">
        <f ca="1">[2]!S_SHARE_TOTAL(A36,$B$3)/10^8</f>
        <v>5.0883797800000004</v>
      </c>
      <c r="D36" s="58">
        <f ca="1">[2]!s_share_liqa(A36,$B$3)/10^8</f>
        <v>4.5855155200000004</v>
      </c>
      <c r="E36" s="38">
        <f ca="1">[2]!S_WQ_PRECLOSE($A36,$B$3-7,3)</f>
        <v>27.13</v>
      </c>
      <c r="F36" s="38">
        <f ca="1">[2]!S_wQ_CLOSE($A36,$B$3,1)</f>
        <v>27.13</v>
      </c>
      <c r="G36" s="44">
        <f t="shared" ca="1" si="4"/>
        <v>0</v>
      </c>
      <c r="H36" s="68">
        <f ca="1">[2]!s_dq_preclose($A36,$B$3,3)/[2]!s_mq_preclose($A36,$B$3,3)-1</f>
        <v>0</v>
      </c>
      <c r="I36" s="39">
        <f>[2]!S_FA_EPS_ADJUST(A36,"2011/12/31")</f>
        <v>0.18682362860108684</v>
      </c>
      <c r="J36" s="45">
        <f>[2]!S_FA_EPS_ADJUST(A36,"2012/12/31")</f>
        <v>0.35386551441724345</v>
      </c>
      <c r="K36" s="45">
        <f ca="1">[2]!s_est_eps($A36,2014,$B$3)</f>
        <v>0.73240000009536743</v>
      </c>
      <c r="L36" s="39">
        <f t="shared" ca="1" si="5"/>
        <v>145.21717730859967</v>
      </c>
      <c r="M36" s="45">
        <f t="shared" ca="1" si="6"/>
        <v>76.667544292013062</v>
      </c>
      <c r="N36" s="45">
        <f t="shared" ca="1" si="7"/>
        <v>37.042599667486812</v>
      </c>
      <c r="O36" s="38">
        <f ca="1">[2]!s_val_pb_lf($A36,$B$3)</f>
        <v>7.641730785369873</v>
      </c>
      <c r="P36" s="135">
        <f>[2]!S_FA_ROE_BASIC($A36,"2012/12/31")/100</f>
        <v>0.1477</v>
      </c>
      <c r="Q36" s="46"/>
      <c r="R36" s="43"/>
      <c r="S36" s="43"/>
      <c r="T36" s="43"/>
      <c r="U36" s="43"/>
    </row>
    <row r="37" spans="1:21">
      <c r="A37" s="38" t="s">
        <v>54</v>
      </c>
      <c r="B37" s="38" t="str">
        <f>[2]!S_INFO_NAME(A37)</f>
        <v>永清环保</v>
      </c>
      <c r="C37" s="58">
        <f ca="1">[2]!S_SHARE_TOTAL(A37,$B$3)/10^8</f>
        <v>2.0034000000000001</v>
      </c>
      <c r="D37" s="58">
        <f ca="1">[2]!s_share_liqa(A37,$B$3)/10^8</f>
        <v>1.9739230000000001</v>
      </c>
      <c r="E37" s="38">
        <f ca="1">[2]!S_WQ_PRECLOSE($A37,$B$3-7,3)</f>
        <v>32.78</v>
      </c>
      <c r="F37" s="38">
        <f ca="1">[2]!S_wQ_CLOSE($A37,$B$3,1)</f>
        <v>30.36</v>
      </c>
      <c r="G37" s="44">
        <f t="shared" ca="1" si="4"/>
        <v>-7.3825503355704702E-2</v>
      </c>
      <c r="H37" s="68">
        <f ca="1">[2]!s_dq_preclose($A37,$B$3,3)/[2]!s_mq_preclose($A37,$B$3,3)-1</f>
        <v>-3.1421598535692485E-2</v>
      </c>
      <c r="I37" s="39">
        <f>[2]!S_FA_EPS_ADJUST(A37,"2011/12/31")</f>
        <v>0.17692577373465107</v>
      </c>
      <c r="J37" s="45">
        <f>[2]!S_FA_EPS_ADJUST(A37,"2012/12/31")</f>
        <v>0.26809743880403314</v>
      </c>
      <c r="K37" s="45">
        <f ca="1">[2]!s_est_eps($A37,2014,$B$3)</f>
        <v>0.35159999132156372</v>
      </c>
      <c r="L37" s="39">
        <f t="shared" ca="1" si="5"/>
        <v>171.59738436714812</v>
      </c>
      <c r="M37" s="45">
        <f t="shared" ca="1" si="6"/>
        <v>113.24240968296515</v>
      </c>
      <c r="N37" s="45">
        <f t="shared" ca="1" si="7"/>
        <v>86.348124998198799</v>
      </c>
      <c r="O37" s="38">
        <f ca="1">[2]!s_val_pb_lf($A37,$B$3)</f>
        <v>6.7818393707275391</v>
      </c>
      <c r="P37" s="135">
        <f>[2]!S_FA_ROE_BASIC($A37,"2012/12/31")/100</f>
        <v>6.9000000000000006E-2</v>
      </c>
      <c r="Q37" s="46"/>
      <c r="R37" s="43"/>
      <c r="S37" s="43"/>
      <c r="T37" s="43"/>
      <c r="U37" s="43"/>
    </row>
    <row r="38" spans="1:21">
      <c r="A38" s="38" t="s">
        <v>55</v>
      </c>
      <c r="B38" s="38" t="str">
        <f>[2]!S_INFO_NAME(A38)</f>
        <v>龙净环保</v>
      </c>
      <c r="C38" s="58">
        <f ca="1">[2]!S_SHARE_TOTAL(A38,$B$3)/10^8</f>
        <v>4.2762000000000002</v>
      </c>
      <c r="D38" s="58">
        <f ca="1">[2]!s_share_liqa(A38,$B$3)/10^8</f>
        <v>4.2762000000000002</v>
      </c>
      <c r="E38" s="38">
        <f ca="1">[2]!S_WQ_PRECLOSE($A38,$B$3-7,3)</f>
        <v>28.23</v>
      </c>
      <c r="F38" s="38">
        <f ca="1">[2]!S_wQ_CLOSE($A38,$B$3,1)</f>
        <v>27.91</v>
      </c>
      <c r="G38" s="44">
        <f t="shared" ca="1" si="4"/>
        <v>-1.1335458731845605E-2</v>
      </c>
      <c r="H38" s="68">
        <f ca="1">[2]!s_dq_preclose($A38,$B$3,3)/[2]!s_mq_preclose($A38,$B$3,3)-1</f>
        <v>-1.0981225646475301E-2</v>
      </c>
      <c r="I38" s="39">
        <f>[2]!S_FA_EPS_ADJUST(A38,"2011/12/31")</f>
        <v>0.58932353858566011</v>
      </c>
      <c r="J38" s="45">
        <f>[2]!S_FA_EPS_ADJUST(A38,"2012/12/31")</f>
        <v>0.68063271465319675</v>
      </c>
      <c r="K38" s="45">
        <f ca="1">[2]!s_est_eps($A38,2014,$B$3)</f>
        <v>1.0887999534606934</v>
      </c>
      <c r="L38" s="39">
        <f t="shared" ca="1" si="5"/>
        <v>47.359384400260453</v>
      </c>
      <c r="M38" s="45">
        <f t="shared" ca="1" si="6"/>
        <v>41.005963126854695</v>
      </c>
      <c r="N38" s="45">
        <f t="shared" ca="1" si="7"/>
        <v>25.633726297736818</v>
      </c>
      <c r="O38" s="38">
        <f ca="1">[2]!s_val_pb_lf($A38,$B$3)</f>
        <v>4.0483651161193848</v>
      </c>
      <c r="P38" s="135">
        <f>[2]!S_FA_ROE_BASIC($A38,"2012/12/31")/100</f>
        <v>0.12</v>
      </c>
      <c r="Q38" s="46"/>
      <c r="R38" s="43"/>
      <c r="S38" s="43"/>
      <c r="T38" s="43"/>
      <c r="U38" s="43"/>
    </row>
    <row r="39" spans="1:21">
      <c r="A39" s="38" t="s">
        <v>56</v>
      </c>
      <c r="B39" s="38" t="str">
        <f>[2]!S_INFO_NAME(A39)</f>
        <v>众合机电</v>
      </c>
      <c r="C39" s="58">
        <f ca="1">[2]!S_SHARE_TOTAL(A39,$B$3)/10^8</f>
        <v>3.0791810800000001</v>
      </c>
      <c r="D39" s="58">
        <f ca="1">[2]!s_share_liqa(A39,$B$3)/10^8</f>
        <v>3.0133810799999998</v>
      </c>
      <c r="E39" s="38">
        <f ca="1">[2]!S_WQ_PRECLOSE($A39,$B$3-7,3)</f>
        <v>25.58</v>
      </c>
      <c r="F39" s="38">
        <f ca="1">[2]!S_wQ_CLOSE($A39,$B$3,1)</f>
        <v>20.350000000000001</v>
      </c>
      <c r="G39" s="44">
        <f t="shared" ca="1" si="4"/>
        <v>-0.20445660672400301</v>
      </c>
      <c r="H39" s="68">
        <f ca="1">[2]!s_dq_preclose($A39,$B$3,3)/[2]!s_mq_preclose($A39,$B$3,3)-1</f>
        <v>-0.15050820953870203</v>
      </c>
      <c r="I39" s="39">
        <f>[2]!S_FA_EPS_ADJUST(A39,"2011/12/31")</f>
        <v>9.671770826806976E-2</v>
      </c>
      <c r="J39" s="45">
        <f>[2]!S_FA_EPS_ADJUST(A39,"2012/12/31")</f>
        <v>0.11259480699329316</v>
      </c>
      <c r="K39" s="45">
        <f ca="1">[2]!s_est_eps($A39,2014,$B$3)</f>
        <v>0</v>
      </c>
      <c r="L39" s="39">
        <f t="shared" ca="1" si="5"/>
        <v>210.40614344993037</v>
      </c>
      <c r="M39" s="45">
        <f t="shared" ca="1" si="6"/>
        <v>180.73657696497648</v>
      </c>
      <c r="N39" s="45" t="e">
        <f t="shared" ca="1" si="7"/>
        <v>#DIV/0!</v>
      </c>
      <c r="O39" s="38">
        <f ca="1">[2]!s_val_pb_lf($A39,$B$3)</f>
        <v>6.8030862808227539</v>
      </c>
      <c r="P39" s="135">
        <f>[2]!S_FA_ROE_BASIC($A39,"2012/12/31")/100</f>
        <v>3.32E-2</v>
      </c>
      <c r="Q39" s="46"/>
      <c r="R39" s="43"/>
      <c r="S39" s="43"/>
      <c r="T39" s="43"/>
      <c r="U39" s="43"/>
    </row>
    <row r="40" spans="1:21">
      <c r="A40" s="38" t="s">
        <v>57</v>
      </c>
      <c r="B40" s="38" t="str">
        <f>[2]!S_INFO_NAME(A40)</f>
        <v>科林环保</v>
      </c>
      <c r="C40" s="58">
        <f ca="1">[2]!S_SHARE_TOTAL(A40,$B$3)/10^8</f>
        <v>1.35</v>
      </c>
      <c r="D40" s="58">
        <f ca="1">[2]!s_share_liqa(A40,$B$3)/10^8</f>
        <v>0.77621762000000005</v>
      </c>
      <c r="E40" s="38">
        <f ca="1">[2]!S_WQ_PRECLOSE($A40,$B$3-7,3)</f>
        <v>24.28</v>
      </c>
      <c r="F40" s="38">
        <f ca="1">[2]!S_wQ_CLOSE($A40,$B$3,1)</f>
        <v>23.88</v>
      </c>
      <c r="G40" s="44">
        <f t="shared" ca="1" si="4"/>
        <v>-1.6474464579901205E-2</v>
      </c>
      <c r="H40" s="68">
        <f ca="1">[2]!s_dq_preclose($A40,$B$3,3)/[2]!s_mq_preclose($A40,$B$3,3)-1</f>
        <v>5.3542009884677277E-3</v>
      </c>
      <c r="I40" s="39">
        <f>[2]!S_FA_EPS_ADJUST(A40,"2011/12/31")</f>
        <v>0.31136480392592591</v>
      </c>
      <c r="J40" s="45">
        <f>[2]!S_FA_EPS_ADJUST(A40,"2012/12/31")</f>
        <v>0.17508776992592592</v>
      </c>
      <c r="K40" s="45">
        <f ca="1">[2]!s_est_eps($A40,2014,$B$3)</f>
        <v>0</v>
      </c>
      <c r="L40" s="39">
        <f t="shared" ca="1" si="5"/>
        <v>76.694602918835628</v>
      </c>
      <c r="M40" s="45">
        <f t="shared" ca="1" si="6"/>
        <v>136.38873811747598</v>
      </c>
      <c r="N40" s="45" t="e">
        <f t="shared" ca="1" si="7"/>
        <v>#DIV/0!</v>
      </c>
      <c r="O40" s="38">
        <f ca="1">[2]!s_val_pb_lf($A40,$B$3)</f>
        <v>4.8105225563049316</v>
      </c>
      <c r="P40" s="135">
        <f>[2]!S_FA_ROE_BASIC($A40,"2012/12/31")/100</f>
        <v>3.6499999999999998E-2</v>
      </c>
      <c r="Q40" s="46"/>
      <c r="R40" s="43"/>
      <c r="S40" s="43"/>
      <c r="T40" s="43"/>
      <c r="U40" s="43"/>
    </row>
    <row r="41" spans="1:21">
      <c r="A41" s="38" t="s">
        <v>58</v>
      </c>
      <c r="B41" s="38" t="str">
        <f>[2]!S_INFO_NAME(A41)</f>
        <v>三维丝</v>
      </c>
      <c r="C41" s="58">
        <f ca="1">[2]!S_SHARE_TOTAL(A41,$B$3)/10^8</f>
        <v>1.4976</v>
      </c>
      <c r="D41" s="58">
        <f ca="1">[2]!s_share_liqa(A41,$B$3)/10^8</f>
        <v>1.1380995700000001</v>
      </c>
      <c r="E41" s="38">
        <f ca="1">[2]!S_WQ_PRECLOSE($A41,$B$3-7,3)</f>
        <v>17.97</v>
      </c>
      <c r="F41" s="38">
        <f ca="1">[2]!S_wQ_CLOSE($A41,$B$3,1)</f>
        <v>17.97</v>
      </c>
      <c r="G41" s="44">
        <f t="shared" ca="1" si="4"/>
        <v>0</v>
      </c>
      <c r="H41" s="68">
        <f ca="1">[2]!s_dq_preclose($A41,$B$3,3)/[2]!s_mq_preclose($A41,$B$3,3)-1</f>
        <v>0</v>
      </c>
      <c r="I41" s="39">
        <f>[2]!S_FA_EPS_ADJUST(A41,"2011/12/31")</f>
        <v>0.18672038087606838</v>
      </c>
      <c r="J41" s="45">
        <f>[2]!S_FA_EPS_ADJUST(A41,"2012/12/31")</f>
        <v>5.3250045806623937E-2</v>
      </c>
      <c r="K41" s="45">
        <f ca="1">[2]!s_est_eps($A41,2014,$B$3)</f>
        <v>0.42030000686645508</v>
      </c>
      <c r="L41" s="39">
        <f t="shared" ca="1" si="5"/>
        <v>96.240163584109212</v>
      </c>
      <c r="M41" s="45">
        <f t="shared" ca="1" si="6"/>
        <v>337.46449843926058</v>
      </c>
      <c r="N41" s="45">
        <f t="shared" ca="1" si="7"/>
        <v>42.755174176596519</v>
      </c>
      <c r="O41" s="38">
        <f ca="1">[2]!s_val_pb_lf($A41,$B$3)</f>
        <v>6.1693005561828613</v>
      </c>
      <c r="P41" s="135">
        <f>[2]!S_FA_ROE_BASIC($A41,"2012/12/31")/100</f>
        <v>2.1299999999999999E-2</v>
      </c>
      <c r="Q41" s="46"/>
      <c r="R41" s="43"/>
      <c r="S41" s="43"/>
      <c r="T41" s="43"/>
      <c r="U41" s="43"/>
    </row>
    <row r="42" spans="1:21">
      <c r="A42" s="38" t="s">
        <v>59</v>
      </c>
      <c r="B42" s="38" t="str">
        <f>[2]!S_INFO_NAME(A42)</f>
        <v>龙源技术</v>
      </c>
      <c r="C42" s="58">
        <f ca="1">[2]!S_SHARE_TOTAL(A42,$B$3)/10^8</f>
        <v>5.1321599999999998</v>
      </c>
      <c r="D42" s="58">
        <f ca="1">[2]!s_share_liqa(A42,$B$3)/10^8</f>
        <v>5.1321599999999998</v>
      </c>
      <c r="E42" s="38">
        <f ca="1">[2]!S_WQ_PRECLOSE($A42,$B$3-7,3)</f>
        <v>13.54</v>
      </c>
      <c r="F42" s="38">
        <f ca="1">[2]!S_wQ_CLOSE($A42,$B$3,1)</f>
        <v>13.12</v>
      </c>
      <c r="G42" s="44">
        <f t="shared" ca="1" si="4"/>
        <v>-3.1019202363367748E-2</v>
      </c>
      <c r="H42" s="68">
        <f ca="1">[2]!s_dq_preclose($A42,$B$3,3)/[2]!s_mq_preclose($A42,$B$3,3)-1</f>
        <v>-1.4032496307237796E-2</v>
      </c>
      <c r="I42" s="39">
        <f>[2]!S_FA_EPS_ADJUST(A42,"2011/12/31")</f>
        <v>0.33969913878367003</v>
      </c>
      <c r="J42" s="45">
        <f>[2]!S_FA_EPS_ADJUST(A42,"2012/12/31")</f>
        <v>0.4127456750763811</v>
      </c>
      <c r="K42" s="45">
        <f ca="1">[2]!s_est_eps($A42,2014,$B$3)</f>
        <v>0.43230000138282776</v>
      </c>
      <c r="L42" s="39">
        <f t="shared" ca="1" si="5"/>
        <v>38.622411722848625</v>
      </c>
      <c r="M42" s="45">
        <f t="shared" ca="1" si="6"/>
        <v>31.787128956765116</v>
      </c>
      <c r="N42" s="45">
        <f t="shared" ca="1" si="7"/>
        <v>30.349294374351498</v>
      </c>
      <c r="O42" s="38">
        <f ca="1">[2]!s_val_pb_lf($A42,$B$3)</f>
        <v>3.2783725261688232</v>
      </c>
      <c r="P42" s="135">
        <f>[2]!S_FA_ROE_BASIC($A42,"2012/12/31")/100</f>
        <v>0.12039999999999999</v>
      </c>
      <c r="Q42" s="46"/>
      <c r="R42" s="43"/>
      <c r="S42" s="43"/>
      <c r="T42" s="43"/>
      <c r="U42" s="43"/>
    </row>
    <row r="43" spans="1:21">
      <c r="A43" s="38" t="s">
        <v>60</v>
      </c>
      <c r="B43" s="38" t="str">
        <f>[2]!S_INFO_NAME(A43)</f>
        <v>中电远达</v>
      </c>
      <c r="C43" s="58">
        <f ca="1">[2]!S_SHARE_TOTAL(A43,$B$3)/10^8</f>
        <v>6.0062837699999996</v>
      </c>
      <c r="D43" s="58">
        <f ca="1">[2]!s_share_liqa(A43,$B$3)/10^8</f>
        <v>5.1187263600000001</v>
      </c>
      <c r="E43" s="38">
        <f ca="1">[2]!S_WQ_PRECLOSE($A43,$B$3-7,3)</f>
        <v>21.37</v>
      </c>
      <c r="F43" s="38">
        <f ca="1">[2]!S_wQ_CLOSE($A43,$B$3,1)</f>
        <v>25.55</v>
      </c>
      <c r="G43" s="44">
        <f t="shared" ca="1" si="4"/>
        <v>0.1956013102480112</v>
      </c>
      <c r="H43" s="68">
        <f ca="1">[2]!s_dq_preclose($A43,$B$3,3)/[2]!s_mq_preclose($A43,$B$3,3)-1</f>
        <v>0.15816565278427697</v>
      </c>
      <c r="I43" s="39">
        <f>[2]!S_FA_EPS_ADJUST(A43,"2011/12/31")</f>
        <v>7.2489625177999215E-2</v>
      </c>
      <c r="J43" s="45">
        <f>[2]!S_FA_EPS_ADJUST(A43,"2012/12/31")</f>
        <v>0.28024417510996152</v>
      </c>
      <c r="K43" s="45">
        <f ca="1">[2]!s_est_eps($A43,2014,$B$3)</f>
        <v>0.67629998922348022</v>
      </c>
      <c r="L43" s="39">
        <f t="shared" ca="1" si="5"/>
        <v>352.46423108495378</v>
      </c>
      <c r="M43" s="45">
        <f t="shared" ca="1" si="6"/>
        <v>91.17049440893733</v>
      </c>
      <c r="N43" s="45">
        <f t="shared" ca="1" si="7"/>
        <v>37.779092720874083</v>
      </c>
      <c r="O43" s="38">
        <f ca="1">[2]!s_val_pb_lf($A43,$B$3)</f>
        <v>3.3413028717041016</v>
      </c>
      <c r="P43" s="135">
        <f>[2]!S_FA_ROE_BASIC($A43,"2012/12/31")/100</f>
        <v>6.3E-2</v>
      </c>
      <c r="Q43" s="46"/>
      <c r="R43" s="43"/>
      <c r="S43" s="43"/>
      <c r="T43" s="43"/>
      <c r="U43" s="43"/>
    </row>
    <row r="44" spans="1:21">
      <c r="A44" s="38" t="s">
        <v>61</v>
      </c>
      <c r="B44" s="38" t="str">
        <f>[2]!S_INFO_NAME(A44)</f>
        <v>菲达环保</v>
      </c>
      <c r="C44" s="58">
        <f ca="1">[2]!S_SHARE_TOTAL(A44,$B$3)/10^8</f>
        <v>4.0688944999999999</v>
      </c>
      <c r="D44" s="58">
        <f ca="1">[2]!s_share_liqa(A44,$B$3)/10^8</f>
        <v>4.0688944999999999</v>
      </c>
      <c r="E44" s="38">
        <f ca="1">[2]!S_WQ_PRECLOSE($A44,$B$3-7,3)</f>
        <v>14.95</v>
      </c>
      <c r="F44" s="38">
        <f ca="1">[2]!S_wQ_CLOSE($A44,$B$3,1)</f>
        <v>14.71</v>
      </c>
      <c r="G44" s="44">
        <f t="shared" ca="1" si="4"/>
        <v>-1.6053511705685475E-2</v>
      </c>
      <c r="H44" s="68">
        <f ca="1">[2]!s_dq_preclose($A44,$B$3,3)/[2]!s_mq_preclose($A44,$B$3,3)-1</f>
        <v>-1.6053511705685475E-2</v>
      </c>
      <c r="I44" s="39">
        <f>[2]!S_FA_EPS_ADJUST(A44,"2011/12/31")</f>
        <v>3.960527443019228E-2</v>
      </c>
      <c r="J44" s="45">
        <f>[2]!S_FA_EPS_ADJUST(A44,"2012/12/31")</f>
        <v>4.6684668624364677E-2</v>
      </c>
      <c r="K44" s="45">
        <f ca="1">[2]!s_est_eps($A44,2014,$B$3)</f>
        <v>0.17779999971389771</v>
      </c>
      <c r="L44" s="39">
        <f t="shared" ca="1" si="5"/>
        <v>371.41517668126875</v>
      </c>
      <c r="M44" s="45">
        <f t="shared" ca="1" si="6"/>
        <v>315.09273672605377</v>
      </c>
      <c r="N44" s="45">
        <f t="shared" ca="1" si="7"/>
        <v>82.733408457087847</v>
      </c>
      <c r="O44" s="38">
        <f ca="1">[2]!s_val_pb_lf($A44,$B$3)</f>
        <v>4.4899921417236328</v>
      </c>
      <c r="P44" s="135">
        <f>[2]!S_FA_ROE_BASIC($A44,"2012/12/31")/100</f>
        <v>3.5299999999999998E-2</v>
      </c>
      <c r="Q44" s="46"/>
      <c r="R44" s="43"/>
      <c r="S44" s="43"/>
      <c r="T44" s="43"/>
      <c r="U44" s="43"/>
    </row>
    <row r="45" spans="1:21">
      <c r="A45" s="38" t="s">
        <v>62</v>
      </c>
      <c r="B45" s="38" t="str">
        <f>[2]!S_INFO_NAME(A45)</f>
        <v>信雅达</v>
      </c>
      <c r="C45" s="58">
        <f ca="1">[2]!S_SHARE_TOTAL(A45,$B$3)/10^8</f>
        <v>2.0262918000000001</v>
      </c>
      <c r="D45" s="58">
        <f ca="1">[2]!s_share_liqa(A45,$B$3)/10^8</f>
        <v>2.0016243</v>
      </c>
      <c r="E45" s="38">
        <f ca="1">[2]!S_WQ_PRECLOSE($A45,$B$3-7,3)</f>
        <v>19.75</v>
      </c>
      <c r="F45" s="38">
        <f ca="1">[2]!S_wQ_CLOSE($A45,$B$3,1)</f>
        <v>19.75</v>
      </c>
      <c r="G45" s="44">
        <f t="shared" ca="1" si="4"/>
        <v>0</v>
      </c>
      <c r="H45" s="68">
        <f ca="1">[2]!s_dq_preclose($A45,$B$3,3)/[2]!s_mq_preclose($A45,$B$3,3)-1</f>
        <v>0</v>
      </c>
      <c r="I45" s="39">
        <f>[2]!S_FA_EPS_ADJUST(A45,"2011/12/31")</f>
        <v>0.26139584575133751</v>
      </c>
      <c r="J45" s="45">
        <f>[2]!S_FA_EPS_ADJUST(A45,"2012/12/31")</f>
        <v>0.34635506243473918</v>
      </c>
      <c r="K45" s="45">
        <f ca="1">[2]!s_est_eps($A45,2014,$B$3)</f>
        <v>0.62929999828338623</v>
      </c>
      <c r="L45" s="39">
        <f t="shared" ca="1" si="5"/>
        <v>75.555906189832569</v>
      </c>
      <c r="M45" s="45">
        <f t="shared" ca="1" si="6"/>
        <v>57.022408915190404</v>
      </c>
      <c r="N45" s="45">
        <f t="shared" ca="1" si="7"/>
        <v>31.384077632090165</v>
      </c>
      <c r="O45" s="38">
        <f ca="1">[2]!s_val_pb_lf($A45,$B$3)</f>
        <v>6.1520652770996094</v>
      </c>
      <c r="P45" s="135">
        <f>[2]!S_FA_ROE_BASIC($A45,"2012/12/31")/100</f>
        <v>0.1381</v>
      </c>
      <c r="Q45" s="46"/>
      <c r="R45" s="43"/>
      <c r="S45" s="43"/>
      <c r="T45" s="43"/>
      <c r="U45" s="43"/>
    </row>
    <row r="46" spans="1:21">
      <c r="A46" s="336" t="s">
        <v>192</v>
      </c>
      <c r="B46" s="331"/>
      <c r="C46" s="57"/>
      <c r="D46" s="57"/>
      <c r="E46" s="38"/>
      <c r="F46" s="38"/>
      <c r="G46" s="38"/>
      <c r="H46" s="39"/>
      <c r="I46" s="39"/>
      <c r="J46" s="45"/>
      <c r="K46" s="45"/>
      <c r="L46" s="39"/>
      <c r="M46" s="45"/>
      <c r="N46" s="41"/>
      <c r="O46" s="38"/>
      <c r="P46" s="39"/>
      <c r="Q46" s="46"/>
      <c r="R46" s="46"/>
      <c r="S46" s="43"/>
      <c r="T46" s="43"/>
      <c r="U46" s="43"/>
    </row>
    <row r="47" spans="1:21">
      <c r="A47" s="38" t="s">
        <v>64</v>
      </c>
      <c r="B47" s="38" t="str">
        <f>[2]!S_INFO_NAME(A47)</f>
        <v>泰达股份</v>
      </c>
      <c r="C47" s="58">
        <f ca="1">[2]!S_SHARE_TOTAL(A47,$B$3)/10^8</f>
        <v>14.75573852</v>
      </c>
      <c r="D47" s="58">
        <f ca="1">[2]!s_share_liqa(A47,$B$3)/10^8</f>
        <v>14.638961180000003</v>
      </c>
      <c r="E47" s="38">
        <f ca="1">[2]!S_WQ_PRECLOSE($A47,$B$3-7,3)</f>
        <v>5.58</v>
      </c>
      <c r="F47" s="38">
        <f ca="1">[2]!S_wQ_CLOSE($A47,$B$3,1)</f>
        <v>5.95</v>
      </c>
      <c r="G47" s="44">
        <f t="shared" ref="G47:G54" ca="1" si="8">F47/E47-1</f>
        <v>6.6308243727598581E-2</v>
      </c>
      <c r="H47" s="68">
        <f ca="1">[2]!s_dq_preclose($A47,$B$3,3)/[2]!s_mq_preclose($A47,$B$3,3)-1</f>
        <v>4.4802867383512579E-2</v>
      </c>
      <c r="I47" s="39">
        <f>[2]!S_FA_EPS_ADJUST(A47,"2011/12/31")</f>
        <v>6.058592857201159E-4</v>
      </c>
      <c r="J47" s="45">
        <f>[2]!S_FA_EPS_ADJUST(A47,"2012/12/31")</f>
        <v>-0.13267337504297277</v>
      </c>
      <c r="K47" s="45">
        <f ca="1">[2]!s_est_eps($A47,2014,$B$3)</f>
        <v>0</v>
      </c>
      <c r="L47" s="39">
        <f t="shared" ref="L47:L54" ca="1" si="9">$F47/I47</f>
        <v>9820.7622466789671</v>
      </c>
      <c r="M47" s="45">
        <f t="shared" ref="M47:M54" ca="1" si="10">$F47/J47</f>
        <v>-44.84697851451206</v>
      </c>
      <c r="N47" s="45" t="e">
        <f t="shared" ref="N47:N54" ca="1" si="11">$F47/K47</f>
        <v>#DIV/0!</v>
      </c>
      <c r="O47" s="38">
        <f ca="1">[2]!s_val_pb_lf($A47,$B$3)</f>
        <v>4.2746868133544922</v>
      </c>
      <c r="P47" s="135">
        <f>[2]!S_FA_ROE_BASIC($A47,"2012/12/31")/100</f>
        <v>-9.3599999999999989E-2</v>
      </c>
      <c r="Q47" s="46"/>
      <c r="R47" s="46"/>
      <c r="S47" s="43"/>
      <c r="T47" s="43"/>
      <c r="U47" s="43"/>
    </row>
    <row r="48" spans="1:21">
      <c r="A48" s="38" t="s">
        <v>65</v>
      </c>
      <c r="B48" s="38" t="str">
        <f>[2]!S_INFO_NAME(A48)</f>
        <v>桑德环境</v>
      </c>
      <c r="C48" s="58">
        <f ca="1">[2]!S_SHARE_TOTAL(A48,$B$3)/10^8</f>
        <v>8.4361662099999997</v>
      </c>
      <c r="D48" s="58">
        <f ca="1">[2]!s_share_liqa(A48,$B$3)/10^8</f>
        <v>8.1323321400000008</v>
      </c>
      <c r="E48" s="38">
        <f ca="1">[2]!S_WQ_PRECLOSE($A48,$B$3-7,3)</f>
        <v>23.4</v>
      </c>
      <c r="F48" s="38">
        <f ca="1">[2]!S_wQ_CLOSE($A48,$B$3,1)</f>
        <v>23.84</v>
      </c>
      <c r="G48" s="44">
        <f t="shared" ca="1" si="8"/>
        <v>1.8803418803418959E-2</v>
      </c>
      <c r="H48" s="68">
        <f ca="1">[2]!s_dq_preclose($A48,$B$3,3)/[2]!s_mq_preclose($A48,$B$3,3)-1</f>
        <v>1.9230769230769384E-2</v>
      </c>
      <c r="I48" s="39">
        <f>[2]!S_FA_EPS_ADJUST(A48,"2011/12/31")</f>
        <v>0.35669670870555314</v>
      </c>
      <c r="J48" s="45">
        <f>[2]!S_FA_EPS_ADJUST(A48,"2012/12/31")</f>
        <v>0.5087217212497287</v>
      </c>
      <c r="K48" s="45">
        <f ca="1">[2]!s_est_eps($A48,2014,$B$3)</f>
        <v>0.93150001764297485</v>
      </c>
      <c r="L48" s="39">
        <f t="shared" ca="1" si="9"/>
        <v>66.835491940800324</v>
      </c>
      <c r="M48" s="45">
        <f t="shared" ca="1" si="10"/>
        <v>46.862555704196232</v>
      </c>
      <c r="N48" s="45">
        <f t="shared" ca="1" si="11"/>
        <v>25.593128876501417</v>
      </c>
      <c r="O48" s="38">
        <f ca="1">[2]!s_val_pb_lf($A48,$B$3)</f>
        <v>4.1154799461364746</v>
      </c>
      <c r="P48" s="135">
        <f>[2]!S_FA_ROE_BASIC($A48,"2012/12/31")/100</f>
        <v>0.23879999999999998</v>
      </c>
      <c r="Q48" s="46"/>
      <c r="R48" s="46"/>
      <c r="S48" s="43"/>
      <c r="T48" s="43"/>
      <c r="U48" s="43"/>
    </row>
    <row r="49" spans="1:21">
      <c r="A49" s="38" t="s">
        <v>63</v>
      </c>
      <c r="B49" s="38" t="str">
        <f>[2]!S_INFO_NAME(A49)</f>
        <v>盛运股份</v>
      </c>
      <c r="C49" s="58">
        <f ca="1">[2]!S_SHARE_TOTAL(A49,$B$3)/10^8</f>
        <v>5.2949453500000008</v>
      </c>
      <c r="D49" s="58">
        <f ca="1">[2]!s_share_liqa(A49,$B$3)/10^8</f>
        <v>3.7541267</v>
      </c>
      <c r="E49" s="38">
        <f ca="1">[2]!S_WQ_PRECLOSE($A49,$B$3-7,3)</f>
        <v>16.66</v>
      </c>
      <c r="F49" s="38">
        <f ca="1">[2]!S_wQ_CLOSE($A49,$B$3,1)</f>
        <v>17.37</v>
      </c>
      <c r="G49" s="44">
        <f t="shared" ca="1" si="8"/>
        <v>4.2617046818727466E-2</v>
      </c>
      <c r="H49" s="68">
        <f ca="1">[2]!s_dq_preclose($A49,$B$3,3)/[2]!s_mq_preclose($A49,$B$3,3)-1</f>
        <v>3.7214885954381716E-2</v>
      </c>
      <c r="I49" s="39">
        <f>[2]!S_FA_EPS_ADJUST(A49,"2011/12/31")</f>
        <v>0.13635607870815888</v>
      </c>
      <c r="J49" s="45">
        <f>[2]!S_FA_EPS_ADJUST(A49,"2012/12/31")</f>
        <v>0.1583390029134106</v>
      </c>
      <c r="K49" s="45">
        <f ca="1">[2]!s_est_eps($A49,2014,$B$3)</f>
        <v>0.60839998722076416</v>
      </c>
      <c r="L49" s="39">
        <f ca="1">$F49/I49</f>
        <v>127.38706014842788</v>
      </c>
      <c r="M49" s="45">
        <f ca="1">$F49/J49</f>
        <v>109.70133498629502</v>
      </c>
      <c r="N49" s="45">
        <f ca="1">$F49/K49</f>
        <v>28.550296457677469</v>
      </c>
      <c r="O49" s="38">
        <f ca="1">[2]!s_val_pb_lf($A49,$B$3)</f>
        <v>4.6798558235168457</v>
      </c>
      <c r="P49" s="135">
        <f>[2]!S_FA_ROE_BASIC($A49,"2012/12/31")/100</f>
        <v>8.5500000000000007E-2</v>
      </c>
      <c r="Q49" s="46"/>
      <c r="R49" s="43"/>
      <c r="S49" s="43"/>
      <c r="T49" s="43"/>
      <c r="U49" s="43"/>
    </row>
    <row r="50" spans="1:21">
      <c r="A50" s="38" t="s">
        <v>66</v>
      </c>
      <c r="B50" s="38" t="str">
        <f>[2]!S_INFO_NAME(A50)</f>
        <v>富春环保</v>
      </c>
      <c r="C50" s="58">
        <f ca="1">[2]!S_SHARE_TOTAL(A50,$B$3)/10^8</f>
        <v>7.3472214999999998</v>
      </c>
      <c r="D50" s="58">
        <f ca="1">[2]!s_share_liqa(A50,$B$3)/10^8</f>
        <v>7.3141990000000003</v>
      </c>
      <c r="E50" s="38">
        <f ca="1">[2]!S_WQ_PRECLOSE($A50,$B$3-7,3)</f>
        <v>9.98</v>
      </c>
      <c r="F50" s="38">
        <f ca="1">[2]!S_wQ_CLOSE($A50,$B$3,1)</f>
        <v>9.99</v>
      </c>
      <c r="G50" s="44">
        <f t="shared" ca="1" si="8"/>
        <v>1.0020040080160886E-3</v>
      </c>
      <c r="H50" s="68">
        <f ca="1">[2]!s_dq_preclose($A50,$B$3,3)/[2]!s_mq_preclose($A50,$B$3,3)-1</f>
        <v>3.0060120240480437E-3</v>
      </c>
      <c r="I50" s="39">
        <f>[2]!S_FA_EPS_ADJUST(A50,"2011/12/31")</f>
        <v>0.25896179498603655</v>
      </c>
      <c r="J50" s="45">
        <f>[2]!S_FA_EPS_ADJUST(A50,"2012/12/31")</f>
        <v>0.31817336246089761</v>
      </c>
      <c r="K50" s="45">
        <f ca="1">[2]!s_est_eps($A50,2014,$B$3)</f>
        <v>0.23929999768733978</v>
      </c>
      <c r="L50" s="39">
        <f t="shared" ca="1" si="9"/>
        <v>38.577119070937357</v>
      </c>
      <c r="M50" s="45">
        <f t="shared" ca="1" si="10"/>
        <v>31.397977262247199</v>
      </c>
      <c r="N50" s="45">
        <f t="shared" ca="1" si="11"/>
        <v>41.746761790831904</v>
      </c>
      <c r="O50" s="38">
        <f ca="1">[2]!s_val_pb_lf($A50,$B$3)</f>
        <v>3.3936047554016113</v>
      </c>
      <c r="P50" s="135">
        <f>[2]!S_FA_ROE_BASIC($A50,"2012/12/31")/100</f>
        <v>0.1242</v>
      </c>
      <c r="Q50" s="46"/>
      <c r="R50" s="46"/>
      <c r="S50" s="43"/>
      <c r="T50" s="43"/>
      <c r="U50" s="43"/>
    </row>
    <row r="51" spans="1:21">
      <c r="A51" s="38" t="s">
        <v>67</v>
      </c>
      <c r="B51" s="38" t="str">
        <f>[2]!S_INFO_NAME(A51)</f>
        <v>华光股份</v>
      </c>
      <c r="C51" s="58">
        <f ca="1">[2]!S_SHARE_TOTAL(A51,$B$3)/10^8</f>
        <v>2.56</v>
      </c>
      <c r="D51" s="58">
        <f ca="1">[2]!s_share_liqa(A51,$B$3)/10^8</f>
        <v>2.56</v>
      </c>
      <c r="E51" s="38">
        <f ca="1">[2]!S_WQ_PRECLOSE($A51,$B$3-7,3)</f>
        <v>13.99</v>
      </c>
      <c r="F51" s="38">
        <f ca="1">[2]!S_wQ_CLOSE($A51,$B$3,1)</f>
        <v>15.81</v>
      </c>
      <c r="G51" s="44">
        <f t="shared" ca="1" si="8"/>
        <v>0.1300929235167978</v>
      </c>
      <c r="H51" s="68">
        <f ca="1">[2]!s_dq_preclose($A51,$B$3,3)/[2]!s_mq_preclose($A51,$B$3,3)-1</f>
        <v>0.10936383130807714</v>
      </c>
      <c r="I51" s="39">
        <f>[2]!S_FA_EPS_ADJUST(A51,"2011/12/31")</f>
        <v>0.53275060378906247</v>
      </c>
      <c r="J51" s="45">
        <f>[2]!S_FA_EPS_ADJUST(A51,"2012/12/31")</f>
        <v>0.32380096890625004</v>
      </c>
      <c r="K51" s="45">
        <f ca="1">[2]!s_est_eps($A51,2014,$B$3)</f>
        <v>0.43479999899864197</v>
      </c>
      <c r="L51" s="39">
        <f t="shared" ca="1" si="9"/>
        <v>29.67617471956882</v>
      </c>
      <c r="M51" s="45">
        <f t="shared" ca="1" si="10"/>
        <v>48.826289968815573</v>
      </c>
      <c r="N51" s="45">
        <f t="shared" ca="1" si="11"/>
        <v>36.361545621920257</v>
      </c>
      <c r="O51" s="38">
        <f ca="1">[2]!s_val_pb_lf($A51,$B$3)</f>
        <v>2.9865193367004395</v>
      </c>
      <c r="P51" s="135">
        <f>[2]!S_FA_ROE_BASIC($A51,"2012/12/31")/100</f>
        <v>6.59E-2</v>
      </c>
      <c r="Q51" s="46"/>
      <c r="R51" s="46"/>
      <c r="S51" s="43"/>
      <c r="T51" s="43"/>
      <c r="U51" s="43"/>
    </row>
    <row r="52" spans="1:21">
      <c r="A52" s="38" t="s">
        <v>68</v>
      </c>
      <c r="B52" s="38" t="str">
        <f>[2]!S_INFO_NAME(A52)</f>
        <v>兴源过滤</v>
      </c>
      <c r="C52" s="58">
        <f ca="1">[2]!S_SHARE_TOTAL(A52,$B$3)/10^8</f>
        <v>1.5375793</v>
      </c>
      <c r="D52" s="58">
        <f ca="1">[2]!s_share_liqa(A52,$B$3)/10^8</f>
        <v>0.5180947199999999</v>
      </c>
      <c r="E52" s="38">
        <f ca="1">[2]!S_WQ_PRECLOSE($A52,$B$3-7,3)</f>
        <v>40.21</v>
      </c>
      <c r="F52" s="38">
        <f ca="1">[2]!S_wQ_CLOSE($A52,$B$3,1)</f>
        <v>40.020000000000003</v>
      </c>
      <c r="G52" s="44">
        <f t="shared" ca="1" si="8"/>
        <v>-4.7251927381247727E-3</v>
      </c>
      <c r="H52" s="68">
        <f ca="1">[2]!s_dq_preclose($A52,$B$3,3)/[2]!s_mq_preclose($A52,$B$3,3)-1</f>
        <v>-3.9791096742104459E-3</v>
      </c>
      <c r="I52" s="39">
        <f>[2]!S_FA_EPS_ADJUST(A52,"2011/12/31")</f>
        <v>0.30136144217082006</v>
      </c>
      <c r="J52" s="45">
        <f>[2]!S_FA_EPS_ADJUST(A52,"2012/12/31")</f>
        <v>0.25143905371254677</v>
      </c>
      <c r="K52" s="45">
        <f ca="1">[2]!s_est_eps($A52,2014,$B$3)</f>
        <v>0.52990001440048218</v>
      </c>
      <c r="L52" s="39">
        <f t="shared" ca="1" si="9"/>
        <v>132.79734697219678</v>
      </c>
      <c r="M52" s="45">
        <f t="shared" ca="1" si="10"/>
        <v>159.16381886225264</v>
      </c>
      <c r="N52" s="45">
        <f t="shared" ca="1" si="11"/>
        <v>75.523681661488155</v>
      </c>
      <c r="O52" s="38">
        <f ca="1">[2]!s_val_pb_lf($A52,$B$3)</f>
        <v>6.5271201133728027</v>
      </c>
      <c r="P52" s="135">
        <f>[2]!S_FA_ROE_BASIC($A52,"2012/12/31")/100</f>
        <v>7.5300000000000006E-2</v>
      </c>
      <c r="Q52" s="46"/>
      <c r="R52" s="46"/>
      <c r="S52" s="43"/>
      <c r="T52" s="43"/>
      <c r="U52" s="43"/>
    </row>
    <row r="53" spans="1:21">
      <c r="A53" s="38" t="s">
        <v>69</v>
      </c>
      <c r="B53" s="38" t="str">
        <f>[2]!S_INFO_NAME(A53)</f>
        <v>杭锅股份</v>
      </c>
      <c r="C53" s="58">
        <f ca="1">[2]!S_SHARE_TOTAL(A53,$B$3)/10^8</f>
        <v>4.0052000000000003</v>
      </c>
      <c r="D53" s="58">
        <f ca="1">[2]!s_share_liqa(A53,$B$3)/10^8</f>
        <v>3.9168259999999999</v>
      </c>
      <c r="E53" s="38">
        <f ca="1">[2]!S_WQ_PRECLOSE($A53,$B$3-7,3)</f>
        <v>18.989999999999998</v>
      </c>
      <c r="F53" s="38">
        <f ca="1">[2]!S_wQ_CLOSE($A53,$B$3,1)</f>
        <v>19</v>
      </c>
      <c r="G53" s="44">
        <f t="shared" ca="1" si="8"/>
        <v>5.2659294365464682E-4</v>
      </c>
      <c r="H53" s="68">
        <f ca="1">[2]!s_dq_preclose($A53,$B$3,3)/[2]!s_mq_preclose($A53,$B$3,3)-1</f>
        <v>5.2659294365464682E-4</v>
      </c>
      <c r="I53" s="39">
        <f>[2]!S_FA_EPS_ADJUST(A53,"2011/12/31")</f>
        <v>0.8204229252971138</v>
      </c>
      <c r="J53" s="45">
        <f>[2]!S_FA_EPS_ADJUST(A53,"2012/12/31")</f>
        <v>0.84585938777089786</v>
      </c>
      <c r="K53" s="45">
        <f ca="1">[2]!s_est_eps($A53,2014,$B$3)</f>
        <v>0</v>
      </c>
      <c r="L53" s="39">
        <f t="shared" ca="1" si="9"/>
        <v>23.158787271966109</v>
      </c>
      <c r="M53" s="45">
        <f t="shared" ca="1" si="10"/>
        <v>22.4623622728488</v>
      </c>
      <c r="N53" s="45" t="e">
        <f t="shared" ca="1" si="11"/>
        <v>#DIV/0!</v>
      </c>
      <c r="O53" s="38">
        <f ca="1">[2]!s_val_pb_lf($A53,$B$3)</f>
        <v>2.8605434894561768</v>
      </c>
      <c r="P53" s="135">
        <f>[2]!S_FA_ROE_BASIC($A53,"2012/12/31")/100</f>
        <v>0.13600000000000001</v>
      </c>
      <c r="Q53" s="46"/>
      <c r="R53" s="43"/>
      <c r="S53" s="43"/>
      <c r="T53" s="43"/>
      <c r="U53" s="43"/>
    </row>
    <row r="54" spans="1:21">
      <c r="A54" s="38" t="s">
        <v>70</v>
      </c>
      <c r="B54" s="38" t="str">
        <f>[2]!S_INFO_NAME(A54)</f>
        <v>华西能源</v>
      </c>
      <c r="C54" s="58">
        <f ca="1">[2]!S_SHARE_TOTAL(A54,$B$3)/10^8</f>
        <v>3.69</v>
      </c>
      <c r="D54" s="58">
        <f ca="1">[2]!s_share_liqa(A54,$B$3)/10^8</f>
        <v>2.0823516</v>
      </c>
      <c r="E54" s="38">
        <f ca="1">[2]!S_WQ_PRECLOSE($A54,$B$3-7,3)</f>
        <v>22</v>
      </c>
      <c r="F54" s="38">
        <f ca="1">[2]!S_wQ_CLOSE($A54,$B$3,1)</f>
        <v>22.23</v>
      </c>
      <c r="G54" s="44">
        <f t="shared" ca="1" si="8"/>
        <v>1.0454545454545494E-2</v>
      </c>
      <c r="H54" s="68">
        <f ca="1">[2]!s_dq_preclose($A54,$B$3,3)/[2]!s_mq_preclose($A54,$B$3,3)-1</f>
        <v>0</v>
      </c>
      <c r="I54" s="39">
        <f>[2]!S_FA_EPS_ADJUST(A54,"2011/12/31")</f>
        <v>0.27766844211382113</v>
      </c>
      <c r="J54" s="45">
        <f>[2]!S_FA_EPS_ADJUST(A54,"2012/12/31")</f>
        <v>0.28037707596205963</v>
      </c>
      <c r="K54" s="45">
        <f ca="1">[2]!s_est_eps($A54,2014,$B$3)</f>
        <v>0.57389998435974121</v>
      </c>
      <c r="L54" s="39">
        <f t="shared" ca="1" si="9"/>
        <v>80.059512095679693</v>
      </c>
      <c r="M54" s="45">
        <f t="shared" ca="1" si="10"/>
        <v>79.286082586181706</v>
      </c>
      <c r="N54" s="45">
        <f t="shared" ca="1" si="11"/>
        <v>38.734972304974718</v>
      </c>
      <c r="O54" s="38">
        <f ca="1">[2]!s_val_pb_lf($A54,$B$3)</f>
        <v>3.0182619094848633</v>
      </c>
      <c r="P54" s="135">
        <f>[2]!S_FA_ROE_BASIC($A54,"2012/12/31")/100</f>
        <v>6.4500000000000002E-2</v>
      </c>
      <c r="Q54" s="46"/>
      <c r="R54" s="43"/>
      <c r="S54" s="43"/>
      <c r="T54" s="43"/>
      <c r="U54" s="43"/>
    </row>
    <row r="55" spans="1:21">
      <c r="A55" s="330" t="s">
        <v>24</v>
      </c>
      <c r="B55" s="331"/>
      <c r="C55" s="57"/>
      <c r="D55" s="57"/>
      <c r="E55" s="38"/>
      <c r="F55" s="38"/>
      <c r="G55" s="38"/>
      <c r="H55" s="39"/>
      <c r="I55" s="39"/>
      <c r="J55" s="45"/>
      <c r="K55" s="45"/>
      <c r="L55" s="39"/>
      <c r="M55" s="45"/>
      <c r="N55" s="41"/>
      <c r="O55" s="38"/>
      <c r="P55" s="39"/>
      <c r="Q55" s="46"/>
      <c r="R55" s="46"/>
      <c r="S55" s="43"/>
      <c r="T55" s="43"/>
      <c r="U55" s="43"/>
    </row>
    <row r="56" spans="1:21">
      <c r="A56" s="38" t="s">
        <v>71</v>
      </c>
      <c r="B56" s="38" t="str">
        <f>[2]!S_INFO_NAME(A56)</f>
        <v>先河环保</v>
      </c>
      <c r="C56" s="58">
        <f ca="1">[2]!S_SHARE_TOTAL(A56,$B$3)/10^8</f>
        <v>3.2448000000000001</v>
      </c>
      <c r="D56" s="58">
        <f ca="1">[2]!s_share_liqa(A56,$B$3)/10^8</f>
        <v>2.6378155699999999</v>
      </c>
      <c r="E56" s="38">
        <f ca="1">[2]!S_WQ_PRECLOSE($A56,$B$3-7,3)</f>
        <v>17.23</v>
      </c>
      <c r="F56" s="38">
        <f ca="1">[2]!S_wQ_CLOSE($A56,$B$3,1)</f>
        <v>16.91</v>
      </c>
      <c r="G56" s="44">
        <f ca="1">F56/E56-1</f>
        <v>-1.8572257690075422E-2</v>
      </c>
      <c r="H56" s="68">
        <f ca="1">[2]!s_dq_preclose($A56,$B$3,3)/[2]!s_mq_preclose($A56,$B$3,3)-1</f>
        <v>-1.2188044109112117E-2</v>
      </c>
      <c r="I56" s="39">
        <f>[2]!S_FA_EPS_ADJUST(A56,"2011/12/31")</f>
        <v>0.12392132085182445</v>
      </c>
      <c r="J56" s="45">
        <f>[2]!S_FA_EPS_ADJUST(A56,"2012/12/31")</f>
        <v>0.1433571237672584</v>
      </c>
      <c r="K56" s="45">
        <f ca="1">[2]!s_est_eps($A56,2014,$B$3)</f>
        <v>0.27880001068115234</v>
      </c>
      <c r="L56" s="39">
        <f t="shared" ref="L56:N59" ca="1" si="12">$F56/I56</f>
        <v>136.45755132177516</v>
      </c>
      <c r="M56" s="45">
        <f t="shared" ca="1" si="12"/>
        <v>117.95716568263144</v>
      </c>
      <c r="N56" s="45">
        <f t="shared" ca="1" si="12"/>
        <v>60.652795380768481</v>
      </c>
      <c r="O56" s="38">
        <f ca="1">[2]!s_val_pb_lf($A56,$B$3)</f>
        <v>5.4777350425720215</v>
      </c>
      <c r="P56" s="135">
        <f>[2]!S_FA_ROE_BASIC($A56,"2012/12/31")/100</f>
        <v>5.21E-2</v>
      </c>
      <c r="Q56" s="46"/>
      <c r="R56" s="46"/>
      <c r="S56" s="43"/>
      <c r="T56" s="43"/>
    </row>
    <row r="57" spans="1:21">
      <c r="A57" s="38" t="s">
        <v>72</v>
      </c>
      <c r="B57" s="38" t="str">
        <f>[2]!S_INFO_NAME(A57)</f>
        <v>天瑞仪器</v>
      </c>
      <c r="C57" s="58">
        <f ca="1">[2]!S_SHARE_TOTAL(A57,$B$3)/10^8</f>
        <v>1.5391999999999999</v>
      </c>
      <c r="D57" s="58">
        <f ca="1">[2]!s_share_liqa(A57,$B$3)/10^8</f>
        <v>0.88954999999999995</v>
      </c>
      <c r="E57" s="38">
        <f ca="1">[2]!S_WQ_PRECLOSE($A57,$B$3-7,3)</f>
        <v>23.8</v>
      </c>
      <c r="F57" s="38">
        <f ca="1">[2]!S_wQ_CLOSE($A57,$B$3,1)</f>
        <v>24.08</v>
      </c>
      <c r="G57" s="44">
        <f ca="1">F57/E57-1</f>
        <v>1.1764705882352899E-2</v>
      </c>
      <c r="H57" s="68">
        <f ca="1">[2]!s_dq_preclose($A57,$B$3,3)/[2]!s_mq_preclose($A57,$B$3,3)-1</f>
        <v>2.2268907563025131E-2</v>
      </c>
      <c r="I57" s="39">
        <f>[2]!S_FA_EPS_ADJUST(A57,"2011/12/31")</f>
        <v>0.54519261798336804</v>
      </c>
      <c r="J57" s="45">
        <f>[2]!S_FA_EPS_ADJUST(A57,"2012/12/31")</f>
        <v>0.38689070939449066</v>
      </c>
      <c r="K57" s="45">
        <f ca="1">[2]!s_est_eps($A57,2014,$B$3)</f>
        <v>0.31999999284744263</v>
      </c>
      <c r="L57" s="39">
        <f t="shared" ca="1" si="12"/>
        <v>44.167876096837752</v>
      </c>
      <c r="M57" s="45">
        <f t="shared" ca="1" si="12"/>
        <v>62.239799031842296</v>
      </c>
      <c r="N57" s="45">
        <f t="shared" ca="1" si="12"/>
        <v>75.250001681968598</v>
      </c>
      <c r="O57" s="38">
        <f ca="1">[2]!s_val_pb_lf($A57,$B$3)</f>
        <v>2.522496223449707</v>
      </c>
      <c r="P57" s="135">
        <f>[2]!S_FA_ROE_BASIC($A57,"2012/12/31")/100</f>
        <v>4.2599999999999999E-2</v>
      </c>
      <c r="Q57" s="46"/>
      <c r="R57" s="46"/>
      <c r="S57" s="43"/>
      <c r="T57" s="43"/>
    </row>
    <row r="58" spans="1:21">
      <c r="A58" s="38" t="s">
        <v>73</v>
      </c>
      <c r="B58" s="38" t="str">
        <f>[2]!S_INFO_NAME(A58)</f>
        <v>聚光科技</v>
      </c>
      <c r="C58" s="58">
        <f ca="1">[2]!S_SHARE_TOTAL(A58,$B$3)/10^8</f>
        <v>4.45</v>
      </c>
      <c r="D58" s="58">
        <f ca="1">[2]!s_share_liqa(A58,$B$3)/10^8</f>
        <v>4.45</v>
      </c>
      <c r="E58" s="38">
        <f ca="1">[2]!S_WQ_PRECLOSE($A58,$B$3-7,3)</f>
        <v>21.02</v>
      </c>
      <c r="F58" s="38">
        <f ca="1">[2]!S_wQ_CLOSE($A58,$B$3,1)</f>
        <v>21.25</v>
      </c>
      <c r="G58" s="44">
        <f ca="1">F58/E58-1</f>
        <v>1.0941960038058918E-2</v>
      </c>
      <c r="H58" s="68">
        <f ca="1">[2]!s_dq_preclose($A58,$B$3,3)/[2]!s_mq_preclose($A58,$B$3,3)-1</f>
        <v>5.7088487155090295E-3</v>
      </c>
      <c r="I58" s="39">
        <f>[2]!S_FA_EPS_ADJUST(A58,"2011/12/31")</f>
        <v>0.39223403653932581</v>
      </c>
      <c r="J58" s="45">
        <f>[2]!S_FA_EPS_ADJUST(A58,"2012/12/31")</f>
        <v>0.39859600202247192</v>
      </c>
      <c r="K58" s="45">
        <f ca="1">[2]!s_est_eps($A58,2014,$B$3)</f>
        <v>0.45519998669624329</v>
      </c>
      <c r="L58" s="39">
        <f t="shared" ca="1" si="12"/>
        <v>54.176838367950893</v>
      </c>
      <c r="M58" s="45">
        <f t="shared" ca="1" si="12"/>
        <v>53.312125290212954</v>
      </c>
      <c r="N58" s="45">
        <f t="shared" ca="1" si="12"/>
        <v>46.682778165765207</v>
      </c>
      <c r="O58" s="38">
        <f ca="1">[2]!s_val_pb_lf($A58,$B$3)</f>
        <v>4.7445354461669922</v>
      </c>
      <c r="P58" s="135">
        <f>[2]!S_FA_ROE_BASIC($A58,"2012/12/31")/100</f>
        <v>0.10439999999999999</v>
      </c>
      <c r="Q58" s="46"/>
      <c r="R58" s="46"/>
      <c r="S58" s="43"/>
      <c r="T58" s="43"/>
    </row>
    <row r="59" spans="1:21">
      <c r="A59" s="38" t="s">
        <v>74</v>
      </c>
      <c r="B59" s="38" t="str">
        <f>[2]!S_INFO_NAME(A59)</f>
        <v>雪迪龙</v>
      </c>
      <c r="C59" s="58">
        <f ca="1">[2]!S_SHARE_TOTAL(A59,$B$3)/10^8</f>
        <v>2.7494559999999999</v>
      </c>
      <c r="D59" s="58">
        <f ca="1">[2]!s_share_liqa(A59,$B$3)/10^8</f>
        <v>0.74945600000000001</v>
      </c>
      <c r="E59" s="38">
        <f ca="1">[2]!S_WQ_PRECLOSE($A59,$B$3-7,3)</f>
        <v>27.35</v>
      </c>
      <c r="F59" s="38">
        <f ca="1">[2]!S_wQ_CLOSE($A59,$B$3,1)</f>
        <v>27.11</v>
      </c>
      <c r="G59" s="44">
        <f ca="1">F59/E59-1</f>
        <v>-8.7751371115174504E-3</v>
      </c>
      <c r="H59" s="68">
        <f ca="1">[2]!s_dq_preclose($A59,$B$3,3)/[2]!s_mq_preclose($A59,$B$3,3)-1</f>
        <v>-8.7751371115174504E-3</v>
      </c>
      <c r="I59" s="39">
        <f>[2]!S_FA_EPS_ADJUST(A59,"2011/12/31")</f>
        <v>0.29633124239849629</v>
      </c>
      <c r="J59" s="45">
        <f>[2]!S_FA_EPS_ADJUST(A59,"2012/12/31")</f>
        <v>0.36319408541180509</v>
      </c>
      <c r="K59" s="45">
        <f ca="1">[2]!s_est_eps($A59,2014,$B$3)</f>
        <v>0.72439998388290405</v>
      </c>
      <c r="L59" s="39">
        <f t="shared" ca="1" si="12"/>
        <v>91.485459921716199</v>
      </c>
      <c r="M59" s="45">
        <f t="shared" ca="1" si="12"/>
        <v>74.643286025050529</v>
      </c>
      <c r="N59" s="45">
        <f t="shared" ca="1" si="12"/>
        <v>37.424075929275844</v>
      </c>
      <c r="O59" s="38">
        <f ca="1">[2]!s_val_pb_lf($A59,$B$3)</f>
        <v>5.8463339805603027</v>
      </c>
      <c r="P59" s="135">
        <f>[2]!S_FA_ROE_BASIC($A59,"2012/12/31")/100</f>
        <v>0.11460000000000001</v>
      </c>
      <c r="Q59" s="46"/>
      <c r="R59" s="46"/>
      <c r="S59" s="43"/>
    </row>
    <row r="60" spans="1:21">
      <c r="A60" s="330" t="s">
        <v>25</v>
      </c>
      <c r="B60" s="332"/>
      <c r="C60" s="56"/>
      <c r="D60" s="56"/>
      <c r="E60" s="38"/>
      <c r="F60" s="38"/>
      <c r="G60" s="38"/>
      <c r="H60" s="39"/>
      <c r="I60" s="39"/>
      <c r="J60" s="45"/>
      <c r="K60" s="45"/>
      <c r="L60" s="39"/>
      <c r="M60" s="45"/>
      <c r="N60" s="41"/>
      <c r="O60" s="38"/>
      <c r="P60" s="39"/>
      <c r="Q60" s="46"/>
      <c r="R60" s="46"/>
      <c r="S60" s="43"/>
    </row>
    <row r="61" spans="1:21">
      <c r="A61" s="38" t="s">
        <v>75</v>
      </c>
      <c r="B61" s="38" t="str">
        <f>[2]!S_INFO_NAME(A61)</f>
        <v>云投生态</v>
      </c>
      <c r="C61" s="58">
        <f ca="1">[2]!S_SHARE_TOTAL(A61,$B$3)/10^8</f>
        <v>1.8413288999999999</v>
      </c>
      <c r="D61" s="58">
        <f ca="1">[2]!s_share_liqa(A61,$B$3)/10^8</f>
        <v>1.0782911899999998</v>
      </c>
      <c r="E61" s="38">
        <f ca="1">[2]!S_WQ_PRECLOSE($A61,$B$3-7,3)</f>
        <v>15.87</v>
      </c>
      <c r="F61" s="38">
        <f ca="1">[2]!S_wQ_CLOSE($A61,$B$3,1)</f>
        <v>16.399999999999999</v>
      </c>
      <c r="G61" s="44">
        <f t="shared" ref="G61:G66" ca="1" si="13">F61/E61-1</f>
        <v>3.3396345305608088E-2</v>
      </c>
      <c r="H61" s="68">
        <f ca="1">[2]!s_dq_preclose($A61,$B$3,3)/[2]!s_mq_preclose($A61,$B$3,3)-1</f>
        <v>1.5752993068683052E-2</v>
      </c>
      <c r="I61" s="39">
        <f>[2]!S_FA_EPS_ADJUST(A61,"2011/12/31")</f>
        <v>-0.24262948754022165</v>
      </c>
      <c r="J61" s="45">
        <f>[2]!S_FA_EPS_ADJUST(A61,"2012/12/31")</f>
        <v>-2.1487601318808388E-2</v>
      </c>
      <c r="K61" s="45">
        <f ca="1">[2]!s_est_eps($A61,2014,$B$3)</f>
        <v>0</v>
      </c>
      <c r="L61" s="39">
        <f t="shared" ref="L61:L66" ca="1" si="14">$F61/I61</f>
        <v>-67.592773517610084</v>
      </c>
      <c r="M61" s="45">
        <f t="shared" ref="M61:M66" ca="1" si="15">$F61/J61</f>
        <v>-763.23083980736635</v>
      </c>
      <c r="N61" s="45" t="e">
        <f t="shared" ref="N61:N66" ca="1" si="16">$F61/K61</f>
        <v>#DIV/0!</v>
      </c>
      <c r="O61" s="38">
        <f ca="1">[2]!s_val_pb_lf($A61,$B$3)</f>
        <v>3.8241450786590576</v>
      </c>
      <c r="P61" s="135">
        <f>[2]!S_FA_ROE_BASIC($A61,"2012/12/31")/100</f>
        <v>-1.21E-2</v>
      </c>
      <c r="Q61" s="46"/>
      <c r="R61" s="46"/>
      <c r="S61" s="43"/>
    </row>
    <row r="62" spans="1:21">
      <c r="A62" s="38" t="s">
        <v>76</v>
      </c>
      <c r="B62" s="38" t="str">
        <f>[2]!S_INFO_NAME(A62)</f>
        <v>铁汉生态</v>
      </c>
      <c r="C62" s="58">
        <f ca="1">[2]!S_SHARE_TOTAL(A62,$B$3)/10^8</f>
        <v>5.05289404</v>
      </c>
      <c r="D62" s="58">
        <f ca="1">[2]!s_share_liqa(A62,$B$3)/10^8</f>
        <v>2.9293679300000002</v>
      </c>
      <c r="E62" s="38">
        <f ca="1">[2]!S_WQ_PRECLOSE($A62,$B$3-7,3)</f>
        <v>14.88</v>
      </c>
      <c r="F62" s="38">
        <f ca="1">[2]!S_wQ_CLOSE($A62,$B$3,1)</f>
        <v>14.26</v>
      </c>
      <c r="G62" s="44">
        <f t="shared" ca="1" si="13"/>
        <v>-4.1666666666666741E-2</v>
      </c>
      <c r="H62" s="68">
        <f ca="1">[2]!s_dq_preclose($A62,$B$3,3)/[2]!s_mq_preclose($A62,$B$3,3)-1</f>
        <v>-3.7634408602150615E-2</v>
      </c>
      <c r="I62" s="39">
        <f>[2]!S_FA_EPS_ADJUST(A62,"2011/12/31")</f>
        <v>0.27756918175944967</v>
      </c>
      <c r="J62" s="45">
        <f>[2]!S_FA_EPS_ADJUST(A62,"2012/12/31")</f>
        <v>0.42729310898037354</v>
      </c>
      <c r="K62" s="45">
        <f ca="1">[2]!s_est_eps($A62,2014,$B$3)</f>
        <v>0.61210000514984131</v>
      </c>
      <c r="L62" s="39">
        <f t="shared" ca="1" si="14"/>
        <v>51.374579517830519</v>
      </c>
      <c r="M62" s="45">
        <f t="shared" ca="1" si="15"/>
        <v>33.372876136542118</v>
      </c>
      <c r="N62" s="45">
        <f t="shared" ca="1" si="16"/>
        <v>23.296846724432179</v>
      </c>
      <c r="O62" s="38">
        <f ca="1">[2]!s_val_pb_lf($A62,$B$3)</f>
        <v>3.7731823921203613</v>
      </c>
      <c r="P62" s="135">
        <f>[2]!S_FA_ROE_BASIC($A62,"2012/12/31")/100</f>
        <v>0.14849999999999999</v>
      </c>
      <c r="Q62" s="46"/>
      <c r="R62" s="46"/>
      <c r="S62" s="43"/>
    </row>
    <row r="63" spans="1:21">
      <c r="A63" s="38" t="s">
        <v>77</v>
      </c>
      <c r="B63" s="38" t="str">
        <f>[2]!S_INFO_NAME(A63)</f>
        <v>蒙草抗旱</v>
      </c>
      <c r="C63" s="58">
        <f ca="1">[2]!S_SHARE_TOTAL(A63,$B$3)/10^8</f>
        <v>4.4039227199999997</v>
      </c>
      <c r="D63" s="58">
        <f ca="1">[2]!s_share_liqa(A63,$B$3)/10^8</f>
        <v>2.0584326000000002</v>
      </c>
      <c r="E63" s="38">
        <f ca="1">[2]!S_WQ_PRECLOSE($A63,$B$3-7,3)</f>
        <v>17.399999999999999</v>
      </c>
      <c r="F63" s="38">
        <f ca="1">[2]!S_wQ_CLOSE($A63,$B$3,1)</f>
        <v>17.34</v>
      </c>
      <c r="G63" s="44">
        <f t="shared" ca="1" si="13"/>
        <v>-3.4482758620688614E-3</v>
      </c>
      <c r="H63" s="68">
        <f ca="1">[2]!s_dq_preclose($A63,$B$3,3)/[2]!s_mq_preclose($A63,$B$3,3)-1</f>
        <v>5.7471264367816577E-3</v>
      </c>
      <c r="I63" s="39">
        <f>[2]!S_FA_EPS_ADJUST(A63,"2011/12/31")</f>
        <v>0.1850765936464934</v>
      </c>
      <c r="J63" s="45">
        <f>[2]!S_FA_EPS_ADJUST(A63,"2012/12/31")</f>
        <v>0.28895274184102848</v>
      </c>
      <c r="K63" s="45">
        <f ca="1">[2]!s_est_eps($A63,2014,$B$3)</f>
        <v>0.40700000524520874</v>
      </c>
      <c r="L63" s="39">
        <f t="shared" ca="1" si="14"/>
        <v>93.69093983391744</v>
      </c>
      <c r="M63" s="45">
        <f t="shared" ca="1" si="15"/>
        <v>60.009812987134936</v>
      </c>
      <c r="N63" s="45">
        <f t="shared" ca="1" si="16"/>
        <v>42.604422055358505</v>
      </c>
      <c r="O63" s="38">
        <f ca="1">[2]!s_val_pb_lf($A63,$B$3)</f>
        <v>5.3758640289306641</v>
      </c>
      <c r="P63" s="135">
        <f>[2]!S_FA_ROE_BASIC($A63,"2012/12/31")/100</f>
        <v>0.26960000000000001</v>
      </c>
      <c r="Q63" s="46"/>
      <c r="R63" s="46"/>
      <c r="S63" s="43"/>
    </row>
    <row r="64" spans="1:21">
      <c r="A64" s="38" t="s">
        <v>78</v>
      </c>
      <c r="B64" s="38" t="str">
        <f>[2]!S_INFO_NAME(A64)</f>
        <v>棕榈园林</v>
      </c>
      <c r="C64" s="58">
        <f ca="1">[2]!S_SHARE_TOTAL(A64,$B$3)/10^8</f>
        <v>4.6079999999999997</v>
      </c>
      <c r="D64" s="58">
        <f ca="1">[2]!s_share_liqa(A64,$B$3)/10^8</f>
        <v>2.5304644999999999</v>
      </c>
      <c r="E64" s="38">
        <f ca="1">[2]!S_WQ_PRECLOSE($A64,$B$3-7,3)</f>
        <v>18.52</v>
      </c>
      <c r="F64" s="38">
        <f ca="1">[2]!S_wQ_CLOSE($A64,$B$3,1)</f>
        <v>18.62</v>
      </c>
      <c r="G64" s="44">
        <f t="shared" ca="1" si="13"/>
        <v>5.3995680345573227E-3</v>
      </c>
      <c r="H64" s="68">
        <f ca="1">[2]!s_dq_preclose($A64,$B$3,3)/[2]!s_mq_preclose($A64,$B$3,3)-1</f>
        <v>2.1598272138227959E-3</v>
      </c>
      <c r="I64" s="39">
        <f>[2]!S_FA_EPS_ADJUST(A64,"2011/12/31")</f>
        <v>0.59994722539062495</v>
      </c>
      <c r="J64" s="45">
        <f>[2]!S_FA_EPS_ADJUST(A64,"2012/12/31")</f>
        <v>0.64592854069010419</v>
      </c>
      <c r="K64" s="45">
        <f ca="1">[2]!s_est_eps($A64,2014,$B$3)</f>
        <v>1.1204999685287476</v>
      </c>
      <c r="L64" s="39">
        <f t="shared" ca="1" si="14"/>
        <v>31.036063193519297</v>
      </c>
      <c r="M64" s="45">
        <f t="shared" ca="1" si="15"/>
        <v>28.826718169329631</v>
      </c>
      <c r="N64" s="45">
        <f t="shared" ca="1" si="16"/>
        <v>16.617581903593141</v>
      </c>
      <c r="O64" s="38">
        <f ca="1">[2]!s_val_pb_lf($A64,$B$3)</f>
        <v>3.1091196537017822</v>
      </c>
      <c r="P64" s="135">
        <f>[2]!S_FA_ROE_BASIC($A64,"2012/12/31")/100</f>
        <v>0.1447</v>
      </c>
      <c r="Q64" s="46"/>
      <c r="R64" s="46"/>
      <c r="S64" s="43"/>
    </row>
    <row r="65" spans="1:19">
      <c r="A65" s="38" t="s">
        <v>79</v>
      </c>
      <c r="B65" s="38" t="str">
        <f>[2]!S_INFO_NAME(A65)</f>
        <v>东方园林</v>
      </c>
      <c r="C65" s="58">
        <f ca="1">[2]!S_SHARE_TOTAL(A65,$B$3)/10^8</f>
        <v>10.087119469999999</v>
      </c>
      <c r="D65" s="58">
        <f ca="1">[2]!s_share_liqa(A65,$B$3)/10^8</f>
        <v>4.5697257000000002</v>
      </c>
      <c r="E65" s="38">
        <f ca="1">[2]!S_WQ_PRECLOSE($A65,$B$3-7,3)</f>
        <v>16.670000000000002</v>
      </c>
      <c r="F65" s="38">
        <f ca="1">[2]!S_wQ_CLOSE($A65,$B$3,1)</f>
        <v>16.850000000000001</v>
      </c>
      <c r="G65" s="44">
        <f t="shared" ca="1" si="13"/>
        <v>1.0797840431913563E-2</v>
      </c>
      <c r="H65" s="68">
        <f ca="1">[2]!s_dq_preclose($A65,$B$3,3)/[2]!s_mq_preclose($A65,$B$3,3)-1</f>
        <v>1.3797240551889356E-2</v>
      </c>
      <c r="I65" s="39">
        <f>[2]!S_FA_EPS_ADJUST(A65,"2011/12/31")</f>
        <v>0.44585063254931395</v>
      </c>
      <c r="J65" s="45">
        <f>[2]!S_FA_EPS_ADJUST(A65,"2012/12/31")</f>
        <v>0.68217981903212266</v>
      </c>
      <c r="K65" s="45">
        <f ca="1">[2]!s_est_eps($A65,2014,$B$3)</f>
        <v>1.0407999753952026</v>
      </c>
      <c r="L65" s="39">
        <f t="shared" ca="1" si="14"/>
        <v>37.792926083011182</v>
      </c>
      <c r="M65" s="45">
        <f t="shared" ca="1" si="15"/>
        <v>24.70023229931779</v>
      </c>
      <c r="N65" s="45">
        <f t="shared" ca="1" si="16"/>
        <v>16.189470021462942</v>
      </c>
      <c r="O65" s="38">
        <f ca="1">[2]!s_val_pb_lf($A65,$B$3)</f>
        <v>3.083970308303833</v>
      </c>
      <c r="P65" s="135">
        <f>[2]!S_FA_ROE_BASIC($A65,"2012/12/31")/100</f>
        <v>0.30230000000000001</v>
      </c>
      <c r="Q65" s="46"/>
      <c r="R65" s="46"/>
      <c r="S65" s="43"/>
    </row>
    <row r="66" spans="1:19">
      <c r="A66" s="38" t="s">
        <v>80</v>
      </c>
      <c r="B66" s="38" t="str">
        <f>[2]!S_INFO_NAME(A66)</f>
        <v>普邦园林</v>
      </c>
      <c r="C66" s="58">
        <f ca="1">[2]!S_SHARE_TOTAL(A66,$B$3)/10^8</f>
        <v>5.5897600000000001</v>
      </c>
      <c r="D66" s="58">
        <f ca="1">[2]!s_share_liqa(A66,$B$3)/10^8</f>
        <v>2.5818850000000002</v>
      </c>
      <c r="E66" s="38">
        <f ca="1">[2]!S_WQ_PRECLOSE($A66,$B$3-7,3)</f>
        <v>14.15</v>
      </c>
      <c r="F66" s="38">
        <f ca="1">[2]!S_wQ_CLOSE($A66,$B$3,1)</f>
        <v>13.97</v>
      </c>
      <c r="G66" s="44">
        <f t="shared" ca="1" si="13"/>
        <v>-1.272084805653706E-2</v>
      </c>
      <c r="H66" s="68">
        <f ca="1">[2]!s_dq_preclose($A66,$B$3,3)/[2]!s_mq_preclose($A66,$B$3,3)-1</f>
        <v>-1.5547703180212036E-2</v>
      </c>
      <c r="I66" s="39">
        <f>[2]!S_FA_EPS_ADJUST(A66,"2011/12/31")</f>
        <v>0.30079241187457062</v>
      </c>
      <c r="J66" s="45">
        <f>[2]!S_FA_EPS_ADJUST(A66,"2012/12/31")</f>
        <v>0.42969154401977899</v>
      </c>
      <c r="K66" s="45">
        <f ca="1">[2]!s_est_eps($A66,2014,$B$3)</f>
        <v>0.72450000047683716</v>
      </c>
      <c r="L66" s="39">
        <f t="shared" ca="1" si="14"/>
        <v>46.443990767378274</v>
      </c>
      <c r="M66" s="45">
        <f t="shared" ca="1" si="15"/>
        <v>32.511694014990788</v>
      </c>
      <c r="N66" s="45">
        <f t="shared" ca="1" si="16"/>
        <v>19.282263617398897</v>
      </c>
      <c r="O66" s="38">
        <f ca="1">[2]!s_val_pb_lf($A66,$B$3)</f>
        <v>3.2961463928222656</v>
      </c>
      <c r="P66" s="135">
        <f>[2]!S_FA_ROE_BASIC($A66,"2012/12/31")/100</f>
        <v>0.16200000000000001</v>
      </c>
      <c r="Q66" s="46"/>
      <c r="R66" s="46"/>
      <c r="S66" s="43"/>
    </row>
    <row r="67" spans="1:19">
      <c r="A67" s="333" t="s">
        <v>193</v>
      </c>
      <c r="B67" s="332"/>
      <c r="C67" s="56"/>
      <c r="D67" s="56"/>
      <c r="E67" s="38"/>
      <c r="F67" s="38"/>
      <c r="G67" s="38"/>
      <c r="H67" s="39"/>
      <c r="I67" s="39"/>
      <c r="J67" s="45"/>
      <c r="K67" s="45"/>
      <c r="L67" s="39"/>
      <c r="M67" s="45"/>
      <c r="N67" s="41"/>
      <c r="O67" s="38"/>
      <c r="P67" s="39"/>
      <c r="Q67" s="42"/>
      <c r="R67" s="42"/>
      <c r="S67" s="43"/>
    </row>
    <row r="68" spans="1:19">
      <c r="A68" s="38" t="s">
        <v>81</v>
      </c>
      <c r="B68" s="38" t="str">
        <f>[2]!S_INFO_NAME(A68)</f>
        <v>格林美</v>
      </c>
      <c r="C68" s="58">
        <f ca="1">[2]!S_SHARE_TOTAL(A68,$B$3)/10^8</f>
        <v>9.2384016699999982</v>
      </c>
      <c r="D68" s="58">
        <f ca="1">[2]!s_share_liqa(A68,$B$3)/10^8</f>
        <v>7.5344971699999999</v>
      </c>
      <c r="E68" s="38">
        <f ca="1">[2]!S_WQ_PRECLOSE($A68,$B$3-7,3)</f>
        <v>13.8</v>
      </c>
      <c r="F68" s="38">
        <f ca="1">[2]!S_wQ_CLOSE($A68,$B$3,1)</f>
        <v>13.61</v>
      </c>
      <c r="G68" s="44">
        <f ca="1">F68/E68-1</f>
        <v>-1.3768115942029091E-2</v>
      </c>
      <c r="H68" s="68">
        <f ca="1">[2]!s_dq_preclose($A68,$B$3,3)/[2]!s_mq_preclose($A68,$B$3,3)-1</f>
        <v>-1.6666666666666718E-2</v>
      </c>
      <c r="I68" s="39">
        <f>[2]!S_FA_EPS_ADJUST($A68,"2011/12/31")</f>
        <v>0.13047752031764603</v>
      </c>
      <c r="J68" s="45">
        <f>[2]!S_FA_EPS_ADJUST(A68,"2012/12/31")</f>
        <v>0.14573470154172244</v>
      </c>
      <c r="K68" s="45">
        <f ca="1">[2]!s_est_eps($A68,2014,$B$3)</f>
        <v>0.26370000839233398</v>
      </c>
      <c r="L68" s="39">
        <f t="shared" ref="L68:N71" ca="1" si="17">$F68/I68</f>
        <v>104.3091558367036</v>
      </c>
      <c r="M68" s="45">
        <f t="shared" ca="1" si="17"/>
        <v>93.388876197777691</v>
      </c>
      <c r="N68" s="45">
        <f t="shared" ca="1" si="17"/>
        <v>51.61167829676738</v>
      </c>
      <c r="O68" s="38">
        <f ca="1">[2]!s_val_pb_lf($A68,$B$3)</f>
        <v>2.970252513885498</v>
      </c>
      <c r="P68" s="135">
        <f>[2]!S_FA_ROE_BASIC($A68,"2012/12/31")/100</f>
        <v>6.13E-2</v>
      </c>
      <c r="Q68" s="46"/>
      <c r="R68" s="46"/>
      <c r="S68" s="43"/>
    </row>
    <row r="69" spans="1:19">
      <c r="A69" s="38" t="s">
        <v>82</v>
      </c>
      <c r="B69" s="38" t="str">
        <f>[2]!S_INFO_NAME(A69)</f>
        <v>凯美特气</v>
      </c>
      <c r="C69" s="58">
        <f ca="1">[2]!S_SHARE_TOTAL(A69,$B$3)/10^8</f>
        <v>4.05</v>
      </c>
      <c r="D69" s="58">
        <f ca="1">[2]!s_share_liqa(A69,$B$3)/10^8</f>
        <v>1.377</v>
      </c>
      <c r="E69" s="38">
        <f ca="1">[2]!S_WQ_PRECLOSE($A69,$B$3-7,3)</f>
        <v>15.79</v>
      </c>
      <c r="F69" s="38">
        <f ca="1">[2]!S_wQ_CLOSE($A69,$B$3,1)</f>
        <v>15.67</v>
      </c>
      <c r="G69" s="44">
        <f ca="1">F69/E69-1</f>
        <v>-7.5997466751107634E-3</v>
      </c>
      <c r="H69" s="68">
        <f ca="1">[2]!s_dq_preclose($A69,$B$3,3)/[2]!s_mq_preclose($A69,$B$3,3)-1</f>
        <v>-3.7998733375553817E-3</v>
      </c>
      <c r="I69" s="39">
        <f>[2]!S_FA_EPS_ADJUST($A69,"2011/12/31")</f>
        <v>0.1844643</v>
      </c>
      <c r="J69" s="45">
        <f>[2]!S_FA_EPS_ADJUST(A69,"2012/12/31")</f>
        <v>0.10069459345679013</v>
      </c>
      <c r="K69" s="45">
        <f ca="1">[2]!s_est_eps($A69,2014,$B$3)</f>
        <v>0.23729999363422394</v>
      </c>
      <c r="L69" s="39">
        <f t="shared" ca="1" si="17"/>
        <v>84.948686548020405</v>
      </c>
      <c r="M69" s="45">
        <f t="shared" ca="1" si="17"/>
        <v>155.61908005243876</v>
      </c>
      <c r="N69" s="45">
        <f t="shared" ca="1" si="17"/>
        <v>66.034557186520033</v>
      </c>
      <c r="O69" s="38">
        <f ca="1">[2]!s_val_pb_lf($A69,$B$3)</f>
        <v>7.5277080535888672</v>
      </c>
      <c r="P69" s="135">
        <f>[2]!S_FA_ROE_BASIC($A69,"2012/12/31")/100</f>
        <v>5.5300000000000002E-2</v>
      </c>
      <c r="Q69" s="46"/>
      <c r="R69" s="46"/>
      <c r="S69" s="43"/>
    </row>
    <row r="70" spans="1:19">
      <c r="A70" s="38" t="s">
        <v>83</v>
      </c>
      <c r="B70" s="38" t="str">
        <f>[2]!S_INFO_NAME(A70)</f>
        <v>怡球资源</v>
      </c>
      <c r="C70" s="58">
        <f ca="1">[2]!S_SHARE_TOTAL(A70,$B$3)/10^8</f>
        <v>5.33</v>
      </c>
      <c r="D70" s="58">
        <f ca="1">[2]!s_share_liqa(A70,$B$3)/10^8</f>
        <v>2.2254049999999999</v>
      </c>
      <c r="E70" s="38">
        <f ca="1">[2]!S_WQ_PRECLOSE($A70,$B$3-7,3)</f>
        <v>8.9600000000000009</v>
      </c>
      <c r="F70" s="38">
        <f ca="1">[2]!S_wQ_CLOSE($A70,$B$3,1)</f>
        <v>9.26</v>
      </c>
      <c r="G70" s="44">
        <f ca="1">F70/E70-1</f>
        <v>3.3482142857142794E-2</v>
      </c>
      <c r="H70" s="68">
        <f ca="1">[2]!s_dq_preclose($A70,$B$3,3)/[2]!s_mq_preclose($A70,$B$3,3)-1</f>
        <v>2.2321428571427937E-3</v>
      </c>
      <c r="I70" s="39">
        <f>[2]!S_FA_EPS_ADJUST($A70,"2011/12/31")</f>
        <v>0.57300093243902439</v>
      </c>
      <c r="J70" s="45">
        <f>[2]!S_FA_EPS_ADJUST(A70,"2012/12/31")</f>
        <v>0.30819752519699811</v>
      </c>
      <c r="K70" s="45">
        <f ca="1">[2]!s_est_eps($A70,2014,$B$3)</f>
        <v>2.8100000694394112E-2</v>
      </c>
      <c r="L70" s="39">
        <f t="shared" ca="1" si="17"/>
        <v>16.160532166298697</v>
      </c>
      <c r="M70" s="45">
        <f t="shared" ca="1" si="17"/>
        <v>30.04566631117839</v>
      </c>
      <c r="N70" s="45">
        <f t="shared" ca="1" si="17"/>
        <v>329.53735840466896</v>
      </c>
      <c r="O70" s="38">
        <f ca="1">[2]!s_val_pb_lf($A70,$B$3)</f>
        <v>2.2077174186706543</v>
      </c>
      <c r="P70" s="135">
        <f>[2]!S_FA_ROE_BASIC($A70,"2012/12/31")/100</f>
        <v>9.3900000000000011E-2</v>
      </c>
      <c r="Q70" s="46"/>
      <c r="R70" s="46"/>
      <c r="S70" s="43"/>
    </row>
    <row r="71" spans="1:19">
      <c r="A71" s="38" t="s">
        <v>84</v>
      </c>
      <c r="B71" s="38" t="str">
        <f>[2]!S_INFO_NAME(A71)</f>
        <v>东江环保</v>
      </c>
      <c r="C71" s="58">
        <f ca="1">[2]!S_SHARE_TOTAL(A71,$B$3)/10^8</f>
        <v>3.4734684100000002</v>
      </c>
      <c r="D71" s="58">
        <f ca="1">[2]!s_share_liqa(A71,$B$3)/10^8</f>
        <v>1.2657334500000001</v>
      </c>
      <c r="E71" s="38">
        <f ca="1">[2]!S_WQ_PRECLOSE($A71,$B$3-7,3)</f>
        <v>33.35</v>
      </c>
      <c r="F71" s="38">
        <f ca="1">[2]!S_wQ_CLOSE($A71,$B$3,1)</f>
        <v>33.299999999999997</v>
      </c>
      <c r="G71" s="44">
        <f ca="1">F71/E71-1</f>
        <v>-1.4992503748126884E-3</v>
      </c>
      <c r="H71" s="68">
        <f ca="1">[2]!s_dq_preclose($A71,$B$3,3)/[2]!s_mq_preclose($A71,$B$3,3)-1</f>
        <v>7.1964017991004159E-3</v>
      </c>
      <c r="I71" s="39">
        <f>[2]!S_FA_EPS_ADJUST($A71,"2011/12/31")</f>
        <v>0.58651830505635716</v>
      </c>
      <c r="J71" s="45">
        <f>[2]!S_FA_EPS_ADJUST(A71,"2012/12/31")</f>
        <v>0.76783713714557722</v>
      </c>
      <c r="K71" s="45">
        <f ca="1">[2]!s_est_eps($A71,2014,$B$3)</f>
        <v>0.75819998979568481</v>
      </c>
      <c r="L71" s="39">
        <f t="shared" ca="1" si="17"/>
        <v>56.77572159798197</v>
      </c>
      <c r="M71" s="45">
        <f t="shared" ca="1" si="17"/>
        <v>43.368571783063572</v>
      </c>
      <c r="N71" s="45">
        <f t="shared" ca="1" si="17"/>
        <v>43.919810667596394</v>
      </c>
      <c r="O71" s="38">
        <f ca="1">[2]!s_val_pb_lf($A71,$B$3)</f>
        <v>4.6330718994140625</v>
      </c>
      <c r="P71" s="135">
        <f>[2]!S_FA_ROE_BASIC($A71,"2012/12/31")/100</f>
        <v>0.1537</v>
      </c>
      <c r="Q71" s="46"/>
      <c r="R71" s="46"/>
      <c r="S71" s="43"/>
    </row>
    <row r="72" spans="1:19">
      <c r="A72" s="333" t="s">
        <v>26</v>
      </c>
      <c r="B72" s="332"/>
      <c r="C72" s="56"/>
      <c r="D72" s="56"/>
      <c r="E72" s="38"/>
      <c r="F72" s="38"/>
      <c r="G72" s="38"/>
      <c r="H72" s="39"/>
      <c r="I72" s="39"/>
      <c r="J72" s="45"/>
      <c r="K72" s="45"/>
      <c r="L72" s="39"/>
      <c r="M72" s="45"/>
      <c r="N72" s="41"/>
      <c r="O72" s="38"/>
      <c r="P72" s="39"/>
      <c r="Q72" s="42"/>
      <c r="R72" s="42"/>
      <c r="S72" s="43"/>
    </row>
    <row r="73" spans="1:19">
      <c r="A73" s="38" t="s">
        <v>85</v>
      </c>
      <c r="B73" s="38" t="str">
        <f>[2]!S_INFO_NAME(A73)</f>
        <v>凯迪电力</v>
      </c>
      <c r="C73" s="58">
        <f ca="1">[2]!S_SHARE_TOTAL(A73,$B$3)/10^8</f>
        <v>9.4330879999999997</v>
      </c>
      <c r="D73" s="58">
        <f ca="1">[2]!s_share_liqa(A73,$B$3)/10^8</f>
        <v>9.4032741299999998</v>
      </c>
      <c r="E73" s="38">
        <f ca="1">[2]!S_WQ_PRECLOSE($A73,$B$3-7,3)</f>
        <v>7.5</v>
      </c>
      <c r="F73" s="38">
        <f ca="1">[2]!S_wQ_CLOSE($A73,$B$3,1)</f>
        <v>7.5</v>
      </c>
      <c r="G73" s="44">
        <f ca="1">F73/E73-1</f>
        <v>0</v>
      </c>
      <c r="H73" s="68">
        <f ca="1">[2]!s_dq_preclose($A73,$B$3,3)/[2]!s_mq_preclose($A73,$B$3,3)-1</f>
        <v>0</v>
      </c>
      <c r="I73" s="39">
        <f>[2]!S_FA_EPS_ADJUST(A73,"2011/12/31")</f>
        <v>0.79987525810211879</v>
      </c>
      <c r="J73" s="45">
        <f>[2]!S_FA_EPS_ADJUST(A73,"2012/12/31")</f>
        <v>3.651141331449468E-2</v>
      </c>
      <c r="K73" s="45">
        <f ca="1">[2]!s_est_eps($A73,2014,$B$3)</f>
        <v>0.26530000567436218</v>
      </c>
      <c r="L73" s="39">
        <f t="shared" ref="L73:N75" ca="1" si="18">$F73/I73</f>
        <v>9.3764620470889568</v>
      </c>
      <c r="M73" s="45">
        <f t="shared" ca="1" si="18"/>
        <v>205.41522004086795</v>
      </c>
      <c r="N73" s="45">
        <f t="shared" ca="1" si="18"/>
        <v>28.269882546499989</v>
      </c>
      <c r="O73" s="38">
        <f ca="1">[2]!s_val_pb_lf($A73,$B$3)</f>
        <v>2.6252925395965576</v>
      </c>
      <c r="P73" s="135">
        <f>[2]!S_FA_ROE_BASIC($A73,"2012/12/31")/100</f>
        <v>1.3500000000000002E-2</v>
      </c>
      <c r="Q73" s="46"/>
      <c r="R73" s="46"/>
      <c r="S73" s="43"/>
    </row>
    <row r="74" spans="1:19">
      <c r="A74" s="38" t="s">
        <v>86</v>
      </c>
      <c r="B74" s="38" t="str">
        <f>[2]!S_INFO_NAME(A74)</f>
        <v>长青集团</v>
      </c>
      <c r="C74" s="58">
        <f ca="1">[2]!S_SHARE_TOTAL(A74,$B$3)/10^8</f>
        <v>1.490065</v>
      </c>
      <c r="D74" s="58">
        <f ca="1">[2]!s_share_liqa(A74,$B$3)/10^8</f>
        <v>1.4467000000000001</v>
      </c>
      <c r="E74" s="38">
        <f ca="1">[2]!S_WQ_PRECLOSE($A74,$B$3-7,3)</f>
        <v>23.93</v>
      </c>
      <c r="F74" s="38">
        <f ca="1">[2]!S_wQ_CLOSE($A74,$B$3,1)</f>
        <v>25.33</v>
      </c>
      <c r="G74" s="44">
        <f ca="1">F74/E74-1</f>
        <v>5.8503969912244047E-2</v>
      </c>
      <c r="H74" s="68">
        <f ca="1">[2]!s_dq_preclose($A74,$B$3,3)/[2]!s_mq_preclose($A74,$B$3,3)-1</f>
        <v>0.11659005432511482</v>
      </c>
      <c r="I74" s="39">
        <f>[2]!S_FA_EPS_ADJUST(A74,"2011/12/31")</f>
        <v>0.53704383627559871</v>
      </c>
      <c r="J74" s="45">
        <f>[2]!S_FA_EPS_ADJUST(A74,"2012/12/31")</f>
        <v>0.40277706636958788</v>
      </c>
      <c r="K74" s="45">
        <f ca="1">[2]!s_est_eps($A74,2014,$B$3)</f>
        <v>0.46979999542236328</v>
      </c>
      <c r="L74" s="39">
        <f t="shared" ca="1" si="18"/>
        <v>47.165609749222071</v>
      </c>
      <c r="M74" s="45">
        <f t="shared" ca="1" si="18"/>
        <v>62.888386938985285</v>
      </c>
      <c r="N74" s="45">
        <f t="shared" ca="1" si="18"/>
        <v>53.916560763751441</v>
      </c>
      <c r="O74" s="38">
        <f ca="1">[2]!s_val_pb_lf($A74,$B$3)</f>
        <v>3.3576078414916992</v>
      </c>
      <c r="P74" s="135">
        <f>[2]!S_FA_ROE_BASIC($A74,"2012/12/31")/100</f>
        <v>5.6799999999999996E-2</v>
      </c>
      <c r="Q74" s="46"/>
      <c r="R74" s="46"/>
      <c r="S74" s="43"/>
    </row>
    <row r="75" spans="1:19">
      <c r="A75" s="38" t="s">
        <v>87</v>
      </c>
      <c r="B75" s="38" t="str">
        <f>[2]!S_INFO_NAME(A75)</f>
        <v>迪森股份</v>
      </c>
      <c r="C75" s="58">
        <f ca="1">[2]!S_SHARE_TOTAL(A75,$B$3)/10^8</f>
        <v>3.1384987600000001</v>
      </c>
      <c r="D75" s="58">
        <f ca="1">[2]!s_share_liqa(A75,$B$3)/10^8</f>
        <v>1.6142979399999999</v>
      </c>
      <c r="E75" s="38">
        <f ca="1">[2]!S_WQ_PRECLOSE($A75,$B$3-7,3)</f>
        <v>15.84</v>
      </c>
      <c r="F75" s="38">
        <f ca="1">[2]!S_wQ_CLOSE($A75,$B$3,1)</f>
        <v>16.899999999999999</v>
      </c>
      <c r="G75" s="44">
        <f ca="1">F75/E75-1</f>
        <v>6.6919191919191823E-2</v>
      </c>
      <c r="H75" s="68">
        <f ca="1">[2]!s_dq_preclose($A75,$B$3,3)/[2]!s_mq_preclose($A75,$B$3,3)-1</f>
        <v>0.10353535353535359</v>
      </c>
      <c r="I75" s="39">
        <f>[2]!S_FA_EPS_ADJUST(A75,"2011/12/31")</f>
        <v>0.14710292487099788</v>
      </c>
      <c r="J75" s="45">
        <f>[2]!S_FA_EPS_ADJUST(A75,"2012/12/31")</f>
        <v>0.18917258788402389</v>
      </c>
      <c r="K75" s="45">
        <f ca="1">[2]!s_est_eps($A75,2014,$B$3)</f>
        <v>0.2720000147819519</v>
      </c>
      <c r="L75" s="39">
        <f t="shared" ca="1" si="18"/>
        <v>114.8855470740672</v>
      </c>
      <c r="M75" s="45">
        <f t="shared" ca="1" si="18"/>
        <v>89.336410676798948</v>
      </c>
      <c r="N75" s="45">
        <f t="shared" ca="1" si="18"/>
        <v>62.132349564568365</v>
      </c>
      <c r="O75" s="38">
        <f ca="1">[2]!s_val_pb_lf($A75,$B$3)</f>
        <v>6.6719470024108887</v>
      </c>
      <c r="P75" s="135">
        <f>[2]!S_FA_ROE_BASIC($A75,"2012/12/31")/100</f>
        <v>0.12809999999999999</v>
      </c>
      <c r="Q75" s="46"/>
      <c r="R75" s="46"/>
      <c r="S75" s="43"/>
    </row>
    <row r="76" spans="1:19" ht="13.5" thickBot="1">
      <c r="A76" s="47"/>
      <c r="B76" s="47"/>
      <c r="C76" s="47"/>
      <c r="D76" s="47"/>
      <c r="E76" s="48"/>
      <c r="F76" s="48"/>
      <c r="G76" s="48"/>
      <c r="H76" s="48"/>
      <c r="I76" s="48"/>
      <c r="J76" s="49"/>
      <c r="K76" s="50" t="s">
        <v>20</v>
      </c>
      <c r="L76" s="51">
        <f ca="1">AVERAGE(L9:L33,L35:L45,L47:L54,L56:L59,L61:L66,L68:L71,L73:L75)</f>
        <v>252.45834485467958</v>
      </c>
      <c r="M76" s="51">
        <f ca="1">AVERAGE(M9:M33,M35:M45,M47:M54,M56:M59,M61:M66,M68:M71,M73:M75)</f>
        <v>74.149209543378632</v>
      </c>
      <c r="N76" s="51" t="e">
        <f ca="1">AVERAGE(N9:N33,N35:N45,N47:N54,N56:N59,N61:N66,N68:N71,N73:N75)</f>
        <v>#DIV/0!</v>
      </c>
      <c r="O76" s="51">
        <f ca="1">AVERAGE(O9:O33,O35:O45,O47:O54,O56:O59,O61:O66,O68:O71,O73:O75)</f>
        <v>4.2545536131155295</v>
      </c>
      <c r="P76" s="136"/>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4:P5"/>
    <mergeCell ref="A6:A7"/>
    <mergeCell ref="B6:B7"/>
    <mergeCell ref="E6:E7"/>
    <mergeCell ref="F6:F7"/>
    <mergeCell ref="G6:G7"/>
    <mergeCell ref="C6:C7"/>
    <mergeCell ref="D6:D7"/>
    <mergeCell ref="H6:H7"/>
    <mergeCell ref="I6:K6"/>
    <mergeCell ref="L6:N6"/>
    <mergeCell ref="A55:B55"/>
    <mergeCell ref="A60:B60"/>
    <mergeCell ref="A67:B67"/>
    <mergeCell ref="A72:B72"/>
    <mergeCell ref="A8:B8"/>
    <mergeCell ref="A34:B34"/>
    <mergeCell ref="A46:B46"/>
  </mergeCells>
  <phoneticPr fontId="17"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BB4" activePane="bottomRight" state="frozen"/>
      <selection pane="topRight" activeCell="K1" sqref="K1"/>
      <selection pane="bottomLeft" activeCell="A4" sqref="A4"/>
      <selection pane="bottomRight" activeCell="M1" sqref="M1"/>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7" t="s">
        <v>121</v>
      </c>
      <c r="L1" s="277" t="s">
        <v>123</v>
      </c>
      <c r="M1" s="278" t="s">
        <v>124</v>
      </c>
      <c r="N1" s="223" t="str">
        <f>[2]!HisQuote("[851641.SI,850729.SI,851621.SI]","[Close]","5",,,-3,"Y",2,2,1,1,1,1,2,1,1,,3)</f>
        <v>Wind资讯</v>
      </c>
      <c r="O1" s="278" t="s">
        <v>125</v>
      </c>
      <c r="P1" s="277" t="s">
        <v>126</v>
      </c>
      <c r="Q1" s="277" t="s">
        <v>127</v>
      </c>
      <c r="R1" s="105"/>
      <c r="S1" s="90"/>
      <c r="T1" s="350" t="s">
        <v>112</v>
      </c>
      <c r="U1" s="351"/>
      <c r="V1" s="351"/>
      <c r="W1" s="351"/>
      <c r="X1" s="351"/>
      <c r="Y1" s="351"/>
      <c r="Z1" s="351"/>
      <c r="AA1" s="352"/>
      <c r="AB1" s="90"/>
      <c r="AC1" s="350" t="s">
        <v>113</v>
      </c>
      <c r="AD1" s="351"/>
      <c r="AE1" s="351"/>
      <c r="AF1" s="351"/>
      <c r="AG1" s="351"/>
      <c r="AH1" s="351"/>
      <c r="AI1" s="351"/>
      <c r="AJ1" s="352"/>
      <c r="AK1" s="90"/>
      <c r="AL1" s="350" t="s">
        <v>114</v>
      </c>
      <c r="AM1" s="351"/>
      <c r="AN1" s="351"/>
      <c r="AO1" s="351"/>
      <c r="AP1" s="351"/>
      <c r="AQ1" s="351"/>
      <c r="AR1" s="351"/>
      <c r="AS1" s="351"/>
      <c r="AU1" s="350" t="s">
        <v>112</v>
      </c>
      <c r="AV1" s="351"/>
      <c r="AW1" s="351"/>
      <c r="AX1" s="351"/>
      <c r="AY1" s="351"/>
      <c r="AZ1" s="351"/>
      <c r="BA1" s="351"/>
      <c r="BB1" s="352"/>
    </row>
    <row r="2" spans="1:54">
      <c r="D2" s="251"/>
      <c r="E2" s="251"/>
      <c r="F2" s="251"/>
      <c r="G2" s="251"/>
      <c r="H2" s="251"/>
      <c r="J2" s="128"/>
      <c r="K2" s="128" t="s">
        <v>2494</v>
      </c>
      <c r="L2" s="128" t="s">
        <v>2495</v>
      </c>
      <c r="M2" s="279" t="s">
        <v>2496</v>
      </c>
      <c r="N2" s="279"/>
      <c r="O2" s="281" t="s">
        <v>2491</v>
      </c>
      <c r="P2" s="282" t="s">
        <v>2492</v>
      </c>
      <c r="Q2" s="128" t="s">
        <v>2493</v>
      </c>
      <c r="R2" s="109" t="s">
        <v>128</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v>
      </c>
      <c r="K3" s="94" t="s">
        <v>122</v>
      </c>
      <c r="L3" s="94" t="s">
        <v>122</v>
      </c>
      <c r="M3" s="280" t="s">
        <v>122</v>
      </c>
      <c r="N3" s="280" t="s">
        <v>2</v>
      </c>
      <c r="O3" s="283" t="s">
        <v>122</v>
      </c>
      <c r="P3" s="284" t="s">
        <v>122</v>
      </c>
      <c r="Q3" s="94" t="s">
        <v>122</v>
      </c>
      <c r="R3" s="97" t="s">
        <v>122</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6">
        <f ca="1">A6-7</f>
        <v>41947</v>
      </c>
      <c r="B4" s="118" t="s">
        <v>121</v>
      </c>
      <c r="C4" s="118" t="s">
        <v>123</v>
      </c>
      <c r="D4" s="118" t="s">
        <v>124</v>
      </c>
      <c r="E4" s="118" t="s">
        <v>125</v>
      </c>
      <c r="F4" s="118" t="s">
        <v>126</v>
      </c>
      <c r="G4" s="118" t="s">
        <v>127</v>
      </c>
      <c r="H4" s="117"/>
      <c r="J4" s="99">
        <v>40860</v>
      </c>
      <c r="K4" s="87">
        <v>2695.002</v>
      </c>
      <c r="L4" s="87">
        <v>2481.0839999999998</v>
      </c>
      <c r="M4" s="87">
        <v>5909.5820000000003</v>
      </c>
      <c r="N4" s="107">
        <v>40860</v>
      </c>
      <c r="O4" s="87">
        <v>1748.61</v>
      </c>
      <c r="P4" s="87">
        <v>7143.76</v>
      </c>
      <c r="Q4" s="87">
        <v>2124.1999999999998</v>
      </c>
      <c r="R4" s="87">
        <v>2746.4367905683607</v>
      </c>
      <c r="T4" s="74">
        <f t="shared" ref="T4:T67" si="1">J4</f>
        <v>40860</v>
      </c>
      <c r="U4" s="75">
        <f>K4/K$4-1</f>
        <v>0</v>
      </c>
      <c r="V4" s="75">
        <f>L4/L$4-1</f>
        <v>0</v>
      </c>
      <c r="W4" s="75">
        <f>M4/M$4-1</f>
        <v>0</v>
      </c>
      <c r="X4" s="75">
        <f>O4/O$4-1</f>
        <v>0</v>
      </c>
      <c r="Y4" s="75">
        <f>P4/P$4-1</f>
        <v>0</v>
      </c>
      <c r="Z4" s="75">
        <f>Q4/Q$4-1</f>
        <v>0</v>
      </c>
      <c r="AA4" s="75">
        <f>R4/R$4-1</f>
        <v>0</v>
      </c>
      <c r="AC4" s="74">
        <f>J55</f>
        <v>41231</v>
      </c>
      <c r="AD4" s="75">
        <f t="shared" ref="AD4:AF5" si="2">K55/K$55-1</f>
        <v>0</v>
      </c>
      <c r="AE4" s="75">
        <f t="shared" si="2"/>
        <v>0</v>
      </c>
      <c r="AF4" s="75">
        <f t="shared" si="2"/>
        <v>0</v>
      </c>
      <c r="AG4" s="75">
        <f>O55/O$55-1</f>
        <v>0</v>
      </c>
      <c r="AH4" s="75">
        <f>P55/P$55-1</f>
        <v>0</v>
      </c>
      <c r="AI4" s="75">
        <f>Q55/Q$55-1</f>
        <v>0</v>
      </c>
      <c r="AJ4" s="75">
        <f>R55/R$55-1</f>
        <v>0</v>
      </c>
      <c r="AL4" s="74">
        <f>J107</f>
        <v>41602</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41602</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1239</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40867</v>
      </c>
      <c r="K5" s="87">
        <v>2606.4949999999999</v>
      </c>
      <c r="L5" s="87">
        <v>2416.5619999999999</v>
      </c>
      <c r="M5" s="87">
        <v>5746.3125</v>
      </c>
      <c r="N5" s="107">
        <v>40867</v>
      </c>
      <c r="O5" s="87">
        <v>1691.43</v>
      </c>
      <c r="P5" s="87">
        <v>7170.17</v>
      </c>
      <c r="Q5" s="87">
        <v>2069.31</v>
      </c>
      <c r="R5" s="87">
        <v>2706.6767419359498</v>
      </c>
      <c r="T5" s="74">
        <f t="shared" si="1"/>
        <v>40867</v>
      </c>
      <c r="U5" s="75">
        <f t="shared" ref="U5:U68" si="5">K5/K$4-1</f>
        <v>-3.284116301212392E-2</v>
      </c>
      <c r="V5" s="75">
        <f t="shared" ref="V5:V68" si="6">L5/L$4-1</f>
        <v>-2.6005568533753798E-2</v>
      </c>
      <c r="W5" s="75">
        <f t="shared" ref="W5:W68" si="7">M5/M$4-1</f>
        <v>-2.7627926983668227E-2</v>
      </c>
      <c r="X5" s="75">
        <f t="shared" ref="X5:X68" si="8">O5/O$4-1</f>
        <v>-3.270025906291274E-2</v>
      </c>
      <c r="Y5" s="75">
        <f t="shared" ref="Y5:Y68" si="9">P5/P$4-1</f>
        <v>3.696932707705658E-3</v>
      </c>
      <c r="Z5" s="75">
        <f t="shared" ref="Z5:AA68" si="10">Q5/Q$4-1</f>
        <v>-2.5840316354392212E-2</v>
      </c>
      <c r="AA5" s="75">
        <f t="shared" ref="AA5:AA19" si="11">R5/R$4-1</f>
        <v>-1.4476957477758901E-2</v>
      </c>
      <c r="AC5" s="74">
        <f t="shared" ref="AC5:AC68" si="12">J56</f>
        <v>41238</v>
      </c>
      <c r="AD5" s="75">
        <f t="shared" si="2"/>
        <v>7.089709907956987E-3</v>
      </c>
      <c r="AE5" s="75">
        <f t="shared" si="2"/>
        <v>6.2832396480909658E-3</v>
      </c>
      <c r="AF5" s="75">
        <f t="shared" si="2"/>
        <v>-4.7577050791076325E-2</v>
      </c>
      <c r="AG5" s="75">
        <f t="shared" ref="AG5:AI6" si="13">O56/O$55-1</f>
        <v>-3.7454809529071764E-2</v>
      </c>
      <c r="AH5" s="75">
        <f t="shared" si="13"/>
        <v>-3.562469536961832E-2</v>
      </c>
      <c r="AI5" s="75">
        <f t="shared" si="13"/>
        <v>3.1683945215901232E-3</v>
      </c>
      <c r="AJ5" s="75">
        <f t="shared" ref="AJ5:AJ68" si="14">R56/R$55-1</f>
        <v>6.3364697450758456E-3</v>
      </c>
      <c r="AL5" s="74">
        <f t="shared" ref="AL5:AL52" si="15">J108</f>
        <v>41609</v>
      </c>
      <c r="AM5" s="75">
        <f t="shared" si="3"/>
        <v>1.7090345885381053E-2</v>
      </c>
      <c r="AN5" s="75">
        <f t="shared" si="3"/>
        <v>1.0984448032169247E-2</v>
      </c>
      <c r="AO5" s="75">
        <f t="shared" si="3"/>
        <v>1.8925470401834454E-2</v>
      </c>
      <c r="AP5" s="75">
        <f t="shared" ref="AP5:AR6" si="16">O108/O$107-1</f>
        <v>2.116970298739429E-2</v>
      </c>
      <c r="AQ5" s="75">
        <f t="shared" si="16"/>
        <v>1.2629728456313494E-2</v>
      </c>
      <c r="AR5" s="75">
        <f t="shared" si="16"/>
        <v>8.5588995505725407E-3</v>
      </c>
      <c r="AS5" s="75">
        <f t="shared" ref="AS5:AS53" si="17">R108/R$107-1</f>
        <v>3.69101979126647E-2</v>
      </c>
      <c r="AU5" s="74">
        <f>IF(ISERROR(INDEX(($AL$4:$AS$53,$AC$4:$AJ$105,$T$4:$AA$156),,1,$B$16)),"",INDEX(($AL$4:$AS$53,$AC$4:$AJ$105,$T$4:$AA$156),,1,$B$16))</f>
        <v>41609</v>
      </c>
      <c r="AV5" s="75">
        <f>IF(ISERROR(INDEX(($AL$4:$AS$53,$AC$4:$AJ$105,$T$4:$AA$156),,2,$B$16)),"",INDEX(($AL$4:$AS$53,$AC$4:$AJ$105,$T$4:$AA$156),,2,$B$16))</f>
        <v>1.7090345885381053E-2</v>
      </c>
      <c r="AW5" s="75">
        <f>IF(ISERROR(INDEX(($AL$4:$AS$53,$AC$4:$AJ$105,$T$4:$AA$156),,3,$B$16)),"",INDEX(($AL$4:$AS$53,$AC$4:$AJ$105,$T$4:$AA$156),,3,$B$16))</f>
        <v>1.0984448032169247E-2</v>
      </c>
      <c r="AX5" s="75">
        <f>IF(ISERROR(INDEX(($AL$4:$AS$53,$AC$4:$AJ$105,$T$4:$AA$156),,3,$B$16)),"",INDEX(($AL$4:$AS$53,$AC$4:$AJ$105,$T$4:$AA$156),,4,$B$16))</f>
        <v>1.8925470401834454E-2</v>
      </c>
      <c r="AY5" s="75">
        <f>IF(ISERROR(INDEX(($AL$4:$AS$53,$AC$4:$AJ$105,$T$4:$AA$156),,3,$B$16)),"",INDEX(($AL$4:$AS$53,$AC$4:$AJ$105,$T$4:$AA$156),,5,$B$16))</f>
        <v>2.116970298739429E-2</v>
      </c>
      <c r="AZ5" s="75">
        <f>IF(ISERROR(INDEX(($AL$4:$AS$53,$AC$4:$AJ$105,$T$4:$AA$156),,6,$B$16)),"",INDEX(($AL$4:$AS$53,$AC$4:$AJ$105,$T$4:$AA$156),,6,$B$16))</f>
        <v>1.2629728456313494E-2</v>
      </c>
      <c r="BA5" s="75">
        <f>IF(ISERROR(INDEX(($AL$4:$AS$53,$AC$4:$AJ$105,$T$4:$AA$156),,7,$B$16)),"",INDEX(($AL$4:$AS$53,$AC$4:$AJ$105,$T$4:$AA$156),,7,$B$16))</f>
        <v>8.5588995505725407E-3</v>
      </c>
      <c r="BB5" s="75">
        <f>IF(ISERROR(INDEX(($AL$4:$AS$53,$AC$4:$AJ$105,$T$4:$AA$156),,8,$B$16)),"",INDEX(($AL$4:$AS$53,$AC$4:$AJ$105,$T$4:$AA$156),,8,$B$16))</f>
        <v>3.69101979126647E-2</v>
      </c>
    </row>
    <row r="6" spans="1:54">
      <c r="A6" s="101">
        <f ca="1">华融环保周报!H7</f>
        <v>41954</v>
      </c>
      <c r="B6" s="102">
        <f>K157/K156-1</f>
        <v>-2.4606061814158586E-3</v>
      </c>
      <c r="C6" s="102">
        <f>L157/L156-1</f>
        <v>-8.2927784650554948E-4</v>
      </c>
      <c r="D6" s="102">
        <f>M157/M156-1</f>
        <v>1.6359537822457471E-2</v>
      </c>
      <c r="E6" s="102">
        <f>O157/O156-1</f>
        <v>2.1658941572477941E-2</v>
      </c>
      <c r="F6" s="102">
        <f>P157/P156-1</f>
        <v>-1.0308922820710942E-2</v>
      </c>
      <c r="G6" s="102">
        <f>Q157/Q156-1</f>
        <v>9.3453922741315587E-3</v>
      </c>
      <c r="H6" s="102"/>
      <c r="J6" s="99">
        <v>40874</v>
      </c>
      <c r="K6" s="87">
        <v>2569.973</v>
      </c>
      <c r="L6" s="87">
        <v>2380.2240000000002</v>
      </c>
      <c r="M6" s="87">
        <v>5875.8320000000003</v>
      </c>
      <c r="N6" s="107">
        <v>40874</v>
      </c>
      <c r="O6" s="87">
        <v>1702.9</v>
      </c>
      <c r="P6" s="87">
        <v>7623.18</v>
      </c>
      <c r="Q6" s="87">
        <v>2035.72</v>
      </c>
      <c r="R6" s="87">
        <v>2820.5192279356647</v>
      </c>
      <c r="T6" s="74">
        <f t="shared" si="1"/>
        <v>40874</v>
      </c>
      <c r="U6" s="75">
        <f t="shared" si="5"/>
        <v>-4.6392915478355889E-2</v>
      </c>
      <c r="V6" s="75">
        <f t="shared" si="6"/>
        <v>-4.0651586161532527E-2</v>
      </c>
      <c r="W6" s="75">
        <f t="shared" si="7"/>
        <v>-5.7110638282030779E-3</v>
      </c>
      <c r="X6" s="75">
        <f t="shared" si="8"/>
        <v>-2.6140763234797859E-2</v>
      </c>
      <c r="Y6" s="75">
        <f t="shared" si="9"/>
        <v>6.7110317255898888E-2</v>
      </c>
      <c r="Z6" s="75">
        <f t="shared" si="10"/>
        <v>-4.1653328311834992E-2</v>
      </c>
      <c r="AA6" s="75">
        <f t="shared" si="11"/>
        <v>2.6974018707335068E-2</v>
      </c>
      <c r="AC6" s="74">
        <f t="shared" si="12"/>
        <v>41245</v>
      </c>
      <c r="AD6" s="75">
        <f t="shared" ref="AD6:AD69" si="18">K57/K$55-1</f>
        <v>-1.7259925410152199E-2</v>
      </c>
      <c r="AE6" s="75">
        <f>L57/L$55-1</f>
        <v>-1.7177530432192945E-2</v>
      </c>
      <c r="AF6" s="75">
        <f>M57/M$55-1</f>
        <v>-0.10147166468379631</v>
      </c>
      <c r="AG6" s="75">
        <f t="shared" si="13"/>
        <v>-0.1151982065895204</v>
      </c>
      <c r="AH6" s="75">
        <f t="shared" si="13"/>
        <v>-0.12978066612510153</v>
      </c>
      <c r="AI6" s="75">
        <f t="shared" si="13"/>
        <v>-6.6173673197641225E-2</v>
      </c>
      <c r="AJ6" s="75">
        <f t="shared" si="14"/>
        <v>1.9005752385100827E-2</v>
      </c>
      <c r="AL6" s="74">
        <f t="shared" si="15"/>
        <v>41616</v>
      </c>
      <c r="AM6" s="75">
        <f t="shared" ref="AM6:AM53" si="19">K109/K$107-1</f>
        <v>2.2654654243895456E-2</v>
      </c>
      <c r="AN6" s="75">
        <f>L109/L$107-1</f>
        <v>1.8544166805531725E-2</v>
      </c>
      <c r="AO6" s="75">
        <f>M109/M$107-1</f>
        <v>-3.521375587785025E-2</v>
      </c>
      <c r="AP6" s="75">
        <f t="shared" si="16"/>
        <v>-6.7135425660507564E-2</v>
      </c>
      <c r="AQ6" s="75">
        <f t="shared" si="16"/>
        <v>1.7749790811638633E-2</v>
      </c>
      <c r="AR6" s="75">
        <f t="shared" si="16"/>
        <v>1.7936179934666008E-2</v>
      </c>
      <c r="AS6" s="75">
        <f t="shared" si="17"/>
        <v>9.4090072633632005E-2</v>
      </c>
      <c r="AT6" s="75"/>
      <c r="AU6" s="74">
        <f>IF(ISERROR(INDEX(($AL$4:$AS$53,$AC$4:$AJ$105,$T$4:$AA$156),,1,$B$16)),"",INDEX(($AL$4:$AS$53,$AC$4:$AJ$105,$T$4:$AA$156),,1,$B$16))</f>
        <v>41616</v>
      </c>
      <c r="AV6" s="75">
        <f>IF(ISERROR(INDEX(($AL$4:$AS$53,$AC$4:$AJ$105,$T$4:$AA$156),,2,$B$16)),"",INDEX(($AL$4:$AS$53,$AC$4:$AJ$105,$T$4:$AA$156),,2,$B$16))</f>
        <v>2.2654654243895456E-2</v>
      </c>
      <c r="AW6" s="75">
        <f>IF(ISERROR(INDEX(($AL$4:$AS$53,$AC$4:$AJ$105,$T$4:$AA$156),,3,$B$16)),"",INDEX(($AL$4:$AS$53,$AC$4:$AJ$105,$T$4:$AA$156),,3,$B$16))</f>
        <v>1.8544166805531725E-2</v>
      </c>
      <c r="AX6" s="75">
        <f>IF(ISERROR(INDEX(($AL$4:$AS$53,$AC$4:$AJ$105,$T$4:$AA$156),,3,$B$16)),"",INDEX(($AL$4:$AS$53,$AC$4:$AJ$105,$T$4:$AA$156),,4,$B$16))</f>
        <v>-3.521375587785025E-2</v>
      </c>
      <c r="AY6" s="75">
        <f>IF(ISERROR(INDEX(($AL$4:$AS$53,$AC$4:$AJ$105,$T$4:$AA$156),,3,$B$16)),"",INDEX(($AL$4:$AS$53,$AC$4:$AJ$105,$T$4:$AA$156),,5,$B$16))</f>
        <v>-6.7135425660507564E-2</v>
      </c>
      <c r="AZ6" s="75">
        <f>IF(ISERROR(INDEX(($AL$4:$AS$53,$AC$4:$AJ$105,$T$4:$AA$156),,6,$B$16)),"",INDEX(($AL$4:$AS$53,$AC$4:$AJ$105,$T$4:$AA$156),,6,$B$16))</f>
        <v>1.7749790811638633E-2</v>
      </c>
      <c r="BA6" s="75">
        <f>IF(ISERROR(INDEX(($AL$4:$AS$53,$AC$4:$AJ$105,$T$4:$AA$156),,7,$B$16)),"",INDEX(($AL$4:$AS$53,$AC$4:$AJ$105,$T$4:$AA$156),,7,$B$16))</f>
        <v>1.7936179934666008E-2</v>
      </c>
      <c r="BB6" s="75">
        <f>IF(ISERROR(INDEX(($AL$4:$AS$53,$AC$4:$AJ$105,$T$4:$AA$156),,8,$B$16)),"",INDEX(($AL$4:$AS$53,$AC$4:$AJ$105,$T$4:$AA$156),,8,$B$16))</f>
        <v>9.4090072633632005E-2</v>
      </c>
    </row>
    <row r="7" spans="1:54">
      <c r="A7" s="71"/>
      <c r="B7" s="72"/>
      <c r="J7" s="99">
        <v>40881</v>
      </c>
      <c r="K7" s="87">
        <v>2557.3110000000001</v>
      </c>
      <c r="L7" s="87">
        <v>2360.6640000000002</v>
      </c>
      <c r="M7" s="87">
        <v>5691.0195000000003</v>
      </c>
      <c r="N7" s="107">
        <v>40881</v>
      </c>
      <c r="O7" s="87">
        <v>1652.19</v>
      </c>
      <c r="P7" s="87">
        <v>7335.02</v>
      </c>
      <c r="Q7" s="87">
        <v>2011.17</v>
      </c>
      <c r="R7" s="87">
        <v>2608.3672447187178</v>
      </c>
      <c r="T7" s="74">
        <f t="shared" si="1"/>
        <v>40881</v>
      </c>
      <c r="U7" s="75">
        <f t="shared" si="5"/>
        <v>-5.1091242232844336E-2</v>
      </c>
      <c r="V7" s="75">
        <f t="shared" si="6"/>
        <v>-4.853523701736806E-2</v>
      </c>
      <c r="W7" s="75">
        <f t="shared" si="7"/>
        <v>-3.6984426309678131E-2</v>
      </c>
      <c r="X7" s="75">
        <f t="shared" si="8"/>
        <v>-5.5140940518468851E-2</v>
      </c>
      <c r="Y7" s="75">
        <f t="shared" si="9"/>
        <v>2.6773015890791507E-2</v>
      </c>
      <c r="Z7" s="75">
        <f t="shared" si="10"/>
        <v>-5.3210620468882253E-2</v>
      </c>
      <c r="AA7" s="75">
        <f t="shared" si="11"/>
        <v>-5.027224596021751E-2</v>
      </c>
      <c r="AC7" s="74">
        <f t="shared" si="12"/>
        <v>41252</v>
      </c>
      <c r="AD7" s="75">
        <f t="shared" si="18"/>
        <v>3.1928955925851099E-2</v>
      </c>
      <c r="AE7" s="75">
        <f t="shared" ref="AE7:AE70" si="20">L58/L$55-1</f>
        <v>2.3358522875330356E-2</v>
      </c>
      <c r="AF7" s="75">
        <f t="shared" ref="AF7:AF70" si="21">M58/M$55-1</f>
        <v>-5.2071556957704712E-2</v>
      </c>
      <c r="AG7" s="75">
        <f t="shared" ref="AG7:AG70" si="22">O58/O$55-1</f>
        <v>-7.6133116524319866E-2</v>
      </c>
      <c r="AH7" s="75">
        <f t="shared" ref="AH7:AH70" si="23">P58/P$55-1</f>
        <v>-0.10930300568643381</v>
      </c>
      <c r="AI7" s="75">
        <f t="shared" ref="AI7:AI70" si="24">Q58/Q$55-1</f>
        <v>-1.8291088073045469E-2</v>
      </c>
      <c r="AJ7" s="75">
        <f t="shared" si="14"/>
        <v>2.3361765492564635E-2</v>
      </c>
      <c r="AL7" s="74">
        <f t="shared" si="15"/>
        <v>41623</v>
      </c>
      <c r="AM7" s="75">
        <f t="shared" si="19"/>
        <v>3.6184893672210894E-3</v>
      </c>
      <c r="AN7" s="75">
        <f t="shared" ref="AN7:AN53" si="25">L110/L$107-1</f>
        <v>-1.3795439582819924E-4</v>
      </c>
      <c r="AO7" s="75">
        <f t="shared" ref="AO7:AO53" si="26">M110/M$107-1</f>
        <v>-1.93474192109232E-2</v>
      </c>
      <c r="AP7" s="75">
        <f t="shared" ref="AP7:AP53" si="27">O110/O$107-1</f>
        <v>-4.1686453116905553E-2</v>
      </c>
      <c r="AQ7" s="75">
        <f t="shared" ref="AQ7:AQ53" si="28">P110/P$107-1</f>
        <v>-3.0743298883867398E-3</v>
      </c>
      <c r="AR7" s="75">
        <f t="shared" ref="AR7:AR53" si="29">Q110/Q$107-1</f>
        <v>1.1447101908873325E-2</v>
      </c>
      <c r="AS7" s="75">
        <f t="shared" si="17"/>
        <v>0.13505627440149226</v>
      </c>
      <c r="AT7" s="75"/>
      <c r="AU7" s="74">
        <f>IF(ISERROR(INDEX(($AL$4:$AS$53,$AC$4:$AJ$105,$T$4:$AA$156),,1,$B$16)),"",INDEX(($AL$4:$AS$53,$AC$4:$AJ$105,$T$4:$AA$156),,1,$B$16))</f>
        <v>41623</v>
      </c>
      <c r="AV7" s="75">
        <f>IF(ISERROR(INDEX(($AL$4:$AS$53,$AC$4:$AJ$105,$T$4:$AA$156),,2,$B$16)),"",INDEX(($AL$4:$AS$53,$AC$4:$AJ$105,$T$4:$AA$156),,2,$B$16))</f>
        <v>3.6184893672210894E-3</v>
      </c>
      <c r="AW7" s="75">
        <f>IF(ISERROR(INDEX(($AL$4:$AS$53,$AC$4:$AJ$105,$T$4:$AA$156),,3,$B$16)),"",INDEX(($AL$4:$AS$53,$AC$4:$AJ$105,$T$4:$AA$156),,3,$B$16))</f>
        <v>-1.3795439582819924E-4</v>
      </c>
      <c r="AX7" s="75">
        <f>IF(ISERROR(INDEX(($AL$4:$AS$53,$AC$4:$AJ$105,$T$4:$AA$156),,3,$B$16)),"",INDEX(($AL$4:$AS$53,$AC$4:$AJ$105,$T$4:$AA$156),,4,$B$16))</f>
        <v>-1.93474192109232E-2</v>
      </c>
      <c r="AY7" s="75">
        <f>IF(ISERROR(INDEX(($AL$4:$AS$53,$AC$4:$AJ$105,$T$4:$AA$156),,3,$B$16)),"",INDEX(($AL$4:$AS$53,$AC$4:$AJ$105,$T$4:$AA$156),,5,$B$16))</f>
        <v>-4.1686453116905553E-2</v>
      </c>
      <c r="AZ7" s="75">
        <f>IF(ISERROR(INDEX(($AL$4:$AS$53,$AC$4:$AJ$105,$T$4:$AA$156),,6,$B$16)),"",INDEX(($AL$4:$AS$53,$AC$4:$AJ$105,$T$4:$AA$156),,6,$B$16))</f>
        <v>-3.0743298883867398E-3</v>
      </c>
      <c r="BA7" s="75">
        <f>IF(ISERROR(INDEX(($AL$4:$AS$53,$AC$4:$AJ$105,$T$4:$AA$156),,7,$B$16)),"",INDEX(($AL$4:$AS$53,$AC$4:$AJ$105,$T$4:$AA$156),,7,$B$16))</f>
        <v>1.1447101908873325E-2</v>
      </c>
      <c r="BB7" s="75">
        <f>IF(ISERROR(INDEX(($AL$4:$AS$53,$AC$4:$AJ$105,$T$4:$AA$156),,8,$B$16)),"",INDEX(($AL$4:$AS$53,$AC$4:$AJ$105,$T$4:$AA$156),,8,$B$16))</f>
        <v>0.13505627440149226</v>
      </c>
    </row>
    <row r="8" spans="1:54">
      <c r="A8" s="76" t="s">
        <v>119</v>
      </c>
      <c r="D8" s="77"/>
      <c r="J8" s="99">
        <v>40888</v>
      </c>
      <c r="K8" s="87">
        <v>2503.4609999999998</v>
      </c>
      <c r="L8" s="87">
        <v>2315.27</v>
      </c>
      <c r="M8" s="87">
        <v>5499.4467999999997</v>
      </c>
      <c r="N8" s="107">
        <v>40888</v>
      </c>
      <c r="O8" s="87">
        <v>1606.5</v>
      </c>
      <c r="P8" s="87">
        <v>7326.05</v>
      </c>
      <c r="Q8" s="87">
        <v>1960.4</v>
      </c>
      <c r="R8" s="87">
        <v>2520.2448134757865</v>
      </c>
      <c r="T8" s="74">
        <f t="shared" si="1"/>
        <v>40888</v>
      </c>
      <c r="U8" s="75">
        <f t="shared" si="5"/>
        <v>-7.1072674528627533E-2</v>
      </c>
      <c r="V8" s="75">
        <f t="shared" si="6"/>
        <v>-6.6831272137501174E-2</v>
      </c>
      <c r="W8" s="75">
        <f t="shared" si="7"/>
        <v>-6.9401727567195204E-2</v>
      </c>
      <c r="X8" s="75">
        <f t="shared" si="8"/>
        <v>-8.1270266097071331E-2</v>
      </c>
      <c r="Y8" s="75">
        <f t="shared" si="9"/>
        <v>2.5517374603850174E-2</v>
      </c>
      <c r="Z8" s="75">
        <f t="shared" si="10"/>
        <v>-7.7111383108935061E-2</v>
      </c>
      <c r="AA8" s="75">
        <f t="shared" si="11"/>
        <v>-8.2358340766970684E-2</v>
      </c>
      <c r="AC8" s="74">
        <f t="shared" si="12"/>
        <v>41259</v>
      </c>
      <c r="AD8" s="75">
        <f t="shared" si="18"/>
        <v>8.2041943010416896E-2</v>
      </c>
      <c r="AE8" s="75">
        <f t="shared" si="20"/>
        <v>6.7453374530022758E-2</v>
      </c>
      <c r="AF8" s="75">
        <f t="shared" si="21"/>
        <v>-8.9298221730286231E-3</v>
      </c>
      <c r="AG8" s="75">
        <f t="shared" si="22"/>
        <v>-4.6974409169126763E-2</v>
      </c>
      <c r="AH8" s="75">
        <f t="shared" si="23"/>
        <v>-7.56783103168156E-2</v>
      </c>
      <c r="AI8" s="75">
        <f t="shared" si="24"/>
        <v>1.131824234354184E-2</v>
      </c>
      <c r="AJ8" s="75">
        <f t="shared" si="14"/>
        <v>-2.117594025079339E-2</v>
      </c>
      <c r="AL8" s="74">
        <f t="shared" si="15"/>
        <v>41630</v>
      </c>
      <c r="AM8" s="75">
        <f t="shared" si="19"/>
        <v>-4.9969932801270378E-2</v>
      </c>
      <c r="AN8" s="75">
        <f t="shared" si="25"/>
        <v>-5.080364126757797E-2</v>
      </c>
      <c r="AO8" s="75">
        <f t="shared" si="26"/>
        <v>-5.7296344065297378E-2</v>
      </c>
      <c r="AP8" s="75">
        <f t="shared" si="27"/>
        <v>-6.7712830253842005E-2</v>
      </c>
      <c r="AQ8" s="75">
        <f t="shared" si="28"/>
        <v>-2.9019719509627562E-2</v>
      </c>
      <c r="AR8" s="75">
        <f t="shared" si="29"/>
        <v>-3.9306149449979899E-2</v>
      </c>
      <c r="AS8" s="75">
        <f t="shared" si="17"/>
        <v>0.13032973682143179</v>
      </c>
      <c r="AT8" s="75"/>
      <c r="AU8" s="74">
        <f>IF(ISERROR(INDEX(($AL$4:$AS$53,$AC$4:$AJ$105,$T$4:$AA$156),,1,$B$16)),"",INDEX(($AL$4:$AS$53,$AC$4:$AJ$105,$T$4:$AA$156),,1,$B$16))</f>
        <v>41630</v>
      </c>
      <c r="AV8" s="75">
        <f>IF(ISERROR(INDEX(($AL$4:$AS$53,$AC$4:$AJ$105,$T$4:$AA$156),,2,$B$16)),"",INDEX(($AL$4:$AS$53,$AC$4:$AJ$105,$T$4:$AA$156),,2,$B$16))</f>
        <v>-4.9969932801270378E-2</v>
      </c>
      <c r="AW8" s="75">
        <f>IF(ISERROR(INDEX(($AL$4:$AS$53,$AC$4:$AJ$105,$T$4:$AA$156),,3,$B$16)),"",INDEX(($AL$4:$AS$53,$AC$4:$AJ$105,$T$4:$AA$156),,3,$B$16))</f>
        <v>-5.080364126757797E-2</v>
      </c>
      <c r="AX8" s="75">
        <f>IF(ISERROR(INDEX(($AL$4:$AS$53,$AC$4:$AJ$105,$T$4:$AA$156),,3,$B$16)),"",INDEX(($AL$4:$AS$53,$AC$4:$AJ$105,$T$4:$AA$156),,4,$B$16))</f>
        <v>-5.7296344065297378E-2</v>
      </c>
      <c r="AY8" s="75">
        <f>IF(ISERROR(INDEX(($AL$4:$AS$53,$AC$4:$AJ$105,$T$4:$AA$156),,3,$B$16)),"",INDEX(($AL$4:$AS$53,$AC$4:$AJ$105,$T$4:$AA$156),,5,$B$16))</f>
        <v>-6.7712830253842005E-2</v>
      </c>
      <c r="AZ8" s="75">
        <f>IF(ISERROR(INDEX(($AL$4:$AS$53,$AC$4:$AJ$105,$T$4:$AA$156),,6,$B$16)),"",INDEX(($AL$4:$AS$53,$AC$4:$AJ$105,$T$4:$AA$156),,6,$B$16))</f>
        <v>-2.9019719509627562E-2</v>
      </c>
      <c r="BA8" s="75">
        <f>IF(ISERROR(INDEX(($AL$4:$AS$53,$AC$4:$AJ$105,$T$4:$AA$156),,7,$B$16)),"",INDEX(($AL$4:$AS$53,$AC$4:$AJ$105,$T$4:$AA$156),,7,$B$16))</f>
        <v>-3.9306149449979899E-2</v>
      </c>
      <c r="BB8" s="75">
        <f>IF(ISERROR(INDEX(($AL$4:$AS$53,$AC$4:$AJ$105,$T$4:$AA$156),,8,$B$16)),"",INDEX(($AL$4:$AS$53,$AC$4:$AJ$105,$T$4:$AA$156),,8,$B$16))</f>
        <v>0.13032973682143179</v>
      </c>
    </row>
    <row r="9" spans="1:54">
      <c r="J9" s="99">
        <v>40895</v>
      </c>
      <c r="K9" s="87">
        <v>2390.1289999999999</v>
      </c>
      <c r="L9" s="87">
        <v>2224.84</v>
      </c>
      <c r="M9" s="87">
        <v>5187.1724000000004</v>
      </c>
      <c r="N9" s="107">
        <v>40895</v>
      </c>
      <c r="O9" s="87">
        <v>1518.86</v>
      </c>
      <c r="P9" s="87">
        <v>6923.73</v>
      </c>
      <c r="Q9" s="87">
        <v>1851.72</v>
      </c>
      <c r="R9" s="87">
        <v>2387.8005866603216</v>
      </c>
      <c r="T9" s="74">
        <f t="shared" si="1"/>
        <v>40895</v>
      </c>
      <c r="U9" s="75">
        <f t="shared" si="5"/>
        <v>-0.11312533348769316</v>
      </c>
      <c r="V9" s="75">
        <f t="shared" si="6"/>
        <v>-0.10327905060852427</v>
      </c>
      <c r="W9" s="75">
        <f t="shared" si="7"/>
        <v>-0.1222437729098268</v>
      </c>
      <c r="X9" s="75">
        <f t="shared" si="8"/>
        <v>-0.13139007554571913</v>
      </c>
      <c r="Y9" s="75">
        <f t="shared" si="9"/>
        <v>-3.0800306841215375E-2</v>
      </c>
      <c r="Z9" s="75">
        <f t="shared" si="10"/>
        <v>-0.12827417380660944</v>
      </c>
      <c r="AA9" s="75">
        <f t="shared" si="11"/>
        <v>-0.13058236225921704</v>
      </c>
      <c r="AC9" s="74">
        <f t="shared" si="12"/>
        <v>41266</v>
      </c>
      <c r="AD9" s="75">
        <f t="shared" si="18"/>
        <v>8.9453620179677173E-2</v>
      </c>
      <c r="AE9" s="75">
        <f t="shared" si="20"/>
        <v>6.878606261400444E-2</v>
      </c>
      <c r="AF9" s="75">
        <f t="shared" si="21"/>
        <v>-5.2560862282252652E-3</v>
      </c>
      <c r="AG9" s="75">
        <f t="shared" si="22"/>
        <v>-3.5007814596719422E-2</v>
      </c>
      <c r="AH9" s="75">
        <f t="shared" si="23"/>
        <v>-7.953371242891949E-2</v>
      </c>
      <c r="AI9" s="75">
        <f t="shared" si="24"/>
        <v>8.3757371124215663E-3</v>
      </c>
      <c r="AJ9" s="75">
        <f t="shared" si="14"/>
        <v>-2.3917627002502773E-2</v>
      </c>
      <c r="AL9" s="74">
        <f t="shared" si="15"/>
        <v>41637</v>
      </c>
      <c r="AM9" s="75">
        <f t="shared" si="19"/>
        <v>-3.9401792021725113E-2</v>
      </c>
      <c r="AN9" s="75">
        <f t="shared" si="25"/>
        <v>-4.331085086446862E-2</v>
      </c>
      <c r="AO9" s="75">
        <f t="shared" si="26"/>
        <v>-2.9631596134477745E-2</v>
      </c>
      <c r="AP9" s="75">
        <f t="shared" si="27"/>
        <v>-3.8491840787428733E-2</v>
      </c>
      <c r="AQ9" s="75">
        <f t="shared" si="28"/>
        <v>-4.4363014653139521E-2</v>
      </c>
      <c r="AR9" s="75">
        <f t="shared" si="29"/>
        <v>-3.712039064045114E-2</v>
      </c>
      <c r="AS9" s="75">
        <f t="shared" si="17"/>
        <v>0.11494153176934363</v>
      </c>
      <c r="AT9" s="75"/>
      <c r="AU9" s="74">
        <f>IF(ISERROR(INDEX(($AL$4:$AS$53,$AC$4:$AJ$105,$T$4:$AA$156),,1,$B$16)),"",INDEX(($AL$4:$AS$53,$AC$4:$AJ$105,$T$4:$AA$156),,1,$B$16))</f>
        <v>41637</v>
      </c>
      <c r="AV9" s="75">
        <f>IF(ISERROR(INDEX(($AL$4:$AS$53,$AC$4:$AJ$105,$T$4:$AA$156),,2,$B$16)),"",INDEX(($AL$4:$AS$53,$AC$4:$AJ$105,$T$4:$AA$156),,2,$B$16))</f>
        <v>-3.9401792021725113E-2</v>
      </c>
      <c r="AW9" s="75">
        <f>IF(ISERROR(INDEX(($AL$4:$AS$53,$AC$4:$AJ$105,$T$4:$AA$156),,3,$B$16)),"",INDEX(($AL$4:$AS$53,$AC$4:$AJ$105,$T$4:$AA$156),,3,$B$16))</f>
        <v>-4.331085086446862E-2</v>
      </c>
      <c r="AX9" s="75">
        <f>IF(ISERROR(INDEX(($AL$4:$AS$53,$AC$4:$AJ$105,$T$4:$AA$156),,3,$B$16)),"",INDEX(($AL$4:$AS$53,$AC$4:$AJ$105,$T$4:$AA$156),,4,$B$16))</f>
        <v>-2.9631596134477745E-2</v>
      </c>
      <c r="AY9" s="75">
        <f>IF(ISERROR(INDEX(($AL$4:$AS$53,$AC$4:$AJ$105,$T$4:$AA$156),,3,$B$16)),"",INDEX(($AL$4:$AS$53,$AC$4:$AJ$105,$T$4:$AA$156),,5,$B$16))</f>
        <v>-3.8491840787428733E-2</v>
      </c>
      <c r="AZ9" s="75">
        <f>IF(ISERROR(INDEX(($AL$4:$AS$53,$AC$4:$AJ$105,$T$4:$AA$156),,6,$B$16)),"",INDEX(($AL$4:$AS$53,$AC$4:$AJ$105,$T$4:$AA$156),,6,$B$16))</f>
        <v>-4.4363014653139521E-2</v>
      </c>
      <c r="BA9" s="75">
        <f>IF(ISERROR(INDEX(($AL$4:$AS$53,$AC$4:$AJ$105,$T$4:$AA$156),,7,$B$16)),"",INDEX(($AL$4:$AS$53,$AC$4:$AJ$105,$T$4:$AA$156),,7,$B$16))</f>
        <v>-3.712039064045114E-2</v>
      </c>
      <c r="BB9" s="75">
        <f>IF(ISERROR(INDEX(($AL$4:$AS$53,$AC$4:$AJ$105,$T$4:$AA$156),,8,$B$16)),"",INDEX(($AL$4:$AS$53,$AC$4:$AJ$105,$T$4:$AA$156),,8,$B$16))</f>
        <v>0.11494153176934363</v>
      </c>
    </row>
    <row r="10" spans="1:54">
      <c r="A10" s="115" t="str">
        <f>D5</f>
        <v>环保(中信)</v>
      </c>
      <c r="B10" s="70">
        <v>1</v>
      </c>
      <c r="J10" s="99">
        <v>40902</v>
      </c>
      <c r="K10" s="87">
        <v>2359.1590000000001</v>
      </c>
      <c r="L10" s="87">
        <v>2204.7840000000001</v>
      </c>
      <c r="M10" s="87">
        <v>5028.3027000000002</v>
      </c>
      <c r="N10" s="107">
        <v>40902</v>
      </c>
      <c r="O10" s="87">
        <v>1491.61</v>
      </c>
      <c r="P10" s="87">
        <v>6846.57</v>
      </c>
      <c r="Q10" s="87">
        <v>1857.51</v>
      </c>
      <c r="R10" s="87">
        <v>2260.928508834234</v>
      </c>
      <c r="T10" s="74">
        <f t="shared" si="1"/>
        <v>40902</v>
      </c>
      <c r="U10" s="75">
        <f t="shared" si="5"/>
        <v>-0.12461697616550926</v>
      </c>
      <c r="V10" s="75">
        <f t="shared" si="6"/>
        <v>-0.11136261408319903</v>
      </c>
      <c r="W10" s="75">
        <f t="shared" si="7"/>
        <v>-0.14912718023034455</v>
      </c>
      <c r="X10" s="75">
        <f t="shared" si="8"/>
        <v>-0.14697388211207763</v>
      </c>
      <c r="Y10" s="75">
        <f t="shared" si="9"/>
        <v>-4.1601341590423058E-2</v>
      </c>
      <c r="Z10" s="75">
        <f t="shared" si="10"/>
        <v>-0.12554844176631197</v>
      </c>
      <c r="AA10" s="75">
        <f t="shared" si="11"/>
        <v>-0.17677751892977422</v>
      </c>
      <c r="AC10" s="74">
        <f t="shared" si="12"/>
        <v>41273</v>
      </c>
      <c r="AD10" s="75">
        <f t="shared" si="18"/>
        <v>0.13907929304991651</v>
      </c>
      <c r="AE10" s="75">
        <f t="shared" si="20"/>
        <v>0.10846492697514543</v>
      </c>
      <c r="AF10" s="75">
        <f t="shared" si="21"/>
        <v>3.7319396023605123E-2</v>
      </c>
      <c r="AG10" s="75">
        <f t="shared" si="22"/>
        <v>7.8461708476074143E-3</v>
      </c>
      <c r="AH10" s="75">
        <f t="shared" si="23"/>
        <v>-3.6521527213647431E-2</v>
      </c>
      <c r="AI10" s="75">
        <f t="shared" si="24"/>
        <v>6.0663163401179387E-2</v>
      </c>
      <c r="AJ10" s="75">
        <f t="shared" si="14"/>
        <v>-1.2903561946235098E-2</v>
      </c>
      <c r="AL10" s="74">
        <f t="shared" si="15"/>
        <v>41644</v>
      </c>
      <c r="AM10" s="75">
        <f t="shared" si="19"/>
        <v>-4.4697538993528685E-2</v>
      </c>
      <c r="AN10" s="75">
        <f t="shared" si="25"/>
        <v>-5.1558520436828403E-2</v>
      </c>
      <c r="AO10" s="75">
        <f t="shared" si="26"/>
        <v>-3.2132380484046763E-2</v>
      </c>
      <c r="AP10" s="75">
        <f t="shared" si="27"/>
        <v>-3.7477335520635369E-2</v>
      </c>
      <c r="AQ10" s="75">
        <f t="shared" si="28"/>
        <v>-6.5702338988306686E-2</v>
      </c>
      <c r="AR10" s="75">
        <f t="shared" si="29"/>
        <v>-2.3705764810988073E-2</v>
      </c>
      <c r="AS10" s="75">
        <f t="shared" si="17"/>
        <v>0.10580004852588076</v>
      </c>
      <c r="AT10" s="75"/>
      <c r="AU10" s="74">
        <f>IF(ISERROR(INDEX(($AL$4:$AS$53,$AC$4:$AJ$105,$T$4:$AA$156),,1,$B$16)),"",INDEX(($AL$4:$AS$53,$AC$4:$AJ$105,$T$4:$AA$156),,1,$B$16))</f>
        <v>41644</v>
      </c>
      <c r="AV10" s="75">
        <f>IF(ISERROR(INDEX(($AL$4:$AS$53,$AC$4:$AJ$105,$T$4:$AA$156),,2,$B$16)),"",INDEX(($AL$4:$AS$53,$AC$4:$AJ$105,$T$4:$AA$156),,2,$B$16))</f>
        <v>-4.4697538993528685E-2</v>
      </c>
      <c r="AW10" s="75">
        <f>IF(ISERROR(INDEX(($AL$4:$AS$53,$AC$4:$AJ$105,$T$4:$AA$156),,3,$B$16)),"",INDEX(($AL$4:$AS$53,$AC$4:$AJ$105,$T$4:$AA$156),,3,$B$16))</f>
        <v>-5.1558520436828403E-2</v>
      </c>
      <c r="AX10" s="75">
        <f>IF(ISERROR(INDEX(($AL$4:$AS$53,$AC$4:$AJ$105,$T$4:$AA$156),,3,$B$16)),"",INDEX(($AL$4:$AS$53,$AC$4:$AJ$105,$T$4:$AA$156),,4,$B$16))</f>
        <v>-3.2132380484046763E-2</v>
      </c>
      <c r="AY10" s="75">
        <f>IF(ISERROR(INDEX(($AL$4:$AS$53,$AC$4:$AJ$105,$T$4:$AA$156),,3,$B$16)),"",INDEX(($AL$4:$AS$53,$AC$4:$AJ$105,$T$4:$AA$156),,5,$B$16))</f>
        <v>-3.7477335520635369E-2</v>
      </c>
      <c r="AZ10" s="75">
        <f>IF(ISERROR(INDEX(($AL$4:$AS$53,$AC$4:$AJ$105,$T$4:$AA$156),,6,$B$16)),"",INDEX(($AL$4:$AS$53,$AC$4:$AJ$105,$T$4:$AA$156),,6,$B$16))</f>
        <v>-6.5702338988306686E-2</v>
      </c>
      <c r="BA10" s="75">
        <f>IF(ISERROR(INDEX(($AL$4:$AS$53,$AC$4:$AJ$105,$T$4:$AA$156),,7,$B$16)),"",INDEX(($AL$4:$AS$53,$AC$4:$AJ$105,$T$4:$AA$156),,7,$B$16))</f>
        <v>-2.3705764810988073E-2</v>
      </c>
      <c r="BB10" s="75">
        <f>IF(ISERROR(INDEX(($AL$4:$AS$53,$AC$4:$AJ$105,$T$4:$AA$156),,8,$B$16)),"",INDEX(($AL$4:$AS$53,$AC$4:$AJ$105,$T$4:$AA$156),,8,$B$16))</f>
        <v>0.10580004852588076</v>
      </c>
    </row>
    <row r="11" spans="1:54">
      <c r="A11" s="115" t="str">
        <f>E5</f>
        <v>环保工程及服务Ⅲ(申万)</v>
      </c>
      <c r="J11" s="99">
        <v>40909</v>
      </c>
      <c r="K11" s="87">
        <v>2345.7420000000002</v>
      </c>
      <c r="L11" s="87">
        <v>2199.4169999999999</v>
      </c>
      <c r="M11" s="87">
        <v>4838.1620999999996</v>
      </c>
      <c r="N11" s="107">
        <v>40909</v>
      </c>
      <c r="O11" s="87">
        <v>1449.3</v>
      </c>
      <c r="P11" s="87">
        <v>6328.64</v>
      </c>
      <c r="Q11" s="87">
        <v>1770.84</v>
      </c>
      <c r="R11" s="87">
        <v>2418.6157173168349</v>
      </c>
      <c r="T11" s="74">
        <f t="shared" si="1"/>
        <v>40909</v>
      </c>
      <c r="U11" s="75">
        <f t="shared" si="5"/>
        <v>-0.12959545113510107</v>
      </c>
      <c r="V11" s="75">
        <f t="shared" si="6"/>
        <v>-0.11352578147293679</v>
      </c>
      <c r="W11" s="75">
        <f t="shared" si="7"/>
        <v>-0.18130214624316932</v>
      </c>
      <c r="X11" s="75">
        <f t="shared" si="8"/>
        <v>-0.17117024379364176</v>
      </c>
      <c r="Y11" s="75">
        <f t="shared" si="9"/>
        <v>-0.11410237745948915</v>
      </c>
      <c r="Z11" s="75">
        <f t="shared" si="10"/>
        <v>-0.16634968458713861</v>
      </c>
      <c r="AA11" s="75">
        <f t="shared" si="11"/>
        <v>-0.11936232225598931</v>
      </c>
      <c r="AC11" s="74">
        <f t="shared" si="12"/>
        <v>41280</v>
      </c>
      <c r="AD11" s="75">
        <f t="shared" si="18"/>
        <v>0.15945371203909553</v>
      </c>
      <c r="AE11" s="75">
        <f t="shared" si="20"/>
        <v>0.13017508592984162</v>
      </c>
      <c r="AF11" s="75">
        <f t="shared" si="21"/>
        <v>5.4855467493750476E-2</v>
      </c>
      <c r="AG11" s="75">
        <f t="shared" si="22"/>
        <v>2.9916486431018408E-2</v>
      </c>
      <c r="AH11" s="75">
        <f t="shared" si="23"/>
        <v>-4.2402924451665269E-2</v>
      </c>
      <c r="AI11" s="75">
        <f t="shared" si="24"/>
        <v>5.7251046224082058E-2</v>
      </c>
      <c r="AJ11" s="75">
        <f t="shared" si="14"/>
        <v>-1.6290315267266431E-2</v>
      </c>
      <c r="AL11" s="74">
        <f t="shared" si="15"/>
        <v>41651</v>
      </c>
      <c r="AM11" s="75">
        <f t="shared" si="19"/>
        <v>-8.0531301163237701E-2</v>
      </c>
      <c r="AN11" s="75">
        <f t="shared" si="25"/>
        <v>-8.3355415142566613E-2</v>
      </c>
      <c r="AO11" s="75">
        <f t="shared" si="26"/>
        <v>-4.975832061530483E-2</v>
      </c>
      <c r="AP11" s="75">
        <f t="shared" si="27"/>
        <v>-4.682913141080991E-2</v>
      </c>
      <c r="AQ11" s="75">
        <f t="shared" si="28"/>
        <v>-0.10935046335146614</v>
      </c>
      <c r="AR11" s="75">
        <f t="shared" si="29"/>
        <v>-8.0238830806582451E-2</v>
      </c>
      <c r="AS11" s="75">
        <f t="shared" si="17"/>
        <v>0.16939355151210012</v>
      </c>
      <c r="AT11" s="75"/>
      <c r="AU11" s="74">
        <f>IF(ISERROR(INDEX(($AL$4:$AS$53,$AC$4:$AJ$105,$T$4:$AA$156),,1,$B$16)),"",INDEX(($AL$4:$AS$53,$AC$4:$AJ$105,$T$4:$AA$156),,1,$B$16))</f>
        <v>41651</v>
      </c>
      <c r="AV11" s="75">
        <f>IF(ISERROR(INDEX(($AL$4:$AS$53,$AC$4:$AJ$105,$T$4:$AA$156),,2,$B$16)),"",INDEX(($AL$4:$AS$53,$AC$4:$AJ$105,$T$4:$AA$156),,2,$B$16))</f>
        <v>-8.0531301163237701E-2</v>
      </c>
      <c r="AW11" s="75">
        <f>IF(ISERROR(INDEX(($AL$4:$AS$53,$AC$4:$AJ$105,$T$4:$AA$156),,3,$B$16)),"",INDEX(($AL$4:$AS$53,$AC$4:$AJ$105,$T$4:$AA$156),,3,$B$16))</f>
        <v>-8.3355415142566613E-2</v>
      </c>
      <c r="AX11" s="75">
        <f>IF(ISERROR(INDEX(($AL$4:$AS$53,$AC$4:$AJ$105,$T$4:$AA$156),,3,$B$16)),"",INDEX(($AL$4:$AS$53,$AC$4:$AJ$105,$T$4:$AA$156),,4,$B$16))</f>
        <v>-4.975832061530483E-2</v>
      </c>
      <c r="AY11" s="75">
        <f>IF(ISERROR(INDEX(($AL$4:$AS$53,$AC$4:$AJ$105,$T$4:$AA$156),,3,$B$16)),"",INDEX(($AL$4:$AS$53,$AC$4:$AJ$105,$T$4:$AA$156),,5,$B$16))</f>
        <v>-4.682913141080991E-2</v>
      </c>
      <c r="AZ11" s="75">
        <f>IF(ISERROR(INDEX(($AL$4:$AS$53,$AC$4:$AJ$105,$T$4:$AA$156),,6,$B$16)),"",INDEX(($AL$4:$AS$53,$AC$4:$AJ$105,$T$4:$AA$156),,6,$B$16))</f>
        <v>-0.10935046335146614</v>
      </c>
      <c r="BA11" s="75">
        <f>IF(ISERROR(INDEX(($AL$4:$AS$53,$AC$4:$AJ$105,$T$4:$AA$156),,7,$B$16)),"",INDEX(($AL$4:$AS$53,$AC$4:$AJ$105,$T$4:$AA$156),,7,$B$16))</f>
        <v>-8.0238830806582451E-2</v>
      </c>
      <c r="BB11" s="75">
        <f>IF(ISERROR(INDEX(($AL$4:$AS$53,$AC$4:$AJ$105,$T$4:$AA$156),,8,$B$16)),"",INDEX(($AL$4:$AS$53,$AC$4:$AJ$105,$T$4:$AA$156),,8,$B$16))</f>
        <v>0.16939355151210012</v>
      </c>
    </row>
    <row r="12" spans="1:54">
      <c r="A12" s="115" t="str">
        <f>F5</f>
        <v>环保设备(申万)</v>
      </c>
      <c r="J12" s="99">
        <v>40916</v>
      </c>
      <c r="K12" s="87">
        <v>2290.6010000000001</v>
      </c>
      <c r="L12" s="87">
        <v>2163.395</v>
      </c>
      <c r="M12" s="87">
        <v>4598.2187999999996</v>
      </c>
      <c r="N12" s="107">
        <v>40916</v>
      </c>
      <c r="O12" s="87">
        <v>1368.29</v>
      </c>
      <c r="P12" s="87">
        <v>5745.72</v>
      </c>
      <c r="Q12" s="87">
        <v>1634.64</v>
      </c>
      <c r="R12" s="87">
        <v>2319.6957619238501</v>
      </c>
      <c r="T12" s="74">
        <f t="shared" si="1"/>
        <v>40916</v>
      </c>
      <c r="U12" s="75">
        <f t="shared" si="5"/>
        <v>-0.15005591832584908</v>
      </c>
      <c r="V12" s="75">
        <f t="shared" si="6"/>
        <v>-0.12804443541613253</v>
      </c>
      <c r="W12" s="75">
        <f t="shared" si="7"/>
        <v>-0.22190456110093748</v>
      </c>
      <c r="X12" s="75">
        <f t="shared" si="8"/>
        <v>-0.21749847021348379</v>
      </c>
      <c r="Y12" s="75">
        <f t="shared" si="9"/>
        <v>-0.1957008634108649</v>
      </c>
      <c r="Z12" s="75">
        <f t="shared" si="10"/>
        <v>-0.23046794087185751</v>
      </c>
      <c r="AA12" s="75">
        <f t="shared" si="11"/>
        <v>-0.15537988353127141</v>
      </c>
      <c r="AC12" s="74">
        <f t="shared" si="12"/>
        <v>41287</v>
      </c>
      <c r="AD12" s="75">
        <f t="shared" si="18"/>
        <v>0.14054031709871229</v>
      </c>
      <c r="AE12" s="75">
        <f t="shared" si="20"/>
        <v>0.11330181538423356</v>
      </c>
      <c r="AF12" s="75">
        <f t="shared" si="21"/>
        <v>5.2535213212822285E-2</v>
      </c>
      <c r="AG12" s="75">
        <f t="shared" si="22"/>
        <v>2.246499218540321E-2</v>
      </c>
      <c r="AH12" s="75">
        <f t="shared" si="23"/>
        <v>-3.3631194151096722E-2</v>
      </c>
      <c r="AI12" s="75">
        <f t="shared" si="24"/>
        <v>5.0325756134677713E-2</v>
      </c>
      <c r="AJ12" s="75">
        <f t="shared" si="14"/>
        <v>-8.9006970310619216E-2</v>
      </c>
      <c r="AL12" s="74">
        <f t="shared" si="15"/>
        <v>41658</v>
      </c>
      <c r="AM12" s="75">
        <f t="shared" si="19"/>
        <v>-9.1525220166124521E-2</v>
      </c>
      <c r="AN12" s="75">
        <f t="shared" si="25"/>
        <v>-8.7156673395927364E-2</v>
      </c>
      <c r="AO12" s="75">
        <f t="shared" si="26"/>
        <v>-8.9780062908058733E-2</v>
      </c>
      <c r="AP12" s="75">
        <f t="shared" si="27"/>
        <v>-8.000021585218442E-2</v>
      </c>
      <c r="AQ12" s="75">
        <f t="shared" si="28"/>
        <v>-0.17621291544325923</v>
      </c>
      <c r="AR12" s="75">
        <f t="shared" si="29"/>
        <v>-9.364322687562654E-2</v>
      </c>
      <c r="AS12" s="75">
        <f t="shared" si="17"/>
        <v>0.13264144061275673</v>
      </c>
      <c r="AU12" s="74">
        <f>IF(ISERROR(INDEX(($AL$4:$AS$53,$AC$4:$AJ$105,$T$4:$AA$156),,1,$B$16)),"",INDEX(($AL$4:$AS$53,$AC$4:$AJ$105,$T$4:$AA$156),,1,$B$16))</f>
        <v>41658</v>
      </c>
      <c r="AV12" s="75">
        <f>IF(ISERROR(INDEX(($AL$4:$AS$53,$AC$4:$AJ$105,$T$4:$AA$156),,2,$B$16)),"",INDEX(($AL$4:$AS$53,$AC$4:$AJ$105,$T$4:$AA$156),,2,$B$16))</f>
        <v>-9.1525220166124521E-2</v>
      </c>
      <c r="AW12" s="75">
        <f>IF(ISERROR(INDEX(($AL$4:$AS$53,$AC$4:$AJ$105,$T$4:$AA$156),,3,$B$16)),"",INDEX(($AL$4:$AS$53,$AC$4:$AJ$105,$T$4:$AA$156),,3,$B$16))</f>
        <v>-8.7156673395927364E-2</v>
      </c>
      <c r="AX12" s="75">
        <f>IF(ISERROR(INDEX(($AL$4:$AS$53,$AC$4:$AJ$105,$T$4:$AA$156),,3,$B$16)),"",INDEX(($AL$4:$AS$53,$AC$4:$AJ$105,$T$4:$AA$156),,4,$B$16))</f>
        <v>-8.9780062908058733E-2</v>
      </c>
      <c r="AY12" s="75">
        <f>IF(ISERROR(INDEX(($AL$4:$AS$53,$AC$4:$AJ$105,$T$4:$AA$156),,3,$B$16)),"",INDEX(($AL$4:$AS$53,$AC$4:$AJ$105,$T$4:$AA$156),,5,$B$16))</f>
        <v>-8.000021585218442E-2</v>
      </c>
      <c r="AZ12" s="75">
        <f>IF(ISERROR(INDEX(($AL$4:$AS$53,$AC$4:$AJ$105,$T$4:$AA$156),,6,$B$16)),"",INDEX(($AL$4:$AS$53,$AC$4:$AJ$105,$T$4:$AA$156),,6,$B$16))</f>
        <v>-0.17621291544325923</v>
      </c>
      <c r="BA12" s="75">
        <f>IF(ISERROR(INDEX(($AL$4:$AS$53,$AC$4:$AJ$105,$T$4:$AA$156),,7,$B$16)),"",INDEX(($AL$4:$AS$53,$AC$4:$AJ$105,$T$4:$AA$156),,7,$B$16))</f>
        <v>-9.364322687562654E-2</v>
      </c>
      <c r="BB12" s="75">
        <f>IF(ISERROR(INDEX(($AL$4:$AS$53,$AC$4:$AJ$105,$T$4:$AA$156),,8,$B$16)),"",INDEX(($AL$4:$AS$53,$AC$4:$AJ$105,$T$4:$AA$156),,8,$B$16))</f>
        <v>0.13264144061275673</v>
      </c>
    </row>
    <row r="13" spans="1:54">
      <c r="A13" s="115" t="str">
        <f>G5</f>
        <v>水务Ⅲ(申万)</v>
      </c>
      <c r="J13" s="99">
        <v>40923</v>
      </c>
      <c r="K13" s="87">
        <v>2394.3339999999998</v>
      </c>
      <c r="L13" s="87">
        <v>2244.58</v>
      </c>
      <c r="M13" s="87">
        <v>4608.2426999999998</v>
      </c>
      <c r="N13" s="107">
        <v>40923</v>
      </c>
      <c r="O13" s="87">
        <v>1363.47</v>
      </c>
      <c r="P13" s="87">
        <v>5879.25</v>
      </c>
      <c r="Q13" s="87">
        <v>1669.22</v>
      </c>
      <c r="R13" s="87">
        <v>2450.8409027382586</v>
      </c>
      <c r="T13" s="74">
        <f t="shared" si="1"/>
        <v>40923</v>
      </c>
      <c r="U13" s="75">
        <f t="shared" si="5"/>
        <v>-0.11156503779960092</v>
      </c>
      <c r="V13" s="75">
        <f t="shared" si="6"/>
        <v>-9.5322850818432503E-2</v>
      </c>
      <c r="W13" s="75">
        <f t="shared" si="7"/>
        <v>-0.22020834976145531</v>
      </c>
      <c r="X13" s="75">
        <f t="shared" si="8"/>
        <v>-0.22025494535659751</v>
      </c>
      <c r="Y13" s="75">
        <f t="shared" si="9"/>
        <v>-0.17700902605910618</v>
      </c>
      <c r="Z13" s="75">
        <f t="shared" si="10"/>
        <v>-0.21418887110441565</v>
      </c>
      <c r="AA13" s="75">
        <f t="shared" si="11"/>
        <v>-0.10762886983061792</v>
      </c>
      <c r="AC13" s="74">
        <f t="shared" si="12"/>
        <v>41294</v>
      </c>
      <c r="AD13" s="75">
        <f t="shared" si="18"/>
        <v>0.19207758446473533</v>
      </c>
      <c r="AE13" s="75">
        <f t="shared" si="20"/>
        <v>0.15006762709550947</v>
      </c>
      <c r="AF13" s="75">
        <f t="shared" si="21"/>
        <v>0.16936277846504133</v>
      </c>
      <c r="AG13" s="75">
        <f t="shared" si="22"/>
        <v>0.1206052760368157</v>
      </c>
      <c r="AH13" s="75">
        <f t="shared" si="23"/>
        <v>0.13312266450040622</v>
      </c>
      <c r="AI13" s="75">
        <f t="shared" si="24"/>
        <v>0.12977934182994089</v>
      </c>
      <c r="AJ13" s="75">
        <f t="shared" si="14"/>
        <v>-7.6599349597235578E-2</v>
      </c>
      <c r="AL13" s="74">
        <f t="shared" si="15"/>
        <v>41665</v>
      </c>
      <c r="AM13" s="75">
        <f t="shared" si="19"/>
        <v>-6.3505593499813662E-2</v>
      </c>
      <c r="AN13" s="75">
        <f t="shared" si="25"/>
        <v>-6.4645520944027091E-2</v>
      </c>
      <c r="AO13" s="75">
        <f t="shared" si="26"/>
        <v>-2.2998167439220341E-2</v>
      </c>
      <c r="AP13" s="75">
        <f t="shared" si="27"/>
        <v>-3.7315446382317319E-2</v>
      </c>
      <c r="AQ13" s="75">
        <f t="shared" si="28"/>
        <v>-0.11161277439570672</v>
      </c>
      <c r="AR13" s="75">
        <f t="shared" si="29"/>
        <v>-3.8388880932408553E-2</v>
      </c>
      <c r="AS13" s="75">
        <f>R116/R$107-1</f>
        <v>0.18282876530149861</v>
      </c>
      <c r="AU13" s="74">
        <f>IF(ISERROR(INDEX(($AL$4:$AS$53,$AC$4:$AJ$105,$T$4:$AA$156),,1,$B$16)),"",INDEX(($AL$4:$AS$53,$AC$4:$AJ$105,$T$4:$AA$156),,1,$B$16))</f>
        <v>41665</v>
      </c>
      <c r="AV13" s="75">
        <f>IF(ISERROR(INDEX(($AL$4:$AS$53,$AC$4:$AJ$105,$T$4:$AA$156),,2,$B$16)),"",INDEX(($AL$4:$AS$53,$AC$4:$AJ$105,$T$4:$AA$156),,2,$B$16))</f>
        <v>-6.3505593499813662E-2</v>
      </c>
      <c r="AW13" s="75">
        <f>IF(ISERROR(INDEX(($AL$4:$AS$53,$AC$4:$AJ$105,$T$4:$AA$156),,3,$B$16)),"",INDEX(($AL$4:$AS$53,$AC$4:$AJ$105,$T$4:$AA$156),,3,$B$16))</f>
        <v>-6.4645520944027091E-2</v>
      </c>
      <c r="AX13" s="75">
        <f>IF(ISERROR(INDEX(($AL$4:$AS$53,$AC$4:$AJ$105,$T$4:$AA$156),,3,$B$16)),"",INDEX(($AL$4:$AS$53,$AC$4:$AJ$105,$T$4:$AA$156),,4,$B$16))</f>
        <v>-2.2998167439220341E-2</v>
      </c>
      <c r="AY13" s="75">
        <f>IF(ISERROR(INDEX(($AL$4:$AS$53,$AC$4:$AJ$105,$T$4:$AA$156),,3,$B$16)),"",INDEX(($AL$4:$AS$53,$AC$4:$AJ$105,$T$4:$AA$156),,5,$B$16))</f>
        <v>-3.7315446382317319E-2</v>
      </c>
      <c r="AZ13" s="75">
        <f>IF(ISERROR(INDEX(($AL$4:$AS$53,$AC$4:$AJ$105,$T$4:$AA$156),,6,$B$16)),"",INDEX(($AL$4:$AS$53,$AC$4:$AJ$105,$T$4:$AA$156),,6,$B$16))</f>
        <v>-0.11161277439570672</v>
      </c>
      <c r="BA13" s="75">
        <f>IF(ISERROR(INDEX(($AL$4:$AS$53,$AC$4:$AJ$105,$T$4:$AA$156),,7,$B$16)),"",INDEX(($AL$4:$AS$53,$AC$4:$AJ$105,$T$4:$AA$156),,7,$B$16))</f>
        <v>-3.8388880932408553E-2</v>
      </c>
      <c r="BB13" s="75">
        <f>IF(ISERROR(INDEX(($AL$4:$AS$53,$AC$4:$AJ$105,$T$4:$AA$156),,8,$B$16)),"",INDEX(($AL$4:$AS$53,$AC$4:$AJ$105,$T$4:$AA$156),,8,$B$16))</f>
        <v>0.18282876530149861</v>
      </c>
    </row>
    <row r="14" spans="1:54">
      <c r="A14" s="115">
        <f>H5</f>
        <v>0</v>
      </c>
      <c r="J14" s="99">
        <v>40930</v>
      </c>
      <c r="K14" s="87">
        <v>2504.0859999999998</v>
      </c>
      <c r="L14" s="87">
        <v>2319.1179999999999</v>
      </c>
      <c r="M14" s="87">
        <v>4450.5581000000002</v>
      </c>
      <c r="N14" s="107">
        <v>40930</v>
      </c>
      <c r="O14" s="87">
        <v>1302.8599999999999</v>
      </c>
      <c r="P14" s="87">
        <v>5993.79</v>
      </c>
      <c r="Q14" s="87">
        <v>1710.38</v>
      </c>
      <c r="R14" s="87">
        <v>2300.3034570785185</v>
      </c>
      <c r="T14" s="74">
        <f t="shared" si="1"/>
        <v>40930</v>
      </c>
      <c r="U14" s="75">
        <f t="shared" si="5"/>
        <v>-7.0840763754535296E-2</v>
      </c>
      <c r="V14" s="75">
        <f t="shared" si="6"/>
        <v>-6.5280337142958444E-2</v>
      </c>
      <c r="W14" s="75">
        <f t="shared" si="7"/>
        <v>-0.24689121836366767</v>
      </c>
      <c r="X14" s="75">
        <f t="shared" si="8"/>
        <v>-0.25491676245703732</v>
      </c>
      <c r="Y14" s="75">
        <f t="shared" si="9"/>
        <v>-0.16097545270277835</v>
      </c>
      <c r="Z14" s="75">
        <f t="shared" si="10"/>
        <v>-0.19481216457960637</v>
      </c>
      <c r="AA14" s="75">
        <f t="shared" si="11"/>
        <v>-0.1624407796392493</v>
      </c>
      <c r="AC14" s="74">
        <f t="shared" si="12"/>
        <v>41301</v>
      </c>
      <c r="AD14" s="75">
        <f t="shared" si="18"/>
        <v>0.18116238907975246</v>
      </c>
      <c r="AE14" s="75">
        <f t="shared" si="20"/>
        <v>0.13727878494583634</v>
      </c>
      <c r="AF14" s="75">
        <f t="shared" si="21"/>
        <v>0.16132278170077008</v>
      </c>
      <c r="AG14" s="75">
        <f t="shared" si="22"/>
        <v>6.3906035394597716E-2</v>
      </c>
      <c r="AH14" s="75">
        <f t="shared" si="23"/>
        <v>0.17996100731112907</v>
      </c>
      <c r="AI14" s="75">
        <f t="shared" si="24"/>
        <v>0.10465807494768886</v>
      </c>
      <c r="AJ14" s="75">
        <f t="shared" si="14"/>
        <v>-6.4148356190499412E-2</v>
      </c>
      <c r="AL14" s="74">
        <f t="shared" si="15"/>
        <v>41672</v>
      </c>
      <c r="AM14" s="75">
        <f t="shared" si="19"/>
        <v>-8.1532568072388178E-2</v>
      </c>
      <c r="AN14" s="75">
        <f t="shared" si="25"/>
        <v>-7.4347402860527656E-2</v>
      </c>
      <c r="AO14" s="75">
        <f t="shared" si="26"/>
        <v>-4.6715069606167337E-2</v>
      </c>
      <c r="AP14" s="75">
        <f t="shared" si="27"/>
        <v>-7.930409255741655E-2</v>
      </c>
      <c r="AQ14" s="75">
        <f t="shared" si="28"/>
        <v>-0.13447599145027422</v>
      </c>
      <c r="AR14" s="75">
        <f t="shared" si="29"/>
        <v>-3.0696101097312245E-2</v>
      </c>
      <c r="AS14" s="75">
        <f t="shared" si="17"/>
        <v>0.15371978681721066</v>
      </c>
      <c r="AU14" s="74">
        <f>IF(ISERROR(INDEX(($AL$4:$AS$53,$AC$4:$AJ$105,$T$4:$AA$156),,1,$B$16)),"",INDEX(($AL$4:$AS$53,$AC$4:$AJ$105,$T$4:$AA$156),,1,$B$16))</f>
        <v>41672</v>
      </c>
      <c r="AV14" s="75">
        <f>IF(ISERROR(INDEX(($AL$4:$AS$53,$AC$4:$AJ$105,$T$4:$AA$156),,2,$B$16)),"",INDEX(($AL$4:$AS$53,$AC$4:$AJ$105,$T$4:$AA$156),,2,$B$16))</f>
        <v>-8.1532568072388178E-2</v>
      </c>
      <c r="AW14" s="75">
        <f>IF(ISERROR(INDEX(($AL$4:$AS$53,$AC$4:$AJ$105,$T$4:$AA$156),,3,$B$16)),"",INDEX(($AL$4:$AS$53,$AC$4:$AJ$105,$T$4:$AA$156),,3,$B$16))</f>
        <v>-7.4347402860527656E-2</v>
      </c>
      <c r="AX14" s="75">
        <f>IF(ISERROR(INDEX(($AL$4:$AS$53,$AC$4:$AJ$105,$T$4:$AA$156),,3,$B$16)),"",INDEX(($AL$4:$AS$53,$AC$4:$AJ$105,$T$4:$AA$156),,4,$B$16))</f>
        <v>-4.6715069606167337E-2</v>
      </c>
      <c r="AY14" s="75">
        <f>IF(ISERROR(INDEX(($AL$4:$AS$53,$AC$4:$AJ$105,$T$4:$AA$156),,3,$B$16)),"",INDEX(($AL$4:$AS$53,$AC$4:$AJ$105,$T$4:$AA$156),,5,$B$16))</f>
        <v>-7.930409255741655E-2</v>
      </c>
      <c r="AZ14" s="75">
        <f>IF(ISERROR(INDEX(($AL$4:$AS$53,$AC$4:$AJ$105,$T$4:$AA$156),,6,$B$16)),"",INDEX(($AL$4:$AS$53,$AC$4:$AJ$105,$T$4:$AA$156),,6,$B$16))</f>
        <v>-0.13447599145027422</v>
      </c>
      <c r="BA14" s="75">
        <f>IF(ISERROR(INDEX(($AL$4:$AS$53,$AC$4:$AJ$105,$T$4:$AA$156),,7,$B$16)),"",INDEX(($AL$4:$AS$53,$AC$4:$AJ$105,$T$4:$AA$156),,7,$B$16))</f>
        <v>-3.0696101097312245E-2</v>
      </c>
      <c r="BB14" s="75">
        <f>IF(ISERROR(INDEX(($AL$4:$AS$53,$AC$4:$AJ$105,$T$4:$AA$156),,8,$B$16)),"",INDEX(($AL$4:$AS$53,$AC$4:$AJ$105,$T$4:$AA$156),,8,$B$16))</f>
        <v>0.15371978681721066</v>
      </c>
    </row>
    <row r="15" spans="1:54">
      <c r="J15" s="99">
        <v>40944</v>
      </c>
      <c r="K15" s="87">
        <v>2506.09</v>
      </c>
      <c r="L15" s="87">
        <v>2330.4050000000002</v>
      </c>
      <c r="M15" s="87">
        <v>4646.6908999999996</v>
      </c>
      <c r="N15" s="107">
        <v>40944</v>
      </c>
      <c r="O15" s="87">
        <v>1350.03</v>
      </c>
      <c r="P15" s="87">
        <v>6280.55</v>
      </c>
      <c r="Q15" s="87">
        <v>1743.95</v>
      </c>
      <c r="R15" s="87">
        <v>2322.4230935219853</v>
      </c>
      <c r="T15" s="74">
        <f t="shared" si="1"/>
        <v>40944</v>
      </c>
      <c r="U15" s="75">
        <f t="shared" si="5"/>
        <v>-7.0097165048485954E-2</v>
      </c>
      <c r="V15" s="75">
        <f t="shared" si="6"/>
        <v>-6.0731115915462652E-2</v>
      </c>
      <c r="W15" s="75">
        <f t="shared" si="7"/>
        <v>-0.21370227200502512</v>
      </c>
      <c r="X15" s="75">
        <f t="shared" si="8"/>
        <v>-0.22794105031996836</v>
      </c>
      <c r="Y15" s="75">
        <f t="shared" si="9"/>
        <v>-0.12083412656640202</v>
      </c>
      <c r="Z15" s="75">
        <f t="shared" si="10"/>
        <v>-0.17900856793145647</v>
      </c>
      <c r="AA15" s="75">
        <f t="shared" si="11"/>
        <v>-0.15438683988741209</v>
      </c>
      <c r="AC15" s="74">
        <f t="shared" si="12"/>
        <v>41308</v>
      </c>
      <c r="AD15" s="75">
        <f t="shared" si="18"/>
        <v>0.26000073487534703</v>
      </c>
      <c r="AE15" s="75">
        <f t="shared" si="20"/>
        <v>0.20067006663440434</v>
      </c>
      <c r="AF15" s="75">
        <f t="shared" si="21"/>
        <v>0.22110878954149338</v>
      </c>
      <c r="AG15" s="75">
        <f t="shared" si="22"/>
        <v>0.11519820658952051</v>
      </c>
      <c r="AH15" s="75">
        <f t="shared" si="23"/>
        <v>0.23312103980503651</v>
      </c>
      <c r="AI15" s="75">
        <f t="shared" si="24"/>
        <v>0.15114965759939136</v>
      </c>
      <c r="AJ15" s="75">
        <f t="shared" si="14"/>
        <v>-0.10483187987817744</v>
      </c>
      <c r="AL15" s="74">
        <f t="shared" si="15"/>
        <v>41679</v>
      </c>
      <c r="AM15" s="75">
        <f t="shared" si="19"/>
        <v>-7.7348598518241718E-2</v>
      </c>
      <c r="AN15" s="75">
        <f t="shared" si="25"/>
        <v>-6.9150665322635807E-2</v>
      </c>
      <c r="AO15" s="75">
        <f t="shared" si="26"/>
        <v>-3.0459523384621101E-2</v>
      </c>
      <c r="AP15" s="75">
        <f t="shared" si="27"/>
        <v>-6.3233897427041885E-2</v>
      </c>
      <c r="AQ15" s="75">
        <f t="shared" si="28"/>
        <v>-0.11213220101146426</v>
      </c>
      <c r="AR15" s="75">
        <f t="shared" si="29"/>
        <v>-4.7738881955384782E-3</v>
      </c>
      <c r="AS15" s="75">
        <f t="shared" si="17"/>
        <v>0.12110708198938114</v>
      </c>
      <c r="AU15" s="74">
        <f>IF(ISERROR(INDEX(($AL$4:$AS$53,$AC$4:$AJ$105,$T$4:$AA$156),,1,$B$16)),"",INDEX(($AL$4:$AS$53,$AC$4:$AJ$105,$T$4:$AA$156),,1,$B$16))</f>
        <v>41679</v>
      </c>
      <c r="AV15" s="75">
        <f>IF(ISERROR(INDEX(($AL$4:$AS$53,$AC$4:$AJ$105,$T$4:$AA$156),,2,$B$16)),"",INDEX(($AL$4:$AS$53,$AC$4:$AJ$105,$T$4:$AA$156),,2,$B$16))</f>
        <v>-7.7348598518241718E-2</v>
      </c>
      <c r="AW15" s="75">
        <f>IF(ISERROR(INDEX(($AL$4:$AS$53,$AC$4:$AJ$105,$T$4:$AA$156),,3,$B$16)),"",INDEX(($AL$4:$AS$53,$AC$4:$AJ$105,$T$4:$AA$156),,3,$B$16))</f>
        <v>-6.9150665322635807E-2</v>
      </c>
      <c r="AX15" s="75">
        <f>IF(ISERROR(INDEX(($AL$4:$AS$53,$AC$4:$AJ$105,$T$4:$AA$156),,3,$B$16)),"",INDEX(($AL$4:$AS$53,$AC$4:$AJ$105,$T$4:$AA$156),,4,$B$16))</f>
        <v>-3.0459523384621101E-2</v>
      </c>
      <c r="AY15" s="75">
        <f>IF(ISERROR(INDEX(($AL$4:$AS$53,$AC$4:$AJ$105,$T$4:$AA$156),,3,$B$16)),"",INDEX(($AL$4:$AS$53,$AC$4:$AJ$105,$T$4:$AA$156),,5,$B$16))</f>
        <v>-6.3233897427041885E-2</v>
      </c>
      <c r="AZ15" s="75">
        <f>IF(ISERROR(INDEX(($AL$4:$AS$53,$AC$4:$AJ$105,$T$4:$AA$156),,6,$B$16)),"",INDEX(($AL$4:$AS$53,$AC$4:$AJ$105,$T$4:$AA$156),,6,$B$16))</f>
        <v>-0.11213220101146426</v>
      </c>
      <c r="BA15" s="75">
        <f>IF(ISERROR(INDEX(($AL$4:$AS$53,$AC$4:$AJ$105,$T$4:$AA$156),,7,$B$16)),"",INDEX(($AL$4:$AS$53,$AC$4:$AJ$105,$T$4:$AA$156),,7,$B$16))</f>
        <v>-4.7738881955384782E-3</v>
      </c>
      <c r="BB15" s="75">
        <f>IF(ISERROR(INDEX(($AL$4:$AS$53,$AC$4:$AJ$105,$T$4:$AA$156),,8,$B$16)),"",INDEX(($AL$4:$AS$53,$AC$4:$AJ$105,$T$4:$AA$156),,8,$B$16))</f>
        <v>0.12110708198938114</v>
      </c>
    </row>
    <row r="16" spans="1:54">
      <c r="A16" s="70" t="s">
        <v>129</v>
      </c>
      <c r="B16" s="70">
        <v>1</v>
      </c>
      <c r="J16" s="99">
        <v>40951</v>
      </c>
      <c r="K16" s="87">
        <v>2533.6239999999998</v>
      </c>
      <c r="L16" s="87">
        <v>2351.9810000000002</v>
      </c>
      <c r="M16" s="87">
        <v>4804.8774000000003</v>
      </c>
      <c r="N16" s="107">
        <v>40951</v>
      </c>
      <c r="O16" s="87">
        <v>1388.54</v>
      </c>
      <c r="P16" s="87">
        <v>6339.97</v>
      </c>
      <c r="Q16" s="87">
        <v>1777.72</v>
      </c>
      <c r="R16" s="87">
        <v>2123.8114549867323</v>
      </c>
      <c r="T16" s="74">
        <f t="shared" si="1"/>
        <v>40951</v>
      </c>
      <c r="U16" s="75">
        <f t="shared" si="5"/>
        <v>-5.9880475042319192E-2</v>
      </c>
      <c r="V16" s="75">
        <f t="shared" si="6"/>
        <v>-5.203491699595808E-2</v>
      </c>
      <c r="W16" s="75">
        <f t="shared" si="7"/>
        <v>-0.1869344735380607</v>
      </c>
      <c r="X16" s="75">
        <f t="shared" si="8"/>
        <v>-0.20591784331554774</v>
      </c>
      <c r="Y16" s="75">
        <f t="shared" si="9"/>
        <v>-0.11251637792982971</v>
      </c>
      <c r="Z16" s="75">
        <f t="shared" si="10"/>
        <v>-0.16311081819037743</v>
      </c>
      <c r="AA16" s="75">
        <f t="shared" si="11"/>
        <v>-0.22670295479575897</v>
      </c>
      <c r="AC16" s="74">
        <f t="shared" si="12"/>
        <v>41315</v>
      </c>
      <c r="AD16" s="75">
        <f t="shared" si="18"/>
        <v>0.27304523157759375</v>
      </c>
      <c r="AE16" s="75">
        <f t="shared" si="20"/>
        <v>0.20731216419114284</v>
      </c>
      <c r="AF16" s="75">
        <f t="shared" si="21"/>
        <v>0.3012314907436453</v>
      </c>
      <c r="AG16" s="75">
        <f t="shared" si="22"/>
        <v>0.15539207173641922</v>
      </c>
      <c r="AH16" s="75">
        <f t="shared" si="23"/>
        <v>0.30131925264013004</v>
      </c>
      <c r="AI16" s="75">
        <f t="shared" si="24"/>
        <v>0.18974105953966136</v>
      </c>
      <c r="AJ16" s="75">
        <f t="shared" si="14"/>
        <v>-7.5379117181181843E-2</v>
      </c>
      <c r="AL16" s="74">
        <f t="shared" si="15"/>
        <v>41686</v>
      </c>
      <c r="AM16" s="75">
        <f t="shared" si="19"/>
        <v>-4.2697507299948922E-2</v>
      </c>
      <c r="AN16" s="75">
        <f t="shared" si="25"/>
        <v>-3.6664909227828835E-2</v>
      </c>
      <c r="AO16" s="75">
        <f t="shared" si="26"/>
        <v>2.7805910403391865E-2</v>
      </c>
      <c r="AP16" s="75">
        <f t="shared" si="27"/>
        <v>5.5150233120360159E-3</v>
      </c>
      <c r="AQ16" s="75">
        <f t="shared" si="28"/>
        <v>-2.7901232929355091E-2</v>
      </c>
      <c r="AR16" s="75">
        <f t="shared" si="29"/>
        <v>5.7665159481965045E-2</v>
      </c>
      <c r="AS16" s="75">
        <f t="shared" si="17"/>
        <v>0.13054729355320482</v>
      </c>
      <c r="AU16" s="74">
        <f>IF(ISERROR(INDEX(($AL$4:$AS$53,$AC$4:$AJ$105,$T$4:$AA$156),,1,$B$16)),"",INDEX(($AL$4:$AS$53,$AC$4:$AJ$105,$T$4:$AA$156),,1,$B$16))</f>
        <v>41686</v>
      </c>
      <c r="AV16" s="75">
        <f>IF(ISERROR(INDEX(($AL$4:$AS$53,$AC$4:$AJ$105,$T$4:$AA$156),,2,$B$16)),"",INDEX(($AL$4:$AS$53,$AC$4:$AJ$105,$T$4:$AA$156),,2,$B$16))</f>
        <v>-4.2697507299948922E-2</v>
      </c>
      <c r="AW16" s="75">
        <f>IF(ISERROR(INDEX(($AL$4:$AS$53,$AC$4:$AJ$105,$T$4:$AA$156),,3,$B$16)),"",INDEX(($AL$4:$AS$53,$AC$4:$AJ$105,$T$4:$AA$156),,3,$B$16))</f>
        <v>-3.6664909227828835E-2</v>
      </c>
      <c r="AX16" s="75">
        <f>IF(ISERROR(INDEX(($AL$4:$AS$53,$AC$4:$AJ$105,$T$4:$AA$156),,3,$B$16)),"",INDEX(($AL$4:$AS$53,$AC$4:$AJ$105,$T$4:$AA$156),,4,$B$16))</f>
        <v>2.7805910403391865E-2</v>
      </c>
      <c r="AY16" s="75">
        <f>IF(ISERROR(INDEX(($AL$4:$AS$53,$AC$4:$AJ$105,$T$4:$AA$156),,3,$B$16)),"",INDEX(($AL$4:$AS$53,$AC$4:$AJ$105,$T$4:$AA$156),,5,$B$16))</f>
        <v>5.5150233120360159E-3</v>
      </c>
      <c r="AZ16" s="75">
        <f>IF(ISERROR(INDEX(($AL$4:$AS$53,$AC$4:$AJ$105,$T$4:$AA$156),,6,$B$16)),"",INDEX(($AL$4:$AS$53,$AC$4:$AJ$105,$T$4:$AA$156),,6,$B$16))</f>
        <v>-2.7901232929355091E-2</v>
      </c>
      <c r="BA16" s="75">
        <f>IF(ISERROR(INDEX(($AL$4:$AS$53,$AC$4:$AJ$105,$T$4:$AA$156),,7,$B$16)),"",INDEX(($AL$4:$AS$53,$AC$4:$AJ$105,$T$4:$AA$156),,7,$B$16))</f>
        <v>5.7665159481965045E-2</v>
      </c>
      <c r="BB16" s="75">
        <f>IF(ISERROR(INDEX(($AL$4:$AS$53,$AC$4:$AJ$105,$T$4:$AA$156),,8,$B$16)),"",INDEX(($AL$4:$AS$53,$AC$4:$AJ$105,$T$4:$AA$156),,8,$B$16))</f>
        <v>0.13054729355320482</v>
      </c>
    </row>
    <row r="17" spans="1:54">
      <c r="A17" s="70" t="s">
        <v>130</v>
      </c>
      <c r="J17" s="99">
        <v>40958</v>
      </c>
      <c r="K17" s="87">
        <v>2537.0859999999998</v>
      </c>
      <c r="L17" s="87">
        <v>2357.181</v>
      </c>
      <c r="M17" s="87">
        <v>4832.8032000000003</v>
      </c>
      <c r="N17" s="107">
        <v>40958</v>
      </c>
      <c r="O17" s="87">
        <v>1396.48</v>
      </c>
      <c r="P17" s="87">
        <v>6341.54</v>
      </c>
      <c r="Q17" s="87">
        <v>1848.11</v>
      </c>
      <c r="R17" s="87">
        <v>2219.2662297657898</v>
      </c>
      <c r="T17" s="74">
        <f t="shared" si="1"/>
        <v>40958</v>
      </c>
      <c r="U17" s="75">
        <f t="shared" si="5"/>
        <v>-5.8595874882467647E-2</v>
      </c>
      <c r="V17" s="75">
        <f t="shared" si="6"/>
        <v>-4.9939058895224764E-2</v>
      </c>
      <c r="W17" s="75">
        <f t="shared" si="7"/>
        <v>-0.18220896164906419</v>
      </c>
      <c r="X17" s="75">
        <f t="shared" si="8"/>
        <v>-0.20137709380593727</v>
      </c>
      <c r="Y17" s="75">
        <f t="shared" si="9"/>
        <v>-0.11229660570903843</v>
      </c>
      <c r="Z17" s="75">
        <f t="shared" si="10"/>
        <v>-0.1299736371339798</v>
      </c>
      <c r="AA17" s="75">
        <f t="shared" si="11"/>
        <v>-0.19194709399937648</v>
      </c>
      <c r="AC17" s="74">
        <f t="shared" si="12"/>
        <v>41329</v>
      </c>
      <c r="AD17" s="75">
        <f t="shared" si="18"/>
        <v>0.19261266557660162</v>
      </c>
      <c r="AE17" s="75">
        <f t="shared" si="20"/>
        <v>0.14862524662174748</v>
      </c>
      <c r="AF17" s="75">
        <f t="shared" si="21"/>
        <v>0.38391884239830643</v>
      </c>
      <c r="AG17" s="75">
        <f t="shared" si="22"/>
        <v>0.21157033926400715</v>
      </c>
      <c r="AH17" s="75">
        <f t="shared" si="23"/>
        <v>0.43191551584077992</v>
      </c>
      <c r="AI17" s="75">
        <f t="shared" si="24"/>
        <v>0.24494126878447786</v>
      </c>
      <c r="AJ17" s="75">
        <f t="shared" si="14"/>
        <v>-5.1352007659355103E-2</v>
      </c>
      <c r="AL17" s="74">
        <f t="shared" si="15"/>
        <v>41693</v>
      </c>
      <c r="AM17" s="75">
        <f t="shared" si="19"/>
        <v>-5.5742334532407178E-2</v>
      </c>
      <c r="AN17" s="75">
        <f t="shared" si="25"/>
        <v>-3.7646070029839995E-2</v>
      </c>
      <c r="AO17" s="75">
        <f t="shared" si="26"/>
        <v>7.1398062182808086E-3</v>
      </c>
      <c r="AP17" s="75">
        <f t="shared" si="27"/>
        <v>-1.7073907787946707E-2</v>
      </c>
      <c r="AQ17" s="75">
        <f t="shared" si="28"/>
        <v>-3.8088872023779086E-2</v>
      </c>
      <c r="AR17" s="75">
        <f t="shared" si="29"/>
        <v>3.0498325729211517E-2</v>
      </c>
      <c r="AS17" s="75">
        <f t="shared" si="17"/>
        <v>9.5874407893685509E-2</v>
      </c>
      <c r="AU17" s="74">
        <f>IF(ISERROR(INDEX(($AL$4:$AS$53,$AC$4:$AJ$105,$T$4:$AA$156),,1,$B$16)),"",INDEX(($AL$4:$AS$53,$AC$4:$AJ$105,$T$4:$AA$156),,1,$B$16))</f>
        <v>41693</v>
      </c>
      <c r="AV17" s="75">
        <f>IF(ISERROR(INDEX(($AL$4:$AS$53,$AC$4:$AJ$105,$T$4:$AA$156),,2,$B$16)),"",INDEX(($AL$4:$AS$53,$AC$4:$AJ$105,$T$4:$AA$156),,2,$B$16))</f>
        <v>-5.5742334532407178E-2</v>
      </c>
      <c r="AW17" s="75">
        <f>IF(ISERROR(INDEX(($AL$4:$AS$53,$AC$4:$AJ$105,$T$4:$AA$156),,3,$B$16)),"",INDEX(($AL$4:$AS$53,$AC$4:$AJ$105,$T$4:$AA$156),,3,$B$16))</f>
        <v>-3.7646070029839995E-2</v>
      </c>
      <c r="AX17" s="75">
        <f>IF(ISERROR(INDEX(($AL$4:$AS$53,$AC$4:$AJ$105,$T$4:$AA$156),,3,$B$16)),"",INDEX(($AL$4:$AS$53,$AC$4:$AJ$105,$T$4:$AA$156),,4,$B$16))</f>
        <v>7.1398062182808086E-3</v>
      </c>
      <c r="AY17" s="75">
        <f>IF(ISERROR(INDEX(($AL$4:$AS$53,$AC$4:$AJ$105,$T$4:$AA$156),,3,$B$16)),"",INDEX(($AL$4:$AS$53,$AC$4:$AJ$105,$T$4:$AA$156),,5,$B$16))</f>
        <v>-1.7073907787946707E-2</v>
      </c>
      <c r="AZ17" s="75">
        <f>IF(ISERROR(INDEX(($AL$4:$AS$53,$AC$4:$AJ$105,$T$4:$AA$156),,6,$B$16)),"",INDEX(($AL$4:$AS$53,$AC$4:$AJ$105,$T$4:$AA$156),,6,$B$16))</f>
        <v>-3.8088872023779086E-2</v>
      </c>
      <c r="BA17" s="75">
        <f>IF(ISERROR(INDEX(($AL$4:$AS$53,$AC$4:$AJ$105,$T$4:$AA$156),,7,$B$16)),"",INDEX(($AL$4:$AS$53,$AC$4:$AJ$105,$T$4:$AA$156),,7,$B$16))</f>
        <v>3.0498325729211517E-2</v>
      </c>
      <c r="BB17" s="75">
        <f>IF(ISERROR(INDEX(($AL$4:$AS$53,$AC$4:$AJ$105,$T$4:$AA$156),,8,$B$16)),"",INDEX(($AL$4:$AS$53,$AC$4:$AJ$105,$T$4:$AA$156),,8,$B$16))</f>
        <v>9.5874407893685509E-2</v>
      </c>
    </row>
    <row r="18" spans="1:54">
      <c r="A18" s="70" t="s">
        <v>131</v>
      </c>
      <c r="J18" s="99">
        <v>40965</v>
      </c>
      <c r="K18" s="87">
        <v>2648.0169999999998</v>
      </c>
      <c r="L18" s="87">
        <v>2439.6280000000002</v>
      </c>
      <c r="M18" s="87">
        <v>5133.1899000000003</v>
      </c>
      <c r="N18" s="107">
        <v>40965</v>
      </c>
      <c r="O18" s="87">
        <v>1490.72</v>
      </c>
      <c r="P18" s="87">
        <v>6703.21</v>
      </c>
      <c r="Q18" s="87">
        <v>1891.06</v>
      </c>
      <c r="R18" s="87">
        <v>2199.7490323716761</v>
      </c>
      <c r="T18" s="74">
        <f t="shared" si="1"/>
        <v>40965</v>
      </c>
      <c r="U18" s="75">
        <f t="shared" si="5"/>
        <v>-1.7434124353154501E-2</v>
      </c>
      <c r="V18" s="75">
        <f t="shared" si="6"/>
        <v>-1.6708825658462101E-2</v>
      </c>
      <c r="W18" s="75">
        <f t="shared" si="7"/>
        <v>-0.13137851374259635</v>
      </c>
      <c r="X18" s="75">
        <f t="shared" si="8"/>
        <v>-0.14748285781277692</v>
      </c>
      <c r="Y18" s="75">
        <f t="shared" si="9"/>
        <v>-6.1669205012486406E-2</v>
      </c>
      <c r="Z18" s="75">
        <f t="shared" si="10"/>
        <v>-0.10975426042745495</v>
      </c>
      <c r="AA18" s="75">
        <f t="shared" si="11"/>
        <v>-0.19905346450138051</v>
      </c>
      <c r="AC18" s="74">
        <f t="shared" si="12"/>
        <v>41336</v>
      </c>
      <c r="AD18" s="75">
        <f t="shared" si="18"/>
        <v>0.22578861310650189</v>
      </c>
      <c r="AE18" s="75">
        <f t="shared" si="20"/>
        <v>0.17113055131593646</v>
      </c>
      <c r="AF18" s="75">
        <f t="shared" si="21"/>
        <v>0.57008817360868602</v>
      </c>
      <c r="AG18" s="75">
        <f t="shared" si="22"/>
        <v>0.3288208641838879</v>
      </c>
      <c r="AH18" s="75">
        <f t="shared" si="23"/>
        <v>0.70373679935012179</v>
      </c>
      <c r="AI18" s="75">
        <f t="shared" si="24"/>
        <v>0.36375309111660625</v>
      </c>
      <c r="AJ18" s="75">
        <f t="shared" si="14"/>
        <v>-1.3695840375830604E-2</v>
      </c>
      <c r="AL18" s="74">
        <f t="shared" si="15"/>
        <v>41700</v>
      </c>
      <c r="AM18" s="75">
        <f t="shared" si="19"/>
        <v>-9.1323799126091232E-2</v>
      </c>
      <c r="AN18" s="75">
        <f t="shared" si="25"/>
        <v>-6.3775907425770995E-2</v>
      </c>
      <c r="AO18" s="75">
        <f t="shared" si="26"/>
        <v>-7.4206120308560886E-2</v>
      </c>
      <c r="AP18" s="75">
        <f t="shared" si="27"/>
        <v>-8.8137843204973199E-2</v>
      </c>
      <c r="AQ18" s="75">
        <f t="shared" si="28"/>
        <v>-9.1302650764932602E-2</v>
      </c>
      <c r="AR18" s="75">
        <f t="shared" si="29"/>
        <v>6.1651356125238532E-3</v>
      </c>
      <c r="AS18" s="75">
        <f t="shared" si="17"/>
        <v>7.5523940388137367E-2</v>
      </c>
      <c r="AU18" s="74">
        <f>IF(ISERROR(INDEX(($AL$4:$AS$53,$AC$4:$AJ$105,$T$4:$AA$156),,1,$B$16)),"",INDEX(($AL$4:$AS$53,$AC$4:$AJ$105,$T$4:$AA$156),,1,$B$16))</f>
        <v>41700</v>
      </c>
      <c r="AV18" s="75">
        <f>IF(ISERROR(INDEX(($AL$4:$AS$53,$AC$4:$AJ$105,$T$4:$AA$156),,2,$B$16)),"",INDEX(($AL$4:$AS$53,$AC$4:$AJ$105,$T$4:$AA$156),,2,$B$16))</f>
        <v>-9.1323799126091232E-2</v>
      </c>
      <c r="AW18" s="75">
        <f>IF(ISERROR(INDEX(($AL$4:$AS$53,$AC$4:$AJ$105,$T$4:$AA$156),,3,$B$16)),"",INDEX(($AL$4:$AS$53,$AC$4:$AJ$105,$T$4:$AA$156),,3,$B$16))</f>
        <v>-6.3775907425770995E-2</v>
      </c>
      <c r="AX18" s="75">
        <f>IF(ISERROR(INDEX(($AL$4:$AS$53,$AC$4:$AJ$105,$T$4:$AA$156),,3,$B$16)),"",INDEX(($AL$4:$AS$53,$AC$4:$AJ$105,$T$4:$AA$156),,4,$B$16))</f>
        <v>-7.4206120308560886E-2</v>
      </c>
      <c r="AY18" s="75">
        <f>IF(ISERROR(INDEX(($AL$4:$AS$53,$AC$4:$AJ$105,$T$4:$AA$156),,3,$B$16)),"",INDEX(($AL$4:$AS$53,$AC$4:$AJ$105,$T$4:$AA$156),,5,$B$16))</f>
        <v>-8.8137843204973199E-2</v>
      </c>
      <c r="AZ18" s="75">
        <f>IF(ISERROR(INDEX(($AL$4:$AS$53,$AC$4:$AJ$105,$T$4:$AA$156),,6,$B$16)),"",INDEX(($AL$4:$AS$53,$AC$4:$AJ$105,$T$4:$AA$156),,6,$B$16))</f>
        <v>-9.1302650764932602E-2</v>
      </c>
      <c r="BA18" s="75">
        <f>IF(ISERROR(INDEX(($AL$4:$AS$53,$AC$4:$AJ$105,$T$4:$AA$156),,7,$B$16)),"",INDEX(($AL$4:$AS$53,$AC$4:$AJ$105,$T$4:$AA$156),,7,$B$16))</f>
        <v>6.1651356125238532E-3</v>
      </c>
      <c r="BB18" s="75">
        <f>IF(ISERROR(INDEX(($AL$4:$AS$53,$AC$4:$AJ$105,$T$4:$AA$156),,8,$B$16)),"",INDEX(($AL$4:$AS$53,$AC$4:$AJ$105,$T$4:$AA$156),,8,$B$16))</f>
        <v>7.5523940388137367E-2</v>
      </c>
    </row>
    <row r="19" spans="1:54">
      <c r="J19" s="99">
        <v>40972</v>
      </c>
      <c r="K19" s="87">
        <v>2679.9340000000002</v>
      </c>
      <c r="L19" s="87">
        <v>2460.6930000000002</v>
      </c>
      <c r="M19" s="87">
        <v>5207.4291999999996</v>
      </c>
      <c r="N19" s="107">
        <v>40972</v>
      </c>
      <c r="O19" s="87">
        <v>1499.59</v>
      </c>
      <c r="P19" s="87">
        <v>6982.48</v>
      </c>
      <c r="Q19" s="87">
        <v>1921.25</v>
      </c>
      <c r="R19" s="87">
        <v>2340.8009100688837</v>
      </c>
      <c r="T19" s="74">
        <f t="shared" si="1"/>
        <v>40972</v>
      </c>
      <c r="U19" s="75">
        <f t="shared" si="5"/>
        <v>-5.5910904704337128E-3</v>
      </c>
      <c r="V19" s="75">
        <f t="shared" si="6"/>
        <v>-8.2185851023179879E-3</v>
      </c>
      <c r="W19" s="75">
        <f t="shared" si="7"/>
        <v>-0.11881598393930415</v>
      </c>
      <c r="X19" s="75">
        <f t="shared" si="8"/>
        <v>-0.14241025729007617</v>
      </c>
      <c r="Y19" s="75">
        <f t="shared" si="9"/>
        <v>-2.2576346349821419E-2</v>
      </c>
      <c r="Z19" s="75">
        <f t="shared" si="10"/>
        <v>-9.5541851049806947E-2</v>
      </c>
      <c r="AA19" s="75">
        <f t="shared" si="11"/>
        <v>-0.14769532722998979</v>
      </c>
      <c r="AC19" s="74">
        <f t="shared" si="12"/>
        <v>41343</v>
      </c>
      <c r="AD19" s="75">
        <f t="shared" si="18"/>
        <v>0.19735398945453886</v>
      </c>
      <c r="AE19" s="75">
        <f t="shared" si="20"/>
        <v>0.15083249575004043</v>
      </c>
      <c r="AF19" s="75">
        <f t="shared" si="21"/>
        <v>0.44265639520086197</v>
      </c>
      <c r="AG19" s="75">
        <f t="shared" si="22"/>
        <v>0.24149471922706534</v>
      </c>
      <c r="AH19" s="75">
        <f t="shared" si="23"/>
        <v>0.52258651502843234</v>
      </c>
      <c r="AI19" s="75">
        <f t="shared" si="24"/>
        <v>0.35787996956439039</v>
      </c>
      <c r="AJ19" s="75">
        <f t="shared" si="14"/>
        <v>2.5606128837863951E-2</v>
      </c>
      <c r="AL19" s="74">
        <f t="shared" si="15"/>
        <v>41707</v>
      </c>
      <c r="AM19" s="75">
        <f t="shared" si="19"/>
        <v>-9.574964073659209E-2</v>
      </c>
      <c r="AN19" s="75">
        <f t="shared" si="25"/>
        <v>-6.3044703598378882E-2</v>
      </c>
      <c r="AO19" s="75">
        <f t="shared" si="26"/>
        <v>-7.1665098421969997E-2</v>
      </c>
      <c r="AP19" s="75">
        <f t="shared" si="27"/>
        <v>-8.9611034363667685E-2</v>
      </c>
      <c r="AQ19" s="75">
        <f t="shared" si="28"/>
        <v>-6.3440027944066113E-2</v>
      </c>
      <c r="AR19" s="75">
        <f t="shared" si="29"/>
        <v>2.4244532193056001E-2</v>
      </c>
      <c r="AS19" s="75">
        <f t="shared" si="17"/>
        <v>5.2487612685273577E-2</v>
      </c>
      <c r="AU19" s="74">
        <f>IF(ISERROR(INDEX(($AL$4:$AS$53,$AC$4:$AJ$105,$T$4:$AA$156),,1,$B$16)),"",INDEX(($AL$4:$AS$53,$AC$4:$AJ$105,$T$4:$AA$156),,1,$B$16))</f>
        <v>41707</v>
      </c>
      <c r="AV19" s="75">
        <f>IF(ISERROR(INDEX(($AL$4:$AS$53,$AC$4:$AJ$105,$T$4:$AA$156),,2,$B$16)),"",INDEX(($AL$4:$AS$53,$AC$4:$AJ$105,$T$4:$AA$156),,2,$B$16))</f>
        <v>-9.574964073659209E-2</v>
      </c>
      <c r="AW19" s="75">
        <f>IF(ISERROR(INDEX(($AL$4:$AS$53,$AC$4:$AJ$105,$T$4:$AA$156),,3,$B$16)),"",INDEX(($AL$4:$AS$53,$AC$4:$AJ$105,$T$4:$AA$156),,3,$B$16))</f>
        <v>-6.3044703598378882E-2</v>
      </c>
      <c r="AX19" s="75">
        <f>IF(ISERROR(INDEX(($AL$4:$AS$53,$AC$4:$AJ$105,$T$4:$AA$156),,3,$B$16)),"",INDEX(($AL$4:$AS$53,$AC$4:$AJ$105,$T$4:$AA$156),,4,$B$16))</f>
        <v>-7.1665098421969997E-2</v>
      </c>
      <c r="AY19" s="75">
        <f>IF(ISERROR(INDEX(($AL$4:$AS$53,$AC$4:$AJ$105,$T$4:$AA$156),,3,$B$16)),"",INDEX(($AL$4:$AS$53,$AC$4:$AJ$105,$T$4:$AA$156),,5,$B$16))</f>
        <v>-8.9611034363667685E-2</v>
      </c>
      <c r="AZ19" s="75">
        <f>IF(ISERROR(INDEX(($AL$4:$AS$53,$AC$4:$AJ$105,$T$4:$AA$156),,6,$B$16)),"",INDEX(($AL$4:$AS$53,$AC$4:$AJ$105,$T$4:$AA$156),,6,$B$16))</f>
        <v>-6.3440027944066113E-2</v>
      </c>
      <c r="BA19" s="75">
        <f>IF(ISERROR(INDEX(($AL$4:$AS$53,$AC$4:$AJ$105,$T$4:$AA$156),,7,$B$16)),"",INDEX(($AL$4:$AS$53,$AC$4:$AJ$105,$T$4:$AA$156),,7,$B$16))</f>
        <v>2.4244532193056001E-2</v>
      </c>
      <c r="BB19" s="75">
        <f>IF(ISERROR(INDEX(($AL$4:$AS$53,$AC$4:$AJ$105,$T$4:$AA$156),,8,$B$16)),"",INDEX(($AL$4:$AS$53,$AC$4:$AJ$105,$T$4:$AA$156),,8,$B$16))</f>
        <v>5.2487612685273577E-2</v>
      </c>
    </row>
    <row r="20" spans="1:54">
      <c r="J20" s="99">
        <v>40979</v>
      </c>
      <c r="K20" s="87">
        <v>2664.3020000000001</v>
      </c>
      <c r="L20" s="87">
        <v>2439.462</v>
      </c>
      <c r="M20" s="87">
        <v>5171.6918999999998</v>
      </c>
      <c r="N20" s="107">
        <v>40979</v>
      </c>
      <c r="O20" s="87">
        <v>1478.5</v>
      </c>
      <c r="P20" s="87">
        <v>6957.74</v>
      </c>
      <c r="Q20" s="87">
        <v>1919.61</v>
      </c>
      <c r="R20" s="87">
        <v>2417.9695393559709</v>
      </c>
      <c r="T20" s="74">
        <f t="shared" si="1"/>
        <v>40979</v>
      </c>
      <c r="U20" s="75">
        <f t="shared" si="5"/>
        <v>-1.1391457223408286E-2</v>
      </c>
      <c r="V20" s="75">
        <f t="shared" si="6"/>
        <v>-1.6775731897831658E-2</v>
      </c>
      <c r="W20" s="75">
        <f t="shared" si="7"/>
        <v>-0.12486333212738232</v>
      </c>
      <c r="X20" s="75">
        <f t="shared" si="8"/>
        <v>-0.15447126574822279</v>
      </c>
      <c r="Y20" s="75">
        <f t="shared" si="9"/>
        <v>-2.603950860611226E-2</v>
      </c>
      <c r="Z20" s="75">
        <f t="shared" si="10"/>
        <v>-9.6313906411825578E-2</v>
      </c>
      <c r="AA20" s="75">
        <f t="shared" si="10"/>
        <v>-0.11959760091344218</v>
      </c>
      <c r="AC20" s="74">
        <f t="shared" si="12"/>
        <v>41350</v>
      </c>
      <c r="AD20" s="75">
        <f t="shared" si="18"/>
        <v>0.1665562822656208</v>
      </c>
      <c r="AE20" s="75">
        <f t="shared" si="20"/>
        <v>0.13087443695789736</v>
      </c>
      <c r="AF20" s="75">
        <f t="shared" si="21"/>
        <v>0.44700833200155476</v>
      </c>
      <c r="AG20" s="75">
        <f t="shared" si="22"/>
        <v>0.21217814123107548</v>
      </c>
      <c r="AH20" s="75">
        <f t="shared" si="23"/>
        <v>0.54889195775792055</v>
      </c>
      <c r="AI20" s="75">
        <f t="shared" si="24"/>
        <v>0.35128756895567825</v>
      </c>
      <c r="AJ20" s="75">
        <f t="shared" si="14"/>
        <v>9.2456177734552281E-3</v>
      </c>
      <c r="AL20" s="74">
        <f t="shared" si="15"/>
        <v>41714</v>
      </c>
      <c r="AM20" s="75">
        <f t="shared" si="19"/>
        <v>-0.11473326099412762</v>
      </c>
      <c r="AN20" s="75">
        <f t="shared" si="25"/>
        <v>-8.7434403367726454E-2</v>
      </c>
      <c r="AO20" s="75">
        <f t="shared" si="26"/>
        <v>-0.10198355671431181</v>
      </c>
      <c r="AP20" s="75">
        <f t="shared" si="27"/>
        <v>-0.10544379209117594</v>
      </c>
      <c r="AQ20" s="75">
        <f t="shared" si="28"/>
        <v>-0.11572414766677308</v>
      </c>
      <c r="AR20" s="75">
        <f t="shared" si="29"/>
        <v>-2.087894101520138E-2</v>
      </c>
      <c r="AS20" s="75">
        <f t="shared" si="17"/>
        <v>5.2424368279193168E-2</v>
      </c>
      <c r="AU20" s="74">
        <f>IF(ISERROR(INDEX(($AL$4:$AS$53,$AC$4:$AJ$105,$T$4:$AA$156),,1,$B$16)),"",INDEX(($AL$4:$AS$53,$AC$4:$AJ$105,$T$4:$AA$156),,1,$B$16))</f>
        <v>41714</v>
      </c>
      <c r="AV20" s="75">
        <f>IF(ISERROR(INDEX(($AL$4:$AS$53,$AC$4:$AJ$105,$T$4:$AA$156),,2,$B$16)),"",INDEX(($AL$4:$AS$53,$AC$4:$AJ$105,$T$4:$AA$156),,2,$B$16))</f>
        <v>-0.11473326099412762</v>
      </c>
      <c r="AW20" s="75">
        <f>IF(ISERROR(INDEX(($AL$4:$AS$53,$AC$4:$AJ$105,$T$4:$AA$156),,3,$B$16)),"",INDEX(($AL$4:$AS$53,$AC$4:$AJ$105,$T$4:$AA$156),,3,$B$16))</f>
        <v>-8.7434403367726454E-2</v>
      </c>
      <c r="AX20" s="75">
        <f>IF(ISERROR(INDEX(($AL$4:$AS$53,$AC$4:$AJ$105,$T$4:$AA$156),,3,$B$16)),"",INDEX(($AL$4:$AS$53,$AC$4:$AJ$105,$T$4:$AA$156),,4,$B$16))</f>
        <v>-0.10198355671431181</v>
      </c>
      <c r="AY20" s="75">
        <f>IF(ISERROR(INDEX(($AL$4:$AS$53,$AC$4:$AJ$105,$T$4:$AA$156),,3,$B$16)),"",INDEX(($AL$4:$AS$53,$AC$4:$AJ$105,$T$4:$AA$156),,5,$B$16))</f>
        <v>-0.10544379209117594</v>
      </c>
      <c r="AZ20" s="75">
        <f>IF(ISERROR(INDEX(($AL$4:$AS$53,$AC$4:$AJ$105,$T$4:$AA$156),,6,$B$16)),"",INDEX(($AL$4:$AS$53,$AC$4:$AJ$105,$T$4:$AA$156),,6,$B$16))</f>
        <v>-0.11572414766677308</v>
      </c>
      <c r="BA20" s="75">
        <f>IF(ISERROR(INDEX(($AL$4:$AS$53,$AC$4:$AJ$105,$T$4:$AA$156),,7,$B$16)),"",INDEX(($AL$4:$AS$53,$AC$4:$AJ$105,$T$4:$AA$156),,7,$B$16))</f>
        <v>-2.087894101520138E-2</v>
      </c>
      <c r="BB20" s="75">
        <f>IF(ISERROR(INDEX(($AL$4:$AS$53,$AC$4:$AJ$105,$T$4:$AA$156),,8,$B$16)),"",INDEX(($AL$4:$AS$53,$AC$4:$AJ$105,$T$4:$AA$156),,8,$B$16))</f>
        <v>5.2424368279193168E-2</v>
      </c>
    </row>
    <row r="21" spans="1:54">
      <c r="J21" s="99">
        <v>40986</v>
      </c>
      <c r="K21" s="87">
        <v>2623.52</v>
      </c>
      <c r="L21" s="87">
        <v>2404.7359999999999</v>
      </c>
      <c r="M21" s="87">
        <v>4939.5937999999996</v>
      </c>
      <c r="N21" s="107">
        <v>40986</v>
      </c>
      <c r="O21" s="87">
        <v>1398.81</v>
      </c>
      <c r="P21" s="87">
        <v>7124.45</v>
      </c>
      <c r="Q21" s="87">
        <v>1875.83</v>
      </c>
      <c r="R21" s="87">
        <v>2476.8011385166674</v>
      </c>
      <c r="T21" s="74">
        <f t="shared" si="1"/>
        <v>40986</v>
      </c>
      <c r="U21" s="75">
        <f t="shared" si="5"/>
        <v>-2.6523913525852705E-2</v>
      </c>
      <c r="V21" s="75">
        <f t="shared" si="6"/>
        <v>-3.0772033514383179E-2</v>
      </c>
      <c r="W21" s="75">
        <f t="shared" si="7"/>
        <v>-0.164138208083076</v>
      </c>
      <c r="X21" s="75">
        <f t="shared" si="8"/>
        <v>-0.20004460685916237</v>
      </c>
      <c r="Y21" s="75">
        <f t="shared" si="9"/>
        <v>-2.7030583334266556E-3</v>
      </c>
      <c r="Z21" s="75">
        <f t="shared" si="10"/>
        <v>-0.11692401845400613</v>
      </c>
      <c r="AA21" s="75">
        <f t="shared" si="10"/>
        <v>-9.81765365864814E-2</v>
      </c>
      <c r="AC21" s="74">
        <f t="shared" si="12"/>
        <v>41357</v>
      </c>
      <c r="AD21" s="75">
        <f t="shared" si="18"/>
        <v>0.20258124965552726</v>
      </c>
      <c r="AE21" s="75">
        <f t="shared" si="20"/>
        <v>0.15563066919802937</v>
      </c>
      <c r="AF21" s="75">
        <f t="shared" si="21"/>
        <v>0.4974419985754901</v>
      </c>
      <c r="AG21" s="75">
        <f t="shared" si="22"/>
        <v>0.28546958622105056</v>
      </c>
      <c r="AH21" s="75">
        <f t="shared" si="23"/>
        <v>0.61148009748172205</v>
      </c>
      <c r="AI21" s="75">
        <f t="shared" si="24"/>
        <v>0.5091069050789423</v>
      </c>
      <c r="AJ21" s="75">
        <f t="shared" si="14"/>
        <v>-3.0197683805839093E-2</v>
      </c>
      <c r="AL21" s="74">
        <f t="shared" si="15"/>
        <v>41721</v>
      </c>
      <c r="AM21" s="75">
        <f t="shared" si="19"/>
        <v>-9.973635945857362E-2</v>
      </c>
      <c r="AN21" s="75">
        <f t="shared" si="25"/>
        <v>-6.7729234221067691E-2</v>
      </c>
      <c r="AO21" s="75">
        <f t="shared" si="26"/>
        <v>-0.11710297679674975</v>
      </c>
      <c r="AP21" s="75">
        <f t="shared" si="27"/>
        <v>-0.13396865826282167</v>
      </c>
      <c r="AQ21" s="75">
        <f t="shared" si="28"/>
        <v>-0.12602761708666221</v>
      </c>
      <c r="AR21" s="75">
        <f t="shared" si="29"/>
        <v>-1.7213276865055804E-2</v>
      </c>
      <c r="AS21" s="75">
        <f t="shared" si="17"/>
        <v>9.3490043953537771E-2</v>
      </c>
      <c r="AU21" s="74">
        <f>IF(ISERROR(INDEX(($AL$4:$AS$53,$AC$4:$AJ$105,$T$4:$AA$156),,1,$B$16)),"",INDEX(($AL$4:$AS$53,$AC$4:$AJ$105,$T$4:$AA$156),,1,$B$16))</f>
        <v>41721</v>
      </c>
      <c r="AV21" s="75">
        <f>IF(ISERROR(INDEX(($AL$4:$AS$53,$AC$4:$AJ$105,$T$4:$AA$156),,2,$B$16)),"",INDEX(($AL$4:$AS$53,$AC$4:$AJ$105,$T$4:$AA$156),,2,$B$16))</f>
        <v>-9.973635945857362E-2</v>
      </c>
      <c r="AW21" s="75">
        <f>IF(ISERROR(INDEX(($AL$4:$AS$53,$AC$4:$AJ$105,$T$4:$AA$156),,3,$B$16)),"",INDEX(($AL$4:$AS$53,$AC$4:$AJ$105,$T$4:$AA$156),,3,$B$16))</f>
        <v>-6.7729234221067691E-2</v>
      </c>
      <c r="AX21" s="75">
        <f>IF(ISERROR(INDEX(($AL$4:$AS$53,$AC$4:$AJ$105,$T$4:$AA$156),,3,$B$16)),"",INDEX(($AL$4:$AS$53,$AC$4:$AJ$105,$T$4:$AA$156),,4,$B$16))</f>
        <v>-0.11710297679674975</v>
      </c>
      <c r="AY21" s="75">
        <f>IF(ISERROR(INDEX(($AL$4:$AS$53,$AC$4:$AJ$105,$T$4:$AA$156),,3,$B$16)),"",INDEX(($AL$4:$AS$53,$AC$4:$AJ$105,$T$4:$AA$156),,5,$B$16))</f>
        <v>-0.13396865826282167</v>
      </c>
      <c r="AZ21" s="75">
        <f>IF(ISERROR(INDEX(($AL$4:$AS$53,$AC$4:$AJ$105,$T$4:$AA$156),,6,$B$16)),"",INDEX(($AL$4:$AS$53,$AC$4:$AJ$105,$T$4:$AA$156),,6,$B$16))</f>
        <v>-0.12602761708666221</v>
      </c>
      <c r="BA21" s="75">
        <f>IF(ISERROR(INDEX(($AL$4:$AS$53,$AC$4:$AJ$105,$T$4:$AA$156),,7,$B$16)),"",INDEX(($AL$4:$AS$53,$AC$4:$AJ$105,$T$4:$AA$156),,7,$B$16))</f>
        <v>-1.7213276865055804E-2</v>
      </c>
      <c r="BB21" s="75">
        <f>IF(ISERROR(INDEX(($AL$4:$AS$53,$AC$4:$AJ$105,$T$4:$AA$156),,8,$B$16)),"",INDEX(($AL$4:$AS$53,$AC$4:$AJ$105,$T$4:$AA$156),,8,$B$16))</f>
        <v>9.3490043953537771E-2</v>
      </c>
    </row>
    <row r="22" spans="1:54">
      <c r="J22" s="99">
        <v>40993</v>
      </c>
      <c r="K22" s="87">
        <v>2552.94</v>
      </c>
      <c r="L22" s="87">
        <v>2349.5390000000002</v>
      </c>
      <c r="M22" s="87">
        <v>4784.5630000000001</v>
      </c>
      <c r="N22" s="107">
        <v>40993</v>
      </c>
      <c r="O22" s="87">
        <v>1339.58</v>
      </c>
      <c r="P22" s="87">
        <v>6757.04</v>
      </c>
      <c r="Q22" s="87">
        <v>1814.38</v>
      </c>
      <c r="R22" s="87">
        <v>2489.0697865255252</v>
      </c>
      <c r="T22" s="74">
        <f t="shared" si="1"/>
        <v>40993</v>
      </c>
      <c r="U22" s="75">
        <f t="shared" si="5"/>
        <v>-5.2713133422535474E-2</v>
      </c>
      <c r="V22" s="75">
        <f t="shared" si="6"/>
        <v>-5.3019164204033298E-2</v>
      </c>
      <c r="W22" s="75">
        <f t="shared" si="7"/>
        <v>-0.19037200939085031</v>
      </c>
      <c r="X22" s="75">
        <f t="shared" si="8"/>
        <v>-0.23391722568211326</v>
      </c>
      <c r="Y22" s="75">
        <f t="shared" si="9"/>
        <v>-5.4133957467776161E-2</v>
      </c>
      <c r="Z22" s="75">
        <f t="shared" si="10"/>
        <v>-0.14585255625647287</v>
      </c>
      <c r="AA22" s="75">
        <f t="shared" si="10"/>
        <v>-9.3709421941429394E-2</v>
      </c>
      <c r="AC22" s="74">
        <f t="shared" si="12"/>
        <v>41364</v>
      </c>
      <c r="AD22" s="75">
        <f t="shared" si="18"/>
        <v>0.14598436552699767</v>
      </c>
      <c r="AE22" s="75">
        <f t="shared" si="20"/>
        <v>0.11013711548722549</v>
      </c>
      <c r="AF22" s="75">
        <f t="shared" si="21"/>
        <v>0.42608589281451192</v>
      </c>
      <c r="AG22" s="75">
        <f t="shared" si="22"/>
        <v>0.20392940024943584</v>
      </c>
      <c r="AH22" s="75">
        <f t="shared" si="23"/>
        <v>0.48066125101543444</v>
      </c>
      <c r="AI22" s="75">
        <f t="shared" si="24"/>
        <v>0.44532884725128397</v>
      </c>
      <c r="AJ22" s="75">
        <f t="shared" si="14"/>
        <v>9.5825829287554676E-2</v>
      </c>
      <c r="AL22" s="74">
        <f t="shared" si="15"/>
        <v>41728</v>
      </c>
      <c r="AM22" s="75">
        <f t="shared" si="19"/>
        <v>-0.10258586249490187</v>
      </c>
      <c r="AN22" s="75">
        <f t="shared" si="25"/>
        <v>-7.0418661997160847E-2</v>
      </c>
      <c r="AO22" s="75">
        <f t="shared" si="26"/>
        <v>-0.17447313512405704</v>
      </c>
      <c r="AP22" s="75">
        <f t="shared" si="27"/>
        <v>-0.17536910723536514</v>
      </c>
      <c r="AQ22" s="75">
        <f t="shared" si="28"/>
        <v>-0.16217874429068102</v>
      </c>
      <c r="AR22" s="75">
        <f t="shared" si="29"/>
        <v>-4.9778014198907483E-2</v>
      </c>
      <c r="AS22" s="75">
        <f t="shared" si="17"/>
        <v>6.6451174173116412E-2</v>
      </c>
      <c r="AU22" s="74">
        <f>IF(ISERROR(INDEX(($AL$4:$AS$53,$AC$4:$AJ$105,$T$4:$AA$156),,1,$B$16)),"",INDEX(($AL$4:$AS$53,$AC$4:$AJ$105,$T$4:$AA$156),,1,$B$16))</f>
        <v>41728</v>
      </c>
      <c r="AV22" s="75">
        <f>IF(ISERROR(INDEX(($AL$4:$AS$53,$AC$4:$AJ$105,$T$4:$AA$156),,2,$B$16)),"",INDEX(($AL$4:$AS$53,$AC$4:$AJ$105,$T$4:$AA$156),,2,$B$16))</f>
        <v>-0.10258586249490187</v>
      </c>
      <c r="AW22" s="75">
        <f>IF(ISERROR(INDEX(($AL$4:$AS$53,$AC$4:$AJ$105,$T$4:$AA$156),,3,$B$16)),"",INDEX(($AL$4:$AS$53,$AC$4:$AJ$105,$T$4:$AA$156),,3,$B$16))</f>
        <v>-7.0418661997160847E-2</v>
      </c>
      <c r="AX22" s="75">
        <f>IF(ISERROR(INDEX(($AL$4:$AS$53,$AC$4:$AJ$105,$T$4:$AA$156),,3,$B$16)),"",INDEX(($AL$4:$AS$53,$AC$4:$AJ$105,$T$4:$AA$156),,4,$B$16))</f>
        <v>-0.17447313512405704</v>
      </c>
      <c r="AY22" s="75">
        <f>IF(ISERROR(INDEX(($AL$4:$AS$53,$AC$4:$AJ$105,$T$4:$AA$156),,3,$B$16)),"",INDEX(($AL$4:$AS$53,$AC$4:$AJ$105,$T$4:$AA$156),,5,$B$16))</f>
        <v>-0.17536910723536514</v>
      </c>
      <c r="AZ22" s="75">
        <f>IF(ISERROR(INDEX(($AL$4:$AS$53,$AC$4:$AJ$105,$T$4:$AA$156),,6,$B$16)),"",INDEX(($AL$4:$AS$53,$AC$4:$AJ$105,$T$4:$AA$156),,6,$B$16))</f>
        <v>-0.16217874429068102</v>
      </c>
      <c r="BA22" s="75">
        <f>IF(ISERROR(INDEX(($AL$4:$AS$53,$AC$4:$AJ$105,$T$4:$AA$156),,7,$B$16)),"",INDEX(($AL$4:$AS$53,$AC$4:$AJ$105,$T$4:$AA$156),,7,$B$16))</f>
        <v>-4.9778014198907483E-2</v>
      </c>
      <c r="BB22" s="75">
        <f>IF(ISERROR(INDEX(($AL$4:$AS$53,$AC$4:$AJ$105,$T$4:$AA$156),,8,$B$16)),"",INDEX(($AL$4:$AS$53,$AC$4:$AJ$105,$T$4:$AA$156),,8,$B$16))</f>
        <v>6.6451174173116412E-2</v>
      </c>
    </row>
    <row r="23" spans="1:54">
      <c r="J23" s="99">
        <v>41000</v>
      </c>
      <c r="K23" s="87">
        <v>2454.8989999999999</v>
      </c>
      <c r="L23" s="87">
        <v>2262.788</v>
      </c>
      <c r="M23" s="87">
        <v>4555.2143999999998</v>
      </c>
      <c r="N23" s="107">
        <v>41000</v>
      </c>
      <c r="O23" s="87">
        <v>1272.33</v>
      </c>
      <c r="P23" s="87">
        <v>6380.09</v>
      </c>
      <c r="Q23" s="87">
        <v>1693.15</v>
      </c>
      <c r="R23" s="87">
        <v>2523.787202401862</v>
      </c>
      <c r="T23" s="74">
        <f t="shared" si="1"/>
        <v>41000</v>
      </c>
      <c r="U23" s="75">
        <f t="shared" si="5"/>
        <v>-8.9091956146971296E-2</v>
      </c>
      <c r="V23" s="75">
        <f t="shared" si="6"/>
        <v>-8.7984123068787556E-2</v>
      </c>
      <c r="W23" s="75">
        <f t="shared" si="7"/>
        <v>-0.22918162401333975</v>
      </c>
      <c r="X23" s="75">
        <f t="shared" si="8"/>
        <v>-0.27237634463945648</v>
      </c>
      <c r="Y23" s="75">
        <f t="shared" si="9"/>
        <v>-0.1069002878036216</v>
      </c>
      <c r="Z23" s="75">
        <f t="shared" si="10"/>
        <v>-0.20292345353544849</v>
      </c>
      <c r="AA23" s="75">
        <f t="shared" si="10"/>
        <v>-8.1068528112901661E-2</v>
      </c>
      <c r="AC23" s="74">
        <f t="shared" si="12"/>
        <v>41371</v>
      </c>
      <c r="AD23" s="75">
        <f t="shared" si="18"/>
        <v>0.14068591427679089</v>
      </c>
      <c r="AE23" s="75">
        <f t="shared" si="20"/>
        <v>0.10451550459740178</v>
      </c>
      <c r="AF23" s="75">
        <f t="shared" si="21"/>
        <v>0.379602991865299</v>
      </c>
      <c r="AG23" s="75">
        <f t="shared" si="22"/>
        <v>0.18731351530555873</v>
      </c>
      <c r="AH23" s="75">
        <f t="shared" si="23"/>
        <v>0.42015109666937467</v>
      </c>
      <c r="AI23" s="75">
        <f t="shared" si="24"/>
        <v>0.42992081985923525</v>
      </c>
      <c r="AJ23" s="75">
        <f t="shared" si="14"/>
        <v>6.6307861334143015E-2</v>
      </c>
      <c r="AL23" s="74">
        <f t="shared" si="15"/>
        <v>41735</v>
      </c>
      <c r="AM23" s="75">
        <f t="shared" si="19"/>
        <v>-8.8612746990986424E-2</v>
      </c>
      <c r="AN23" s="75">
        <f t="shared" si="25"/>
        <v>-6.262446628039442E-2</v>
      </c>
      <c r="AO23" s="75">
        <f t="shared" si="26"/>
        <v>-0.14970787567598232</v>
      </c>
      <c r="AP23" s="75">
        <f t="shared" si="27"/>
        <v>-0.15002266447936452</v>
      </c>
      <c r="AQ23" s="75">
        <f t="shared" si="28"/>
        <v>-0.13275663505665136</v>
      </c>
      <c r="AR23" s="75">
        <f t="shared" si="29"/>
        <v>-3.6898745831372648E-2</v>
      </c>
      <c r="AS23" s="75">
        <f t="shared" si="17"/>
        <v>6.5724606424430565E-2</v>
      </c>
      <c r="AU23" s="74">
        <f>IF(ISERROR(INDEX(($AL$4:$AS$53,$AC$4:$AJ$105,$T$4:$AA$156),,1,$B$16)),"",INDEX(($AL$4:$AS$53,$AC$4:$AJ$105,$T$4:$AA$156),,1,$B$16))</f>
        <v>41735</v>
      </c>
      <c r="AV23" s="75">
        <f>IF(ISERROR(INDEX(($AL$4:$AS$53,$AC$4:$AJ$105,$T$4:$AA$156),,2,$B$16)),"",INDEX(($AL$4:$AS$53,$AC$4:$AJ$105,$T$4:$AA$156),,2,$B$16))</f>
        <v>-8.8612746990986424E-2</v>
      </c>
      <c r="AW23" s="75">
        <f>IF(ISERROR(INDEX(($AL$4:$AS$53,$AC$4:$AJ$105,$T$4:$AA$156),,3,$B$16)),"",INDEX(($AL$4:$AS$53,$AC$4:$AJ$105,$T$4:$AA$156),,3,$B$16))</f>
        <v>-6.262446628039442E-2</v>
      </c>
      <c r="AX23" s="75">
        <f>IF(ISERROR(INDEX(($AL$4:$AS$53,$AC$4:$AJ$105,$T$4:$AA$156),,3,$B$16)),"",INDEX(($AL$4:$AS$53,$AC$4:$AJ$105,$T$4:$AA$156),,4,$B$16))</f>
        <v>-0.14970787567598232</v>
      </c>
      <c r="AY23" s="75">
        <f>IF(ISERROR(INDEX(($AL$4:$AS$53,$AC$4:$AJ$105,$T$4:$AA$156),,3,$B$16)),"",INDEX(($AL$4:$AS$53,$AC$4:$AJ$105,$T$4:$AA$156),,5,$B$16))</f>
        <v>-0.15002266447936452</v>
      </c>
      <c r="AZ23" s="75">
        <f>IF(ISERROR(INDEX(($AL$4:$AS$53,$AC$4:$AJ$105,$T$4:$AA$156),,6,$B$16)),"",INDEX(($AL$4:$AS$53,$AC$4:$AJ$105,$T$4:$AA$156),,6,$B$16))</f>
        <v>-0.13275663505665136</v>
      </c>
      <c r="BA23" s="75">
        <f>IF(ISERROR(INDEX(($AL$4:$AS$53,$AC$4:$AJ$105,$T$4:$AA$156),,7,$B$16)),"",INDEX(($AL$4:$AS$53,$AC$4:$AJ$105,$T$4:$AA$156),,7,$B$16))</f>
        <v>-3.6898745831372648E-2</v>
      </c>
      <c r="BB23" s="75">
        <f>IF(ISERROR(INDEX(($AL$4:$AS$53,$AC$4:$AJ$105,$T$4:$AA$156),,8,$B$16)),"",INDEX(($AL$4:$AS$53,$AC$4:$AJ$105,$T$4:$AA$156),,8,$B$16))</f>
        <v>6.5724606424430565E-2</v>
      </c>
    </row>
    <row r="24" spans="1:54">
      <c r="J24" s="99">
        <v>41007</v>
      </c>
      <c r="K24" s="87">
        <v>2519.83</v>
      </c>
      <c r="L24" s="87">
        <v>2306.5529999999999</v>
      </c>
      <c r="M24" s="87">
        <v>4769.7206999999999</v>
      </c>
      <c r="N24" s="107">
        <v>41007</v>
      </c>
      <c r="O24" s="87">
        <v>1324.69</v>
      </c>
      <c r="P24" s="87">
        <v>6729.29</v>
      </c>
      <c r="Q24" s="87">
        <v>1757.39</v>
      </c>
      <c r="R24" s="87">
        <v>2549.6951434944776</v>
      </c>
      <c r="T24" s="74">
        <f t="shared" si="1"/>
        <v>41007</v>
      </c>
      <c r="U24" s="75">
        <f t="shared" si="5"/>
        <v>-6.4998838590843322E-2</v>
      </c>
      <c r="V24" s="75">
        <f t="shared" si="6"/>
        <v>-7.0344655803672884E-2</v>
      </c>
      <c r="W24" s="75">
        <f t="shared" si="7"/>
        <v>-0.19288357450662341</v>
      </c>
      <c r="X24" s="75">
        <f t="shared" si="8"/>
        <v>-0.24243256071965724</v>
      </c>
      <c r="Y24" s="75">
        <f t="shared" si="9"/>
        <v>-5.8018466465838747E-2</v>
      </c>
      <c r="Z24" s="75">
        <f t="shared" si="10"/>
        <v>-0.17268148008662076</v>
      </c>
      <c r="AA24" s="75">
        <f t="shared" si="10"/>
        <v>-7.163523578970421E-2</v>
      </c>
      <c r="AC24" s="74">
        <f t="shared" si="12"/>
        <v>41378</v>
      </c>
      <c r="AD24" s="75">
        <f t="shared" si="18"/>
        <v>0.13084088111554082</v>
      </c>
      <c r="AE24" s="75">
        <f t="shared" si="20"/>
        <v>9.5325664792961895E-2</v>
      </c>
      <c r="AF24" s="75">
        <f t="shared" si="21"/>
        <v>0.38043909233862294</v>
      </c>
      <c r="AG24" s="75">
        <f t="shared" si="22"/>
        <v>0.17188166016765871</v>
      </c>
      <c r="AH24" s="75">
        <f t="shared" si="23"/>
        <v>0.40215759545085317</v>
      </c>
      <c r="AI24" s="75">
        <f t="shared" si="24"/>
        <v>0.40248715997717333</v>
      </c>
      <c r="AJ24" s="75">
        <f t="shared" si="14"/>
        <v>5.1293548210866069E-2</v>
      </c>
      <c r="AL24" s="74">
        <f t="shared" si="15"/>
        <v>41742</v>
      </c>
      <c r="AM24" s="75">
        <f t="shared" si="19"/>
        <v>-5.3085078078801806E-2</v>
      </c>
      <c r="AN24" s="75">
        <f t="shared" si="25"/>
        <v>-2.9974803972722452E-2</v>
      </c>
      <c r="AO24" s="75">
        <f t="shared" si="26"/>
        <v>-0.14475800617433909</v>
      </c>
      <c r="AP24" s="75">
        <f t="shared" si="27"/>
        <v>-0.14899736660334995</v>
      </c>
      <c r="AQ24" s="75">
        <f t="shared" si="28"/>
        <v>-0.14589493103571016</v>
      </c>
      <c r="AR24" s="75">
        <f t="shared" si="29"/>
        <v>-3.1633829135721658E-2</v>
      </c>
      <c r="AS24" s="75">
        <f t="shared" si="17"/>
        <v>3.1460320773727402E-2</v>
      </c>
      <c r="AU24" s="74">
        <f>IF(ISERROR(INDEX(($AL$4:$AS$53,$AC$4:$AJ$105,$T$4:$AA$156),,1,$B$16)),"",INDEX(($AL$4:$AS$53,$AC$4:$AJ$105,$T$4:$AA$156),,1,$B$16))</f>
        <v>41742</v>
      </c>
      <c r="AV24" s="75">
        <f>IF(ISERROR(INDEX(($AL$4:$AS$53,$AC$4:$AJ$105,$T$4:$AA$156),,2,$B$16)),"",INDEX(($AL$4:$AS$53,$AC$4:$AJ$105,$T$4:$AA$156),,2,$B$16))</f>
        <v>-5.3085078078801806E-2</v>
      </c>
      <c r="AW24" s="75">
        <f>IF(ISERROR(INDEX(($AL$4:$AS$53,$AC$4:$AJ$105,$T$4:$AA$156),,3,$B$16)),"",INDEX(($AL$4:$AS$53,$AC$4:$AJ$105,$T$4:$AA$156),,3,$B$16))</f>
        <v>-2.9974803972722452E-2</v>
      </c>
      <c r="AX24" s="75">
        <f>IF(ISERROR(INDEX(($AL$4:$AS$53,$AC$4:$AJ$105,$T$4:$AA$156),,3,$B$16)),"",INDEX(($AL$4:$AS$53,$AC$4:$AJ$105,$T$4:$AA$156),,4,$B$16))</f>
        <v>-0.14475800617433909</v>
      </c>
      <c r="AY24" s="75">
        <f>IF(ISERROR(INDEX(($AL$4:$AS$53,$AC$4:$AJ$105,$T$4:$AA$156),,3,$B$16)),"",INDEX(($AL$4:$AS$53,$AC$4:$AJ$105,$T$4:$AA$156),,5,$B$16))</f>
        <v>-0.14899736660334995</v>
      </c>
      <c r="AZ24" s="75">
        <f>IF(ISERROR(INDEX(($AL$4:$AS$53,$AC$4:$AJ$105,$T$4:$AA$156),,6,$B$16)),"",INDEX(($AL$4:$AS$53,$AC$4:$AJ$105,$T$4:$AA$156),,6,$B$16))</f>
        <v>-0.14589493103571016</v>
      </c>
      <c r="BA24" s="75">
        <f>IF(ISERROR(INDEX(($AL$4:$AS$53,$AC$4:$AJ$105,$T$4:$AA$156),,7,$B$16)),"",INDEX(($AL$4:$AS$53,$AC$4:$AJ$105,$T$4:$AA$156),,7,$B$16))</f>
        <v>-3.1633829135721658E-2</v>
      </c>
      <c r="BB24" s="75">
        <f>IF(ISERROR(INDEX(($AL$4:$AS$53,$AC$4:$AJ$105,$T$4:$AA$156),,8,$B$16)),"",INDEX(($AL$4:$AS$53,$AC$4:$AJ$105,$T$4:$AA$156),,8,$B$16))</f>
        <v>3.1460320773727402E-2</v>
      </c>
    </row>
    <row r="25" spans="1:54">
      <c r="J25" s="99">
        <v>41014</v>
      </c>
      <c r="K25" s="87">
        <v>2580.4540000000002</v>
      </c>
      <c r="L25" s="87">
        <v>2359.1610000000001</v>
      </c>
      <c r="M25" s="87">
        <v>4794.6459999999997</v>
      </c>
      <c r="N25" s="107">
        <v>41014</v>
      </c>
      <c r="O25" s="87">
        <v>1339.64</v>
      </c>
      <c r="P25" s="87">
        <v>6618.41</v>
      </c>
      <c r="Q25" s="87">
        <v>1817.13</v>
      </c>
      <c r="R25" s="87">
        <v>2639.5205084808813</v>
      </c>
      <c r="T25" s="74">
        <f t="shared" si="1"/>
        <v>41014</v>
      </c>
      <c r="U25" s="75">
        <f t="shared" si="5"/>
        <v>-4.2503864561139415E-2</v>
      </c>
      <c r="V25" s="75">
        <f t="shared" si="6"/>
        <v>-4.9141020618407083E-2</v>
      </c>
      <c r="W25" s="75">
        <f t="shared" si="7"/>
        <v>-0.18866579734404232</v>
      </c>
      <c r="X25" s="75">
        <f t="shared" si="8"/>
        <v>-0.23388291271352668</v>
      </c>
      <c r="Y25" s="75">
        <f t="shared" si="9"/>
        <v>-7.3539704581340959E-2</v>
      </c>
      <c r="Z25" s="75">
        <f t="shared" si="10"/>
        <v>-0.14455795122869775</v>
      </c>
      <c r="AA25" s="75">
        <f t="shared" si="10"/>
        <v>-3.8929088939765322E-2</v>
      </c>
      <c r="AC25" s="74">
        <f t="shared" si="12"/>
        <v>41385</v>
      </c>
      <c r="AD25" s="75">
        <f t="shared" si="18"/>
        <v>0.16377937204901638</v>
      </c>
      <c r="AE25" s="75">
        <f t="shared" si="20"/>
        <v>0.11411880033255173</v>
      </c>
      <c r="AF25" s="75">
        <f t="shared" si="21"/>
        <v>0.47526968023502447</v>
      </c>
      <c r="AG25" s="75">
        <f t="shared" si="22"/>
        <v>0.22753106104857679</v>
      </c>
      <c r="AH25" s="75">
        <f t="shared" si="23"/>
        <v>0.52870836718115366</v>
      </c>
      <c r="AI25" s="75">
        <f t="shared" si="24"/>
        <v>0.52003281339166829</v>
      </c>
      <c r="AJ25" s="75">
        <f t="shared" si="14"/>
        <v>9.1974932152193878E-2</v>
      </c>
      <c r="AL25" s="74">
        <f t="shared" si="15"/>
        <v>41749</v>
      </c>
      <c r="AM25" s="75">
        <f t="shared" si="19"/>
        <v>-7.2346017159571452E-2</v>
      </c>
      <c r="AN25" s="75">
        <f t="shared" si="25"/>
        <v>-4.4905749374652304E-2</v>
      </c>
      <c r="AO25" s="75">
        <f t="shared" si="26"/>
        <v>-0.14424205616852448</v>
      </c>
      <c r="AP25" s="75">
        <f t="shared" si="27"/>
        <v>-0.14506885684683124</v>
      </c>
      <c r="AQ25" s="75">
        <f t="shared" si="28"/>
        <v>-0.13504006100397148</v>
      </c>
      <c r="AR25" s="75">
        <f t="shared" si="29"/>
        <v>-3.3696830820222123E-2</v>
      </c>
      <c r="AS25" s="75">
        <f t="shared" si="17"/>
        <v>0.10481130058614152</v>
      </c>
      <c r="AU25" s="74">
        <f>IF(ISERROR(INDEX(($AL$4:$AS$53,$AC$4:$AJ$105,$T$4:$AA$156),,1,$B$16)),"",INDEX(($AL$4:$AS$53,$AC$4:$AJ$105,$T$4:$AA$156),,1,$B$16))</f>
        <v>41749</v>
      </c>
      <c r="AV25" s="75">
        <f>IF(ISERROR(INDEX(($AL$4:$AS$53,$AC$4:$AJ$105,$T$4:$AA$156),,2,$B$16)),"",INDEX(($AL$4:$AS$53,$AC$4:$AJ$105,$T$4:$AA$156),,2,$B$16))</f>
        <v>-7.2346017159571452E-2</v>
      </c>
      <c r="AW25" s="75">
        <f>IF(ISERROR(INDEX(($AL$4:$AS$53,$AC$4:$AJ$105,$T$4:$AA$156),,3,$B$16)),"",INDEX(($AL$4:$AS$53,$AC$4:$AJ$105,$T$4:$AA$156),,3,$B$16))</f>
        <v>-4.4905749374652304E-2</v>
      </c>
      <c r="AX25" s="75">
        <f>IF(ISERROR(INDEX(($AL$4:$AS$53,$AC$4:$AJ$105,$T$4:$AA$156),,3,$B$16)),"",INDEX(($AL$4:$AS$53,$AC$4:$AJ$105,$T$4:$AA$156),,4,$B$16))</f>
        <v>-0.14424205616852448</v>
      </c>
      <c r="AY25" s="75">
        <f>IF(ISERROR(INDEX(($AL$4:$AS$53,$AC$4:$AJ$105,$T$4:$AA$156),,3,$B$16)),"",INDEX(($AL$4:$AS$53,$AC$4:$AJ$105,$T$4:$AA$156),,5,$B$16))</f>
        <v>-0.14506885684683124</v>
      </c>
      <c r="AZ25" s="75">
        <f>IF(ISERROR(INDEX(($AL$4:$AS$53,$AC$4:$AJ$105,$T$4:$AA$156),,6,$B$16)),"",INDEX(($AL$4:$AS$53,$AC$4:$AJ$105,$T$4:$AA$156),,6,$B$16))</f>
        <v>-0.13504006100397148</v>
      </c>
      <c r="BA25" s="75">
        <f>IF(ISERROR(INDEX(($AL$4:$AS$53,$AC$4:$AJ$105,$T$4:$AA$156),,7,$B$16)),"",INDEX(($AL$4:$AS$53,$AC$4:$AJ$105,$T$4:$AA$156),,7,$B$16))</f>
        <v>-3.3696830820222123E-2</v>
      </c>
      <c r="BB25" s="75">
        <f>IF(ISERROR(INDEX(($AL$4:$AS$53,$AC$4:$AJ$105,$T$4:$AA$156),,8,$B$16)),"",INDEX(($AL$4:$AS$53,$AC$4:$AJ$105,$T$4:$AA$156),,8,$B$16))</f>
        <v>0.10481130058614152</v>
      </c>
    </row>
    <row r="26" spans="1:54">
      <c r="A26" s="77" t="s">
        <v>120</v>
      </c>
      <c r="J26" s="99">
        <v>41021</v>
      </c>
      <c r="K26" s="87">
        <v>2626.8389999999999</v>
      </c>
      <c r="L26" s="87">
        <v>2406.8629999999998</v>
      </c>
      <c r="M26" s="87">
        <v>4848.8760000000002</v>
      </c>
      <c r="N26" s="107">
        <v>41021</v>
      </c>
      <c r="O26" s="87">
        <v>1355.55</v>
      </c>
      <c r="P26" s="87">
        <v>6652.08</v>
      </c>
      <c r="Q26" s="87">
        <v>1840.97</v>
      </c>
      <c r="R26" s="87">
        <v>2607.9951240478595</v>
      </c>
      <c r="T26" s="74">
        <f t="shared" si="1"/>
        <v>41021</v>
      </c>
      <c r="U26" s="75">
        <f t="shared" si="5"/>
        <v>-2.529237455111355E-2</v>
      </c>
      <c r="V26" s="75">
        <f t="shared" si="6"/>
        <v>-2.9914746941256287E-2</v>
      </c>
      <c r="W26" s="75">
        <f t="shared" si="7"/>
        <v>-0.17948917537653253</v>
      </c>
      <c r="X26" s="75">
        <f t="shared" si="8"/>
        <v>-0.22478425721001249</v>
      </c>
      <c r="Y26" s="75">
        <f t="shared" si="9"/>
        <v>-6.8826500330358309E-2</v>
      </c>
      <c r="Z26" s="75">
        <f t="shared" si="10"/>
        <v>-0.13333490255154878</v>
      </c>
      <c r="AA26" s="75">
        <f t="shared" si="10"/>
        <v>-5.0407738126698853E-2</v>
      </c>
      <c r="AC26" s="74">
        <f t="shared" si="12"/>
        <v>41392</v>
      </c>
      <c r="AD26" s="75">
        <f t="shared" si="18"/>
        <v>0.12404052837537449</v>
      </c>
      <c r="AE26" s="75">
        <f t="shared" si="20"/>
        <v>8.0997158421124427E-2</v>
      </c>
      <c r="AF26" s="75">
        <f t="shared" si="21"/>
        <v>0.40492996817542393</v>
      </c>
      <c r="AG26" s="75">
        <f t="shared" si="22"/>
        <v>0.16898473390903512</v>
      </c>
      <c r="AH26" s="75">
        <f t="shared" si="23"/>
        <v>0.34279610073111288</v>
      </c>
      <c r="AI26" s="75">
        <f t="shared" si="24"/>
        <v>0.39772565151226935</v>
      </c>
      <c r="AJ26" s="75">
        <f t="shared" si="14"/>
        <v>4.087464179486E-2</v>
      </c>
      <c r="AL26" s="74">
        <f t="shared" si="15"/>
        <v>41756</v>
      </c>
      <c r="AM26" s="75">
        <f t="shared" si="19"/>
        <v>-9.5971495795179385E-2</v>
      </c>
      <c r="AN26" s="75">
        <f t="shared" si="25"/>
        <v>-7.2783009117738495E-2</v>
      </c>
      <c r="AO26" s="75">
        <f t="shared" si="26"/>
        <v>-0.18056933621950344</v>
      </c>
      <c r="AP26" s="75">
        <f t="shared" si="27"/>
        <v>-0.16867229321360733</v>
      </c>
      <c r="AQ26" s="75">
        <f t="shared" si="28"/>
        <v>-0.18502748255456558</v>
      </c>
      <c r="AR26" s="75">
        <f t="shared" si="29"/>
        <v>-8.1619848463148847E-2</v>
      </c>
      <c r="AS26" s="75">
        <f t="shared" si="17"/>
        <v>7.8062522853740601E-2</v>
      </c>
      <c r="AU26" s="74">
        <f>IF(ISERROR(INDEX(($AL$4:$AS$53,$AC$4:$AJ$105,$T$4:$AA$156),,1,$B$16)),"",INDEX(($AL$4:$AS$53,$AC$4:$AJ$105,$T$4:$AA$156),,1,$B$16))</f>
        <v>41756</v>
      </c>
      <c r="AV26" s="75">
        <f>IF(ISERROR(INDEX(($AL$4:$AS$53,$AC$4:$AJ$105,$T$4:$AA$156),,2,$B$16)),"",INDEX(($AL$4:$AS$53,$AC$4:$AJ$105,$T$4:$AA$156),,2,$B$16))</f>
        <v>-9.5971495795179385E-2</v>
      </c>
      <c r="AW26" s="75">
        <f>IF(ISERROR(INDEX(($AL$4:$AS$53,$AC$4:$AJ$105,$T$4:$AA$156),,3,$B$16)),"",INDEX(($AL$4:$AS$53,$AC$4:$AJ$105,$T$4:$AA$156),,3,$B$16))</f>
        <v>-7.2783009117738495E-2</v>
      </c>
      <c r="AX26" s="75">
        <f>IF(ISERROR(INDEX(($AL$4:$AS$53,$AC$4:$AJ$105,$T$4:$AA$156),,3,$B$16)),"",INDEX(($AL$4:$AS$53,$AC$4:$AJ$105,$T$4:$AA$156),,4,$B$16))</f>
        <v>-0.18056933621950344</v>
      </c>
      <c r="AY26" s="75">
        <f>IF(ISERROR(INDEX(($AL$4:$AS$53,$AC$4:$AJ$105,$T$4:$AA$156),,3,$B$16)),"",INDEX(($AL$4:$AS$53,$AC$4:$AJ$105,$T$4:$AA$156),,5,$B$16))</f>
        <v>-0.16867229321360733</v>
      </c>
      <c r="AZ26" s="75">
        <f>IF(ISERROR(INDEX(($AL$4:$AS$53,$AC$4:$AJ$105,$T$4:$AA$156),,6,$B$16)),"",INDEX(($AL$4:$AS$53,$AC$4:$AJ$105,$T$4:$AA$156),,6,$B$16))</f>
        <v>-0.18502748255456558</v>
      </c>
      <c r="BA26" s="75">
        <f>IF(ISERROR(INDEX(($AL$4:$AS$53,$AC$4:$AJ$105,$T$4:$AA$156),,7,$B$16)),"",INDEX(($AL$4:$AS$53,$AC$4:$AJ$105,$T$4:$AA$156),,7,$B$16))</f>
        <v>-8.1619848463148847E-2</v>
      </c>
      <c r="BB26" s="75">
        <f>IF(ISERROR(INDEX(($AL$4:$AS$53,$AC$4:$AJ$105,$T$4:$AA$156),,8,$B$16)),"",INDEX(($AL$4:$AS$53,$AC$4:$AJ$105,$T$4:$AA$156),,8,$B$16))</f>
        <v>7.8062522853740601E-2</v>
      </c>
    </row>
    <row r="27" spans="1:54">
      <c r="J27" s="99">
        <v>41028</v>
      </c>
      <c r="K27" s="87">
        <v>2626.1570000000002</v>
      </c>
      <c r="L27" s="87">
        <v>2396.3159999999998</v>
      </c>
      <c r="M27" s="87">
        <v>4509.9043000000001</v>
      </c>
      <c r="N27" s="107">
        <v>41028</v>
      </c>
      <c r="O27" s="87">
        <v>1267.83</v>
      </c>
      <c r="P27" s="87">
        <v>6353.97</v>
      </c>
      <c r="Q27" s="87">
        <v>1835.92</v>
      </c>
      <c r="R27" s="87">
        <v>2568.1805889789898</v>
      </c>
      <c r="T27" s="74">
        <f t="shared" si="1"/>
        <v>41028</v>
      </c>
      <c r="U27" s="75">
        <f t="shared" si="5"/>
        <v>-2.5545435587802867E-2</v>
      </c>
      <c r="V27" s="75">
        <f t="shared" si="6"/>
        <v>-3.4165711439032354E-2</v>
      </c>
      <c r="W27" s="75">
        <f t="shared" si="7"/>
        <v>-0.23684884988481425</v>
      </c>
      <c r="X27" s="75">
        <f t="shared" si="8"/>
        <v>-0.27494981728344225</v>
      </c>
      <c r="Y27" s="75">
        <f t="shared" si="9"/>
        <v>-0.11055662564251878</v>
      </c>
      <c r="Z27" s="75">
        <f t="shared" si="10"/>
        <v>-0.13571226814800852</v>
      </c>
      <c r="AA27" s="75">
        <f t="shared" si="10"/>
        <v>-6.4904534559661831E-2</v>
      </c>
      <c r="AC27" s="74">
        <f t="shared" si="12"/>
        <v>41399</v>
      </c>
      <c r="AD27" s="75">
        <f t="shared" si="18"/>
        <v>0.1449872315408498</v>
      </c>
      <c r="AE27" s="75">
        <f t="shared" si="20"/>
        <v>9.4688853317450139E-2</v>
      </c>
      <c r="AF27" s="75">
        <f t="shared" si="21"/>
        <v>0.47958987137978193</v>
      </c>
      <c r="AG27" s="75">
        <f t="shared" si="22"/>
        <v>0.22172931499928961</v>
      </c>
      <c r="AH27" s="75">
        <f t="shared" si="23"/>
        <v>0.38140861088545885</v>
      </c>
      <c r="AI27" s="75">
        <f t="shared" si="24"/>
        <v>0.45076802358759749</v>
      </c>
      <c r="AJ27" s="75">
        <f t="shared" si="14"/>
        <v>2.212884018130179E-2</v>
      </c>
      <c r="AL27" s="74">
        <f t="shared" si="15"/>
        <v>41763</v>
      </c>
      <c r="AM27" s="75">
        <f t="shared" si="19"/>
        <v>-9.9794325347941193E-2</v>
      </c>
      <c r="AN27" s="75">
        <f t="shared" si="25"/>
        <v>-7.7409261975853072E-2</v>
      </c>
      <c r="AO27" s="75">
        <f t="shared" si="26"/>
        <v>-0.21002236611091019</v>
      </c>
      <c r="AP27" s="75">
        <f t="shared" si="27"/>
        <v>-0.17705275427387324</v>
      </c>
      <c r="AQ27" s="75">
        <f t="shared" si="28"/>
        <v>-0.24249681919067179</v>
      </c>
      <c r="AR27" s="75">
        <f t="shared" si="29"/>
        <v>-8.3791967592119043E-2</v>
      </c>
      <c r="AS27" s="75">
        <f t="shared" si="17"/>
        <v>5.862081304732536E-3</v>
      </c>
      <c r="AU27" s="74">
        <f>IF(ISERROR(INDEX(($AL$4:$AS$53,$AC$4:$AJ$105,$T$4:$AA$156),,1,$B$16)),"",INDEX(($AL$4:$AS$53,$AC$4:$AJ$105,$T$4:$AA$156),,1,$B$16))</f>
        <v>41763</v>
      </c>
      <c r="AV27" s="75">
        <f>IF(ISERROR(INDEX(($AL$4:$AS$53,$AC$4:$AJ$105,$T$4:$AA$156),,2,$B$16)),"",INDEX(($AL$4:$AS$53,$AC$4:$AJ$105,$T$4:$AA$156),,2,$B$16))</f>
        <v>-9.9794325347941193E-2</v>
      </c>
      <c r="AW27" s="75">
        <f>IF(ISERROR(INDEX(($AL$4:$AS$53,$AC$4:$AJ$105,$T$4:$AA$156),,3,$B$16)),"",INDEX(($AL$4:$AS$53,$AC$4:$AJ$105,$T$4:$AA$156),,3,$B$16))</f>
        <v>-7.7409261975853072E-2</v>
      </c>
      <c r="AX27" s="75">
        <f>IF(ISERROR(INDEX(($AL$4:$AS$53,$AC$4:$AJ$105,$T$4:$AA$156),,3,$B$16)),"",INDEX(($AL$4:$AS$53,$AC$4:$AJ$105,$T$4:$AA$156),,4,$B$16))</f>
        <v>-0.21002236611091019</v>
      </c>
      <c r="AY27" s="75">
        <f>IF(ISERROR(INDEX(($AL$4:$AS$53,$AC$4:$AJ$105,$T$4:$AA$156),,3,$B$16)),"",INDEX(($AL$4:$AS$53,$AC$4:$AJ$105,$T$4:$AA$156),,5,$B$16))</f>
        <v>-0.17705275427387324</v>
      </c>
      <c r="AZ27" s="75">
        <f>IF(ISERROR(INDEX(($AL$4:$AS$53,$AC$4:$AJ$105,$T$4:$AA$156),,6,$B$16)),"",INDEX(($AL$4:$AS$53,$AC$4:$AJ$105,$T$4:$AA$156),,6,$B$16))</f>
        <v>-0.24249681919067179</v>
      </c>
      <c r="BA27" s="75">
        <f>IF(ISERROR(INDEX(($AL$4:$AS$53,$AC$4:$AJ$105,$T$4:$AA$156),,7,$B$16)),"",INDEX(($AL$4:$AS$53,$AC$4:$AJ$105,$T$4:$AA$156),,7,$B$16))</f>
        <v>-8.3791967592119043E-2</v>
      </c>
      <c r="BB27" s="75">
        <f>IF(ISERROR(INDEX(($AL$4:$AS$53,$AC$4:$AJ$105,$T$4:$AA$156),,8,$B$16)),"",INDEX(($AL$4:$AS$53,$AC$4:$AJ$105,$T$4:$AA$156),,8,$B$16))</f>
        <v>5.862081304732536E-3</v>
      </c>
    </row>
    <row r="28" spans="1:54">
      <c r="J28" s="99">
        <v>41035</v>
      </c>
      <c r="K28" s="87">
        <v>2715.8789999999999</v>
      </c>
      <c r="L28" s="87">
        <v>2452.0140000000001</v>
      </c>
      <c r="M28" s="87">
        <v>4750.0405000000001</v>
      </c>
      <c r="N28" s="107">
        <v>41035</v>
      </c>
      <c r="O28" s="87">
        <v>1337.61</v>
      </c>
      <c r="P28" s="87">
        <v>6721.3</v>
      </c>
      <c r="Q28" s="87">
        <v>1891.13</v>
      </c>
      <c r="R28" s="87">
        <v>2549.4752569771013</v>
      </c>
      <c r="T28" s="74">
        <f t="shared" si="1"/>
        <v>41035</v>
      </c>
      <c r="U28" s="75">
        <f t="shared" si="5"/>
        <v>7.7465619691561294E-3</v>
      </c>
      <c r="V28" s="75">
        <f t="shared" si="6"/>
        <v>-1.1716652882369005E-2</v>
      </c>
      <c r="W28" s="75">
        <f t="shared" si="7"/>
        <v>-0.19621379312445453</v>
      </c>
      <c r="X28" s="75">
        <f t="shared" si="8"/>
        <v>-0.23504383481736923</v>
      </c>
      <c r="Y28" s="75">
        <f t="shared" si="9"/>
        <v>-5.9136925092668324E-2</v>
      </c>
      <c r="Z28" s="75">
        <f t="shared" si="10"/>
        <v>-0.10972130684492976</v>
      </c>
      <c r="AA28" s="75">
        <f t="shared" si="10"/>
        <v>-7.1715298261242455E-2</v>
      </c>
      <c r="AC28" s="74">
        <f t="shared" si="12"/>
        <v>41406</v>
      </c>
      <c r="AD28" s="75">
        <f t="shared" si="18"/>
        <v>0.1669985853649576</v>
      </c>
      <c r="AE28" s="75">
        <f t="shared" si="20"/>
        <v>0.11520480462594151</v>
      </c>
      <c r="AF28" s="75">
        <f t="shared" si="21"/>
        <v>0.63476930635051221</v>
      </c>
      <c r="AG28" s="75">
        <f t="shared" si="22"/>
        <v>0.30507711980802932</v>
      </c>
      <c r="AH28" s="75">
        <f t="shared" si="23"/>
        <v>0.73846141348497141</v>
      </c>
      <c r="AI28" s="75">
        <f t="shared" si="24"/>
        <v>0.54223535286284941</v>
      </c>
      <c r="AJ28" s="75">
        <f t="shared" si="14"/>
        <v>1.6889235959302695E-2</v>
      </c>
      <c r="AL28" s="74">
        <f t="shared" si="15"/>
        <v>41770</v>
      </c>
      <c r="AM28" s="75">
        <f t="shared" si="19"/>
        <v>-0.11011475578011654</v>
      </c>
      <c r="AN28" s="75">
        <f t="shared" si="25"/>
        <v>-8.4340218304863823E-2</v>
      </c>
      <c r="AO28" s="75">
        <f t="shared" si="26"/>
        <v>-0.22848856183739163</v>
      </c>
      <c r="AP28" s="75">
        <f t="shared" si="27"/>
        <v>-0.19356005007770671</v>
      </c>
      <c r="AQ28" s="75">
        <f t="shared" si="28"/>
        <v>-0.29009041401498681</v>
      </c>
      <c r="AR28" s="75">
        <f t="shared" si="29"/>
        <v>-8.6042514884301369E-2</v>
      </c>
      <c r="AS28" s="75">
        <f t="shared" si="17"/>
        <v>2.1892832044213772E-2</v>
      </c>
      <c r="AU28" s="74">
        <f>IF(ISERROR(INDEX(($AL$4:$AS$53,$AC$4:$AJ$105,$T$4:$AA$156),,1,$B$16)),"",INDEX(($AL$4:$AS$53,$AC$4:$AJ$105,$T$4:$AA$156),,1,$B$16))</f>
        <v>41770</v>
      </c>
      <c r="AV28" s="75">
        <f>IF(ISERROR(INDEX(($AL$4:$AS$53,$AC$4:$AJ$105,$T$4:$AA$156),,2,$B$16)),"",INDEX(($AL$4:$AS$53,$AC$4:$AJ$105,$T$4:$AA$156),,2,$B$16))</f>
        <v>-0.11011475578011654</v>
      </c>
      <c r="AW28" s="75">
        <f>IF(ISERROR(INDEX(($AL$4:$AS$53,$AC$4:$AJ$105,$T$4:$AA$156),,3,$B$16)),"",INDEX(($AL$4:$AS$53,$AC$4:$AJ$105,$T$4:$AA$156),,3,$B$16))</f>
        <v>-8.4340218304863823E-2</v>
      </c>
      <c r="AX28" s="75">
        <f>IF(ISERROR(INDEX(($AL$4:$AS$53,$AC$4:$AJ$105,$T$4:$AA$156),,3,$B$16)),"",INDEX(($AL$4:$AS$53,$AC$4:$AJ$105,$T$4:$AA$156),,4,$B$16))</f>
        <v>-0.22848856183739163</v>
      </c>
      <c r="AY28" s="75">
        <f>IF(ISERROR(INDEX(($AL$4:$AS$53,$AC$4:$AJ$105,$T$4:$AA$156),,3,$B$16)),"",INDEX(($AL$4:$AS$53,$AC$4:$AJ$105,$T$4:$AA$156),,5,$B$16))</f>
        <v>-0.19356005007770671</v>
      </c>
      <c r="AZ28" s="75">
        <f>IF(ISERROR(INDEX(($AL$4:$AS$53,$AC$4:$AJ$105,$T$4:$AA$156),,6,$B$16)),"",INDEX(($AL$4:$AS$53,$AC$4:$AJ$105,$T$4:$AA$156),,6,$B$16))</f>
        <v>-0.29009041401498681</v>
      </c>
      <c r="BA28" s="75">
        <f>IF(ISERROR(INDEX(($AL$4:$AS$53,$AC$4:$AJ$105,$T$4:$AA$156),,7,$B$16)),"",INDEX(($AL$4:$AS$53,$AC$4:$AJ$105,$T$4:$AA$156),,7,$B$16))</f>
        <v>-8.6042514884301369E-2</v>
      </c>
      <c r="BB28" s="75">
        <f>IF(ISERROR(INDEX(($AL$4:$AS$53,$AC$4:$AJ$105,$T$4:$AA$156),,8,$B$16)),"",INDEX(($AL$4:$AS$53,$AC$4:$AJ$105,$T$4:$AA$156),,8,$B$16))</f>
        <v>2.1892832044213772E-2</v>
      </c>
    </row>
    <row r="29" spans="1:54">
      <c r="J29" s="99">
        <v>41042</v>
      </c>
      <c r="K29" s="87">
        <v>2636.9169999999999</v>
      </c>
      <c r="L29" s="87">
        <v>2394.9830000000002</v>
      </c>
      <c r="M29" s="87">
        <v>4905.8188</v>
      </c>
      <c r="N29" s="107">
        <v>41042</v>
      </c>
      <c r="O29" s="87">
        <v>1378.4</v>
      </c>
      <c r="P29" s="87">
        <v>6730.71</v>
      </c>
      <c r="Q29" s="87">
        <v>1900.45</v>
      </c>
      <c r="R29" s="87">
        <v>2574.1486795708433</v>
      </c>
      <c r="T29" s="74">
        <f t="shared" si="1"/>
        <v>41042</v>
      </c>
      <c r="U29" s="75">
        <f t="shared" si="5"/>
        <v>-2.1552859701031823E-2</v>
      </c>
      <c r="V29" s="75">
        <f t="shared" si="6"/>
        <v>-3.4702976602162483E-2</v>
      </c>
      <c r="W29" s="75">
        <f t="shared" si="7"/>
        <v>-0.1698535023289296</v>
      </c>
      <c r="X29" s="75">
        <f t="shared" si="8"/>
        <v>-0.21171673500666233</v>
      </c>
      <c r="Y29" s="75">
        <f t="shared" si="9"/>
        <v>-5.781969159098288E-2</v>
      </c>
      <c r="Z29" s="75">
        <f t="shared" si="10"/>
        <v>-0.10533377271443356</v>
      </c>
      <c r="AA29" s="75">
        <f t="shared" si="10"/>
        <v>-6.2731504176312458E-2</v>
      </c>
      <c r="AC29" s="74">
        <f t="shared" si="12"/>
        <v>41413</v>
      </c>
      <c r="AD29" s="75">
        <f t="shared" si="18"/>
        <v>0.19052010802667607</v>
      </c>
      <c r="AE29" s="75">
        <f t="shared" si="20"/>
        <v>0.13309260569060299</v>
      </c>
      <c r="AF29" s="75">
        <f t="shared" si="21"/>
        <v>0.66795616376733546</v>
      </c>
      <c r="AG29" s="75">
        <f t="shared" si="22"/>
        <v>0.33627235842950287</v>
      </c>
      <c r="AH29" s="75">
        <f t="shared" si="23"/>
        <v>0.84440779853777426</v>
      </c>
      <c r="AI29" s="75">
        <f t="shared" si="24"/>
        <v>0.58055925432756328</v>
      </c>
      <c r="AJ29" s="75">
        <f t="shared" si="14"/>
        <v>9.0472363152216406E-3</v>
      </c>
      <c r="AL29" s="74">
        <f t="shared" si="15"/>
        <v>41777</v>
      </c>
      <c r="AM29" s="75">
        <f t="shared" si="19"/>
        <v>-0.10509340848603932</v>
      </c>
      <c r="AN29" s="75">
        <f t="shared" si="25"/>
        <v>-7.7342788900635617E-2</v>
      </c>
      <c r="AO29" s="75">
        <f t="shared" si="26"/>
        <v>-0.23728564430823584</v>
      </c>
      <c r="AP29" s="75">
        <f t="shared" si="27"/>
        <v>-0.21060697634260062</v>
      </c>
      <c r="AQ29" s="75">
        <f t="shared" si="28"/>
        <v>-0.311923827082216</v>
      </c>
      <c r="AR29" s="75">
        <f t="shared" si="29"/>
        <v>-0.10407758250301768</v>
      </c>
      <c r="AS29" s="75">
        <f t="shared" si="17"/>
        <v>3.0541246632467267E-2</v>
      </c>
      <c r="AU29" s="74">
        <f>IF(ISERROR(INDEX(($AL$4:$AS$53,$AC$4:$AJ$105,$T$4:$AA$156),,1,$B$16)),"",INDEX(($AL$4:$AS$53,$AC$4:$AJ$105,$T$4:$AA$156),,1,$B$16))</f>
        <v>41777</v>
      </c>
      <c r="AV29" s="75">
        <f>IF(ISERROR(INDEX(($AL$4:$AS$53,$AC$4:$AJ$105,$T$4:$AA$156),,2,$B$16)),"",INDEX(($AL$4:$AS$53,$AC$4:$AJ$105,$T$4:$AA$156),,2,$B$16))</f>
        <v>-0.10509340848603932</v>
      </c>
      <c r="AW29" s="75">
        <f>IF(ISERROR(INDEX(($AL$4:$AS$53,$AC$4:$AJ$105,$T$4:$AA$156),,3,$B$16)),"",INDEX(($AL$4:$AS$53,$AC$4:$AJ$105,$T$4:$AA$156),,3,$B$16))</f>
        <v>-7.7342788900635617E-2</v>
      </c>
      <c r="AX29" s="75">
        <f>IF(ISERROR(INDEX(($AL$4:$AS$53,$AC$4:$AJ$105,$T$4:$AA$156),,3,$B$16)),"",INDEX(($AL$4:$AS$53,$AC$4:$AJ$105,$T$4:$AA$156),,4,$B$16))</f>
        <v>-0.23728564430823584</v>
      </c>
      <c r="AY29" s="75">
        <f>IF(ISERROR(INDEX(($AL$4:$AS$53,$AC$4:$AJ$105,$T$4:$AA$156),,3,$B$16)),"",INDEX(($AL$4:$AS$53,$AC$4:$AJ$105,$T$4:$AA$156),,5,$B$16))</f>
        <v>-0.21060697634260062</v>
      </c>
      <c r="AZ29" s="75">
        <f>IF(ISERROR(INDEX(($AL$4:$AS$53,$AC$4:$AJ$105,$T$4:$AA$156),,6,$B$16)),"",INDEX(($AL$4:$AS$53,$AC$4:$AJ$105,$T$4:$AA$156),,6,$B$16))</f>
        <v>-0.311923827082216</v>
      </c>
      <c r="BA29" s="75">
        <f>IF(ISERROR(INDEX(($AL$4:$AS$53,$AC$4:$AJ$105,$T$4:$AA$156),,7,$B$16)),"",INDEX(($AL$4:$AS$53,$AC$4:$AJ$105,$T$4:$AA$156),,7,$B$16))</f>
        <v>-0.10407758250301768</v>
      </c>
      <c r="BB29" s="75">
        <f>IF(ISERROR(INDEX(($AL$4:$AS$53,$AC$4:$AJ$105,$T$4:$AA$156),,8,$B$16)),"",INDEX(($AL$4:$AS$53,$AC$4:$AJ$105,$T$4:$AA$156),,8,$B$16))</f>
        <v>3.0541246632467267E-2</v>
      </c>
    </row>
    <row r="30" spans="1:54">
      <c r="J30" s="99">
        <v>41049</v>
      </c>
      <c r="K30" s="87">
        <v>2573.9760000000001</v>
      </c>
      <c r="L30" s="87">
        <v>2344.52</v>
      </c>
      <c r="M30" s="87">
        <v>4913.1099000000004</v>
      </c>
      <c r="N30" s="107">
        <v>41049</v>
      </c>
      <c r="O30" s="87">
        <v>1356.62</v>
      </c>
      <c r="P30" s="87">
        <v>6559.21</v>
      </c>
      <c r="Q30" s="87">
        <v>1890.72</v>
      </c>
      <c r="R30" s="87">
        <v>2629.0871032849554</v>
      </c>
      <c r="T30" s="74">
        <f t="shared" si="1"/>
        <v>41049</v>
      </c>
      <c r="U30" s="75">
        <f t="shared" si="5"/>
        <v>-4.4907573352450103E-2</v>
      </c>
      <c r="V30" s="75">
        <f t="shared" si="6"/>
        <v>-5.5042070320875824E-2</v>
      </c>
      <c r="W30" s="75">
        <f t="shared" si="7"/>
        <v>-0.16861972640366107</v>
      </c>
      <c r="X30" s="75">
        <f t="shared" si="8"/>
        <v>-0.22417234260355368</v>
      </c>
      <c r="Y30" s="75">
        <f t="shared" si="9"/>
        <v>-8.1826657110541268E-2</v>
      </c>
      <c r="Z30" s="75">
        <f t="shared" si="10"/>
        <v>-0.10991432068543439</v>
      </c>
      <c r="AA30" s="75">
        <f t="shared" si="10"/>
        <v>-4.2727976732033324E-2</v>
      </c>
      <c r="AC30" s="74">
        <f t="shared" si="12"/>
        <v>41420</v>
      </c>
      <c r="AD30" s="75">
        <f t="shared" si="18"/>
        <v>0.19289926696184168</v>
      </c>
      <c r="AE30" s="75">
        <f t="shared" si="20"/>
        <v>0.13590341113551485</v>
      </c>
      <c r="AF30" s="75">
        <f t="shared" si="21"/>
        <v>0.73595318847528102</v>
      </c>
      <c r="AG30" s="75">
        <f t="shared" si="22"/>
        <v>0.37390871919549129</v>
      </c>
      <c r="AH30" s="75">
        <f t="shared" si="23"/>
        <v>0.94802274573517464</v>
      </c>
      <c r="AI30" s="75">
        <f t="shared" si="24"/>
        <v>0.63086123264219141</v>
      </c>
      <c r="AJ30" s="75">
        <f t="shared" si="14"/>
        <v>-4.4887885874666966E-2</v>
      </c>
      <c r="AL30" s="74">
        <f t="shared" si="15"/>
        <v>41784</v>
      </c>
      <c r="AM30" s="75">
        <f t="shared" si="19"/>
        <v>-0.104066703308893</v>
      </c>
      <c r="AN30" s="75">
        <f t="shared" si="25"/>
        <v>-7.3670834437423838E-2</v>
      </c>
      <c r="AO30" s="75">
        <f t="shared" si="26"/>
        <v>-0.21187599998605522</v>
      </c>
      <c r="AP30" s="75">
        <f t="shared" si="27"/>
        <v>-0.18793710067345881</v>
      </c>
      <c r="AQ30" s="75">
        <f t="shared" si="28"/>
        <v>-0.27774362525993956</v>
      </c>
      <c r="AR30" s="75">
        <f t="shared" si="29"/>
        <v>-9.5914233688646933E-2</v>
      </c>
      <c r="AS30" s="75">
        <f t="shared" si="17"/>
        <v>4.6797074980690301E-2</v>
      </c>
      <c r="AU30" s="74">
        <f>IF(ISERROR(INDEX(($AL$4:$AS$53,$AC$4:$AJ$105,$T$4:$AA$156),,1,$B$16)),"",INDEX(($AL$4:$AS$53,$AC$4:$AJ$105,$T$4:$AA$156),,1,$B$16))</f>
        <v>41784</v>
      </c>
      <c r="AV30" s="75">
        <f>IF(ISERROR(INDEX(($AL$4:$AS$53,$AC$4:$AJ$105,$T$4:$AA$156),,2,$B$16)),"",INDEX(($AL$4:$AS$53,$AC$4:$AJ$105,$T$4:$AA$156),,2,$B$16))</f>
        <v>-0.104066703308893</v>
      </c>
      <c r="AW30" s="75">
        <f>IF(ISERROR(INDEX(($AL$4:$AS$53,$AC$4:$AJ$105,$T$4:$AA$156),,3,$B$16)),"",INDEX(($AL$4:$AS$53,$AC$4:$AJ$105,$T$4:$AA$156),,3,$B$16))</f>
        <v>-7.3670834437423838E-2</v>
      </c>
      <c r="AX30" s="75">
        <f>IF(ISERROR(INDEX(($AL$4:$AS$53,$AC$4:$AJ$105,$T$4:$AA$156),,3,$B$16)),"",INDEX(($AL$4:$AS$53,$AC$4:$AJ$105,$T$4:$AA$156),,4,$B$16))</f>
        <v>-0.21187599998605522</v>
      </c>
      <c r="AY30" s="75">
        <f>IF(ISERROR(INDEX(($AL$4:$AS$53,$AC$4:$AJ$105,$T$4:$AA$156),,3,$B$16)),"",INDEX(($AL$4:$AS$53,$AC$4:$AJ$105,$T$4:$AA$156),,5,$B$16))</f>
        <v>-0.18793710067345881</v>
      </c>
      <c r="AZ30" s="75">
        <f>IF(ISERROR(INDEX(($AL$4:$AS$53,$AC$4:$AJ$105,$T$4:$AA$156),,6,$B$16)),"",INDEX(($AL$4:$AS$53,$AC$4:$AJ$105,$T$4:$AA$156),,6,$B$16))</f>
        <v>-0.27774362525993956</v>
      </c>
      <c r="BA30" s="75">
        <f>IF(ISERROR(INDEX(($AL$4:$AS$53,$AC$4:$AJ$105,$T$4:$AA$156),,7,$B$16)),"",INDEX(($AL$4:$AS$53,$AC$4:$AJ$105,$T$4:$AA$156),,7,$B$16))</f>
        <v>-9.5914233688646933E-2</v>
      </c>
      <c r="BB30" s="75">
        <f>IF(ISERROR(INDEX(($AL$4:$AS$53,$AC$4:$AJ$105,$T$4:$AA$156),,8,$B$16)),"",INDEX(($AL$4:$AS$53,$AC$4:$AJ$105,$T$4:$AA$156),,8,$B$16))</f>
        <v>4.6797074980690301E-2</v>
      </c>
    </row>
    <row r="31" spans="1:54">
      <c r="J31" s="99">
        <v>41056</v>
      </c>
      <c r="K31" s="87">
        <v>2573.1030000000001</v>
      </c>
      <c r="L31" s="87">
        <v>2333.5529999999999</v>
      </c>
      <c r="M31" s="87">
        <v>4848.7719999999999</v>
      </c>
      <c r="N31" s="107">
        <v>41056</v>
      </c>
      <c r="O31" s="87">
        <v>1326.56</v>
      </c>
      <c r="P31" s="87">
        <v>6576.6</v>
      </c>
      <c r="Q31" s="87">
        <v>1871.7</v>
      </c>
      <c r="R31" s="87">
        <v>2673.3542773187914</v>
      </c>
      <c r="T31" s="74">
        <f t="shared" si="1"/>
        <v>41056</v>
      </c>
      <c r="U31" s="75">
        <f t="shared" si="5"/>
        <v>-4.5231506321702142E-2</v>
      </c>
      <c r="V31" s="75">
        <f t="shared" si="6"/>
        <v>-5.946231566524951E-2</v>
      </c>
      <c r="W31" s="75">
        <f t="shared" si="7"/>
        <v>-0.17950677391395875</v>
      </c>
      <c r="X31" s="75">
        <f t="shared" si="8"/>
        <v>-0.24136313986537883</v>
      </c>
      <c r="Y31" s="75">
        <f t="shared" si="9"/>
        <v>-7.93923648050886E-2</v>
      </c>
      <c r="Z31" s="75">
        <f t="shared" si="10"/>
        <v>-0.11886827982299208</v>
      </c>
      <c r="AA31" s="75">
        <f t="shared" si="10"/>
        <v>-2.6609938193569382E-2</v>
      </c>
      <c r="AC31" s="74">
        <f t="shared" si="12"/>
        <v>41427</v>
      </c>
      <c r="AD31" s="75">
        <f t="shared" si="18"/>
        <v>0.19712388161158167</v>
      </c>
      <c r="AE31" s="75">
        <f t="shared" si="20"/>
        <v>0.14189033242750249</v>
      </c>
      <c r="AF31" s="75">
        <f t="shared" si="21"/>
        <v>0.86620622641025502</v>
      </c>
      <c r="AG31" s="75">
        <f t="shared" si="22"/>
        <v>0.45756437175378495</v>
      </c>
      <c r="AH31" s="75">
        <f t="shared" si="23"/>
        <v>1.158025995125914</v>
      </c>
      <c r="AI31" s="75">
        <f t="shared" si="24"/>
        <v>0.67099224843066407</v>
      </c>
      <c r="AJ31" s="75">
        <f t="shared" si="14"/>
        <v>-4.5021488426276735E-3</v>
      </c>
      <c r="AL31" s="74">
        <f t="shared" si="15"/>
        <v>41791</v>
      </c>
      <c r="AM31" s="75">
        <f t="shared" si="19"/>
        <v>-0.10070968597500718</v>
      </c>
      <c r="AN31" s="75">
        <f t="shared" si="25"/>
        <v>-7.1556899586501133E-2</v>
      </c>
      <c r="AO31" s="75">
        <f t="shared" si="26"/>
        <v>-0.20672287833709369</v>
      </c>
      <c r="AP31" s="75">
        <f t="shared" si="27"/>
        <v>-0.18032291486789842</v>
      </c>
      <c r="AQ31" s="75">
        <f t="shared" si="28"/>
        <v>-0.28685681742908564</v>
      </c>
      <c r="AR31" s="75">
        <f t="shared" si="29"/>
        <v>-0.10520967598938835</v>
      </c>
      <c r="AS31" s="75">
        <f t="shared" si="17"/>
        <v>1.4565409098100002E-2</v>
      </c>
      <c r="AU31" s="74">
        <f>IF(ISERROR(INDEX(($AL$4:$AS$53,$AC$4:$AJ$105,$T$4:$AA$156),,1,$B$16)),"",INDEX(($AL$4:$AS$53,$AC$4:$AJ$105,$T$4:$AA$156),,1,$B$16))</f>
        <v>41791</v>
      </c>
      <c r="AV31" s="75">
        <f>IF(ISERROR(INDEX(($AL$4:$AS$53,$AC$4:$AJ$105,$T$4:$AA$156),,2,$B$16)),"",INDEX(($AL$4:$AS$53,$AC$4:$AJ$105,$T$4:$AA$156),,2,$B$16))</f>
        <v>-0.10070968597500718</v>
      </c>
      <c r="AW31" s="75">
        <f>IF(ISERROR(INDEX(($AL$4:$AS$53,$AC$4:$AJ$105,$T$4:$AA$156),,3,$B$16)),"",INDEX(($AL$4:$AS$53,$AC$4:$AJ$105,$T$4:$AA$156),,3,$B$16))</f>
        <v>-7.1556899586501133E-2</v>
      </c>
      <c r="AX31" s="75">
        <f>IF(ISERROR(INDEX(($AL$4:$AS$53,$AC$4:$AJ$105,$T$4:$AA$156),,3,$B$16)),"",INDEX(($AL$4:$AS$53,$AC$4:$AJ$105,$T$4:$AA$156),,4,$B$16))</f>
        <v>-0.20672287833709369</v>
      </c>
      <c r="AY31" s="75">
        <f>IF(ISERROR(INDEX(($AL$4:$AS$53,$AC$4:$AJ$105,$T$4:$AA$156),,3,$B$16)),"",INDEX(($AL$4:$AS$53,$AC$4:$AJ$105,$T$4:$AA$156),,5,$B$16))</f>
        <v>-0.18032291486789842</v>
      </c>
      <c r="AZ31" s="75">
        <f>IF(ISERROR(INDEX(($AL$4:$AS$53,$AC$4:$AJ$105,$T$4:$AA$156),,6,$B$16)),"",INDEX(($AL$4:$AS$53,$AC$4:$AJ$105,$T$4:$AA$156),,6,$B$16))</f>
        <v>-0.28685681742908564</v>
      </c>
      <c r="BA31" s="75">
        <f>IF(ISERROR(INDEX(($AL$4:$AS$53,$AC$4:$AJ$105,$T$4:$AA$156),,7,$B$16)),"",INDEX(($AL$4:$AS$53,$AC$4:$AJ$105,$T$4:$AA$156),,7,$B$16))</f>
        <v>-0.10520967598938835</v>
      </c>
      <c r="BB31" s="75">
        <f>IF(ISERROR(INDEX(($AL$4:$AS$53,$AC$4:$AJ$105,$T$4:$AA$156),,8,$B$16)),"",INDEX(($AL$4:$AS$53,$AC$4:$AJ$105,$T$4:$AA$156),,8,$B$16))</f>
        <v>1.4565409098100002E-2</v>
      </c>
    </row>
    <row r="32" spans="1:54">
      <c r="J32" s="99">
        <v>41063</v>
      </c>
      <c r="K32" s="87">
        <v>2632.998</v>
      </c>
      <c r="L32" s="87">
        <v>2373.4360000000001</v>
      </c>
      <c r="M32" s="87">
        <v>5205.9584999999997</v>
      </c>
      <c r="N32" s="107">
        <v>41063</v>
      </c>
      <c r="O32" s="87">
        <v>1417.71</v>
      </c>
      <c r="P32" s="87">
        <v>6948.17</v>
      </c>
      <c r="Q32" s="87">
        <v>1910.43</v>
      </c>
      <c r="R32" s="87">
        <v>2762.5779887161757</v>
      </c>
      <c r="T32" s="74">
        <f t="shared" si="1"/>
        <v>41063</v>
      </c>
      <c r="U32" s="75">
        <f t="shared" si="5"/>
        <v>-2.3007033018899392E-2</v>
      </c>
      <c r="V32" s="75">
        <f t="shared" si="6"/>
        <v>-4.3387487082259035E-2</v>
      </c>
      <c r="W32" s="75">
        <f t="shared" si="7"/>
        <v>-0.11906485094884889</v>
      </c>
      <c r="X32" s="75">
        <f t="shared" si="8"/>
        <v>-0.189236021754422</v>
      </c>
      <c r="Y32" s="75">
        <f t="shared" si="9"/>
        <v>-2.7379139276795472E-2</v>
      </c>
      <c r="Z32" s="75">
        <f t="shared" si="10"/>
        <v>-0.10063553337727138</v>
      </c>
      <c r="AA32" s="75">
        <f t="shared" si="10"/>
        <v>5.8771416852723135E-3</v>
      </c>
      <c r="AC32" s="74">
        <f t="shared" si="12"/>
        <v>41434</v>
      </c>
      <c r="AD32" s="75">
        <f t="shared" si="18"/>
        <v>0.14096746339402189</v>
      </c>
      <c r="AE32" s="75">
        <f t="shared" si="20"/>
        <v>9.7369616200722264E-2</v>
      </c>
      <c r="AF32" s="75">
        <f t="shared" si="21"/>
        <v>0.67036427597609527</v>
      </c>
      <c r="AG32" s="75">
        <f t="shared" si="22"/>
        <v>0.31328639312946982</v>
      </c>
      <c r="AH32" s="75">
        <f t="shared" si="23"/>
        <v>0.83522664500406174</v>
      </c>
      <c r="AI32" s="75">
        <f t="shared" si="24"/>
        <v>0.57405007608902414</v>
      </c>
      <c r="AJ32" s="75">
        <f t="shared" si="14"/>
        <v>-5.2888318381313582E-2</v>
      </c>
      <c r="AL32" s="74">
        <f t="shared" si="15"/>
        <v>41798</v>
      </c>
      <c r="AM32" s="75">
        <f t="shared" si="19"/>
        <v>-0.10977905404672805</v>
      </c>
      <c r="AN32" s="75">
        <f t="shared" si="25"/>
        <v>-7.577111043727458E-2</v>
      </c>
      <c r="AO32" s="75">
        <f t="shared" si="26"/>
        <v>-0.17714240685638294</v>
      </c>
      <c r="AP32" s="75">
        <f t="shared" si="27"/>
        <v>-0.16298458815403216</v>
      </c>
      <c r="AQ32" s="75">
        <f t="shared" si="28"/>
        <v>-0.24613340878392043</v>
      </c>
      <c r="AR32" s="75">
        <f t="shared" si="29"/>
        <v>-0.10100865437731443</v>
      </c>
      <c r="AS32" s="75">
        <f t="shared" si="17"/>
        <v>3.0574712947355032E-2</v>
      </c>
      <c r="AU32" s="74">
        <f>IF(ISERROR(INDEX(($AL$4:$AS$53,$AC$4:$AJ$105,$T$4:$AA$156),,1,$B$16)),"",INDEX(($AL$4:$AS$53,$AC$4:$AJ$105,$T$4:$AA$156),,1,$B$16))</f>
        <v>41798</v>
      </c>
      <c r="AV32" s="75">
        <f>IF(ISERROR(INDEX(($AL$4:$AS$53,$AC$4:$AJ$105,$T$4:$AA$156),,2,$B$16)),"",INDEX(($AL$4:$AS$53,$AC$4:$AJ$105,$T$4:$AA$156),,2,$B$16))</f>
        <v>-0.10977905404672805</v>
      </c>
      <c r="AW32" s="75">
        <f>IF(ISERROR(INDEX(($AL$4:$AS$53,$AC$4:$AJ$105,$T$4:$AA$156),,3,$B$16)),"",INDEX(($AL$4:$AS$53,$AC$4:$AJ$105,$T$4:$AA$156),,3,$B$16))</f>
        <v>-7.577111043727458E-2</v>
      </c>
      <c r="AX32" s="75">
        <f>IF(ISERROR(INDEX(($AL$4:$AS$53,$AC$4:$AJ$105,$T$4:$AA$156),,3,$B$16)),"",INDEX(($AL$4:$AS$53,$AC$4:$AJ$105,$T$4:$AA$156),,4,$B$16))</f>
        <v>-0.17714240685638294</v>
      </c>
      <c r="AY32" s="75">
        <f>IF(ISERROR(INDEX(($AL$4:$AS$53,$AC$4:$AJ$105,$T$4:$AA$156),,3,$B$16)),"",INDEX(($AL$4:$AS$53,$AC$4:$AJ$105,$T$4:$AA$156),,5,$B$16))</f>
        <v>-0.16298458815403216</v>
      </c>
      <c r="AZ32" s="75">
        <f>IF(ISERROR(INDEX(($AL$4:$AS$53,$AC$4:$AJ$105,$T$4:$AA$156),,6,$B$16)),"",INDEX(($AL$4:$AS$53,$AC$4:$AJ$105,$T$4:$AA$156),,6,$B$16))</f>
        <v>-0.24613340878392043</v>
      </c>
      <c r="BA32" s="75">
        <f>IF(ISERROR(INDEX(($AL$4:$AS$53,$AC$4:$AJ$105,$T$4:$AA$156),,7,$B$16)),"",INDEX(($AL$4:$AS$53,$AC$4:$AJ$105,$T$4:$AA$156),,7,$B$16))</f>
        <v>-0.10100865437731443</v>
      </c>
      <c r="BB32" s="75">
        <f>IF(ISERROR(INDEX(($AL$4:$AS$53,$AC$4:$AJ$105,$T$4:$AA$156),,8,$B$16)),"",INDEX(($AL$4:$AS$53,$AC$4:$AJ$105,$T$4:$AA$156),,8,$B$16))</f>
        <v>3.0574712947355032E-2</v>
      </c>
    </row>
    <row r="33" spans="10:54">
      <c r="J33" s="99">
        <v>41070</v>
      </c>
      <c r="K33" s="87">
        <v>2524.3290000000002</v>
      </c>
      <c r="L33" s="87">
        <v>2281.4470000000001</v>
      </c>
      <c r="M33" s="87">
        <v>5209.9106000000002</v>
      </c>
      <c r="N33" s="107">
        <v>41070</v>
      </c>
      <c r="O33" s="87">
        <v>1421.06</v>
      </c>
      <c r="P33" s="87">
        <v>6931.63</v>
      </c>
      <c r="Q33" s="87">
        <v>1838.08</v>
      </c>
      <c r="R33" s="87">
        <v>2840.0008781095589</v>
      </c>
      <c r="T33" s="74">
        <f t="shared" si="1"/>
        <v>41070</v>
      </c>
      <c r="U33" s="75">
        <f t="shared" si="5"/>
        <v>-6.3329452074618042E-2</v>
      </c>
      <c r="V33" s="75">
        <f t="shared" si="6"/>
        <v>-8.0463619933867525E-2</v>
      </c>
      <c r="W33" s="75">
        <f t="shared" si="7"/>
        <v>-0.11839608960498393</v>
      </c>
      <c r="X33" s="75">
        <f t="shared" si="8"/>
        <v>-0.18732021434167712</v>
      </c>
      <c r="Y33" s="75">
        <f t="shared" si="9"/>
        <v>-2.9694446621946979E-2</v>
      </c>
      <c r="Z33" s="75">
        <f t="shared" si="10"/>
        <v>-0.1346954147443743</v>
      </c>
      <c r="AA33" s="75">
        <f t="shared" si="10"/>
        <v>3.4067446176991867E-2</v>
      </c>
      <c r="AC33" s="74">
        <f t="shared" si="12"/>
        <v>41441</v>
      </c>
      <c r="AD33" s="75">
        <f t="shared" si="18"/>
        <v>0.11001589167937409</v>
      </c>
      <c r="AE33" s="75">
        <f t="shared" si="20"/>
        <v>7.3119656528806809E-2</v>
      </c>
      <c r="AF33" s="75">
        <f t="shared" si="21"/>
        <v>0.75855351086435396</v>
      </c>
      <c r="AG33" s="75">
        <f t="shared" si="22"/>
        <v>0.35367759657736464</v>
      </c>
      <c r="AH33" s="75">
        <f t="shared" si="23"/>
        <v>1.0068155970755486</v>
      </c>
      <c r="AI33" s="75">
        <f t="shared" si="24"/>
        <v>0.58225936846109927</v>
      </c>
      <c r="AJ33" s="75">
        <f t="shared" si="14"/>
        <v>6.7167624046156504E-2</v>
      </c>
      <c r="AL33" s="74">
        <f t="shared" si="15"/>
        <v>41805</v>
      </c>
      <c r="AM33" s="75">
        <f t="shared" si="19"/>
        <v>-9.2461848853317874E-2</v>
      </c>
      <c r="AN33" s="75">
        <f t="shared" si="25"/>
        <v>-5.7213740075706454E-2</v>
      </c>
      <c r="AO33" s="75">
        <f t="shared" si="26"/>
        <v>-0.15619741525046671</v>
      </c>
      <c r="AP33" s="75">
        <f t="shared" si="27"/>
        <v>-0.13177236228630629</v>
      </c>
      <c r="AQ33" s="75">
        <f t="shared" si="28"/>
        <v>-0.25352121172999231</v>
      </c>
      <c r="AR33" s="75">
        <f t="shared" si="29"/>
        <v>-6.4846451296110663E-2</v>
      </c>
      <c r="AS33" s="75">
        <f t="shared" si="17"/>
        <v>-6.1351652749507268E-3</v>
      </c>
      <c r="AU33" s="74">
        <f>IF(ISERROR(INDEX(($AL$4:$AS$53,$AC$4:$AJ$105,$T$4:$AA$156),,1,$B$16)),"",INDEX(($AL$4:$AS$53,$AC$4:$AJ$105,$T$4:$AA$156),,1,$B$16))</f>
        <v>41805</v>
      </c>
      <c r="AV33" s="75">
        <f>IF(ISERROR(INDEX(($AL$4:$AS$53,$AC$4:$AJ$105,$T$4:$AA$156),,2,$B$16)),"",INDEX(($AL$4:$AS$53,$AC$4:$AJ$105,$T$4:$AA$156),,2,$B$16))</f>
        <v>-9.2461848853317874E-2</v>
      </c>
      <c r="AW33" s="75">
        <f>IF(ISERROR(INDEX(($AL$4:$AS$53,$AC$4:$AJ$105,$T$4:$AA$156),,3,$B$16)),"",INDEX(($AL$4:$AS$53,$AC$4:$AJ$105,$T$4:$AA$156),,3,$B$16))</f>
        <v>-5.7213740075706454E-2</v>
      </c>
      <c r="AX33" s="75">
        <f>IF(ISERROR(INDEX(($AL$4:$AS$53,$AC$4:$AJ$105,$T$4:$AA$156),,3,$B$16)),"",INDEX(($AL$4:$AS$53,$AC$4:$AJ$105,$T$4:$AA$156),,4,$B$16))</f>
        <v>-0.15619741525046671</v>
      </c>
      <c r="AY33" s="75">
        <f>IF(ISERROR(INDEX(($AL$4:$AS$53,$AC$4:$AJ$105,$T$4:$AA$156),,3,$B$16)),"",INDEX(($AL$4:$AS$53,$AC$4:$AJ$105,$T$4:$AA$156),,5,$B$16))</f>
        <v>-0.13177236228630629</v>
      </c>
      <c r="AZ33" s="75">
        <f>IF(ISERROR(INDEX(($AL$4:$AS$53,$AC$4:$AJ$105,$T$4:$AA$156),,6,$B$16)),"",INDEX(($AL$4:$AS$53,$AC$4:$AJ$105,$T$4:$AA$156),,6,$B$16))</f>
        <v>-0.25352121172999231</v>
      </c>
      <c r="BA33" s="75">
        <f>IF(ISERROR(INDEX(($AL$4:$AS$53,$AC$4:$AJ$105,$T$4:$AA$156),,7,$B$16)),"",INDEX(($AL$4:$AS$53,$AC$4:$AJ$105,$T$4:$AA$156),,7,$B$16))</f>
        <v>-6.4846451296110663E-2</v>
      </c>
      <c r="BB33" s="75">
        <f>IF(ISERROR(INDEX(($AL$4:$AS$53,$AC$4:$AJ$105,$T$4:$AA$156),,8,$B$16)),"",INDEX(($AL$4:$AS$53,$AC$4:$AJ$105,$T$4:$AA$156),,8,$B$16))</f>
        <v>-6.1351652749507268E-3</v>
      </c>
    </row>
    <row r="34" spans="10:54">
      <c r="J34" s="99">
        <v>41077</v>
      </c>
      <c r="K34" s="87">
        <v>2568.0540000000001</v>
      </c>
      <c r="L34" s="87">
        <v>2306.85</v>
      </c>
      <c r="M34" s="87">
        <v>5469.5038999999997</v>
      </c>
      <c r="N34" s="107">
        <v>41077</v>
      </c>
      <c r="O34" s="87">
        <v>1489.91</v>
      </c>
      <c r="P34" s="87">
        <v>7345.61</v>
      </c>
      <c r="Q34" s="87">
        <v>1940.89</v>
      </c>
      <c r="R34" s="87">
        <v>3028.5035552708146</v>
      </c>
      <c r="T34" s="74">
        <f t="shared" si="1"/>
        <v>41077</v>
      </c>
      <c r="U34" s="75">
        <f t="shared" si="5"/>
        <v>-4.7104974319128523E-2</v>
      </c>
      <c r="V34" s="75">
        <f t="shared" si="6"/>
        <v>-7.0224950062150238E-2</v>
      </c>
      <c r="W34" s="75">
        <f t="shared" si="7"/>
        <v>-7.4468566473906428E-2</v>
      </c>
      <c r="X34" s="75">
        <f t="shared" si="8"/>
        <v>-0.14794608288869437</v>
      </c>
      <c r="Y34" s="75">
        <f t="shared" si="9"/>
        <v>2.8255428513835668E-2</v>
      </c>
      <c r="Z34" s="75">
        <f t="shared" si="10"/>
        <v>-8.6296017324169028E-2</v>
      </c>
      <c r="AA34" s="75">
        <f t="shared" si="10"/>
        <v>0.10270280593061876</v>
      </c>
      <c r="AC34" s="74">
        <f t="shared" si="12"/>
        <v>41448</v>
      </c>
      <c r="AD34" s="75">
        <f t="shared" si="18"/>
        <v>6.4372324594440755E-2</v>
      </c>
      <c r="AE34" s="75">
        <f t="shared" si="20"/>
        <v>2.8971695889017157E-2</v>
      </c>
      <c r="AF34" s="75">
        <f t="shared" si="21"/>
        <v>0.60005419845671537</v>
      </c>
      <c r="AG34" s="75">
        <f t="shared" si="22"/>
        <v>0.2608338727246895</v>
      </c>
      <c r="AH34" s="75">
        <f t="shared" si="23"/>
        <v>0.78573030056864335</v>
      </c>
      <c r="AI34" s="75">
        <f t="shared" si="24"/>
        <v>0.48104907742058201</v>
      </c>
      <c r="AJ34" s="75">
        <f t="shared" si="14"/>
        <v>8.1702778260541731E-2</v>
      </c>
      <c r="AL34" s="74">
        <f t="shared" si="15"/>
        <v>41812</v>
      </c>
      <c r="AM34" s="75">
        <f t="shared" si="19"/>
        <v>-0.10893959120286312</v>
      </c>
      <c r="AN34" s="75">
        <f t="shared" si="25"/>
        <v>-7.7265388744560459E-2</v>
      </c>
      <c r="AO34" s="75">
        <f t="shared" si="26"/>
        <v>-0.16741035671745141</v>
      </c>
      <c r="AP34" s="75">
        <f t="shared" si="27"/>
        <v>-0.14202534104645126</v>
      </c>
      <c r="AQ34" s="75">
        <f t="shared" si="28"/>
        <v>-0.28284498584396567</v>
      </c>
      <c r="AR34" s="75">
        <f t="shared" si="29"/>
        <v>-7.7773458545600804E-2</v>
      </c>
      <c r="AS34" s="75">
        <f t="shared" si="17"/>
        <v>6.4731384339788978E-3</v>
      </c>
      <c r="AU34" s="74">
        <f>IF(ISERROR(INDEX(($AL$4:$AS$53,$AC$4:$AJ$105,$T$4:$AA$156),,1,$B$16)),"",INDEX(($AL$4:$AS$53,$AC$4:$AJ$105,$T$4:$AA$156),,1,$B$16))</f>
        <v>41812</v>
      </c>
      <c r="AV34" s="75">
        <f>IF(ISERROR(INDEX(($AL$4:$AS$53,$AC$4:$AJ$105,$T$4:$AA$156),,2,$B$16)),"",INDEX(($AL$4:$AS$53,$AC$4:$AJ$105,$T$4:$AA$156),,2,$B$16))</f>
        <v>-0.10893959120286312</v>
      </c>
      <c r="AW34" s="75">
        <f>IF(ISERROR(INDEX(($AL$4:$AS$53,$AC$4:$AJ$105,$T$4:$AA$156),,3,$B$16)),"",INDEX(($AL$4:$AS$53,$AC$4:$AJ$105,$T$4:$AA$156),,3,$B$16))</f>
        <v>-7.7265388744560459E-2</v>
      </c>
      <c r="AX34" s="75">
        <f>IF(ISERROR(INDEX(($AL$4:$AS$53,$AC$4:$AJ$105,$T$4:$AA$156),,3,$B$16)),"",INDEX(($AL$4:$AS$53,$AC$4:$AJ$105,$T$4:$AA$156),,4,$B$16))</f>
        <v>-0.16741035671745141</v>
      </c>
      <c r="AY34" s="75">
        <f>IF(ISERROR(INDEX(($AL$4:$AS$53,$AC$4:$AJ$105,$T$4:$AA$156),,3,$B$16)),"",INDEX(($AL$4:$AS$53,$AC$4:$AJ$105,$T$4:$AA$156),,5,$B$16))</f>
        <v>-0.14202534104645126</v>
      </c>
      <c r="AZ34" s="75">
        <f>IF(ISERROR(INDEX(($AL$4:$AS$53,$AC$4:$AJ$105,$T$4:$AA$156),,6,$B$16)),"",INDEX(($AL$4:$AS$53,$AC$4:$AJ$105,$T$4:$AA$156),,6,$B$16))</f>
        <v>-0.28284498584396567</v>
      </c>
      <c r="BA34" s="75">
        <f>IF(ISERROR(INDEX(($AL$4:$AS$53,$AC$4:$AJ$105,$T$4:$AA$156),,7,$B$16)),"",INDEX(($AL$4:$AS$53,$AC$4:$AJ$105,$T$4:$AA$156),,7,$B$16))</f>
        <v>-7.7773458545600804E-2</v>
      </c>
      <c r="BB34" s="75">
        <f>IF(ISERROR(INDEX(($AL$4:$AS$53,$AC$4:$AJ$105,$T$4:$AA$156),,8,$B$16)),"",INDEX(($AL$4:$AS$53,$AC$4:$AJ$105,$T$4:$AA$156),,8,$B$16))</f>
        <v>6.4731384339788978E-3</v>
      </c>
    </row>
    <row r="35" spans="10:54">
      <c r="J35" s="99">
        <v>41084</v>
      </c>
      <c r="K35" s="87">
        <v>2512.1849999999999</v>
      </c>
      <c r="L35" s="87">
        <v>2260.877</v>
      </c>
      <c r="M35" s="87">
        <v>5239.6845999999996</v>
      </c>
      <c r="N35" s="107">
        <v>41084</v>
      </c>
      <c r="O35" s="87">
        <v>1450.28</v>
      </c>
      <c r="P35" s="87">
        <v>7057.85</v>
      </c>
      <c r="Q35" s="87">
        <v>1902.78</v>
      </c>
      <c r="R35" s="87">
        <v>2899.2262345859594</v>
      </c>
      <c r="T35" s="74">
        <f t="shared" si="1"/>
        <v>41084</v>
      </c>
      <c r="U35" s="75">
        <f t="shared" si="5"/>
        <v>-6.7835571179538978E-2</v>
      </c>
      <c r="V35" s="75">
        <f t="shared" si="6"/>
        <v>-8.875435092080719E-2</v>
      </c>
      <c r="W35" s="75">
        <f t="shared" si="7"/>
        <v>-0.11335783139991973</v>
      </c>
      <c r="X35" s="75">
        <f t="shared" si="8"/>
        <v>-0.17060979864006265</v>
      </c>
      <c r="Y35" s="75">
        <f t="shared" si="9"/>
        <v>-1.2025879928777017E-2</v>
      </c>
      <c r="Z35" s="75">
        <f t="shared" si="10"/>
        <v>-0.10423688918180951</v>
      </c>
      <c r="AA35" s="75">
        <f t="shared" si="10"/>
        <v>5.5631880749012153E-2</v>
      </c>
      <c r="AC35" s="74">
        <f t="shared" si="12"/>
        <v>41455</v>
      </c>
      <c r="AD35" s="75">
        <f t="shared" si="18"/>
        <v>1.074709264940954E-2</v>
      </c>
      <c r="AE35" s="75">
        <f t="shared" si="20"/>
        <v>-1.762970132400199E-2</v>
      </c>
      <c r="AF35" s="75">
        <f t="shared" si="21"/>
        <v>0.59923439500750741</v>
      </c>
      <c r="AG35" s="75">
        <f t="shared" si="22"/>
        <v>0.20840503291602874</v>
      </c>
      <c r="AH35" s="75">
        <f t="shared" si="23"/>
        <v>0.74482696994313558</v>
      </c>
      <c r="AI35" s="75">
        <f t="shared" si="24"/>
        <v>0.45872170439414117</v>
      </c>
      <c r="AJ35" s="75">
        <f t="shared" si="14"/>
        <v>9.1898544758545864E-2</v>
      </c>
      <c r="AL35" s="74">
        <f t="shared" si="15"/>
        <v>41819</v>
      </c>
      <c r="AM35" s="75">
        <f t="shared" si="19"/>
        <v>-0.10329771697800061</v>
      </c>
      <c r="AN35" s="75">
        <f t="shared" si="25"/>
        <v>-7.2787106773060106E-2</v>
      </c>
      <c r="AO35" s="75">
        <f t="shared" si="26"/>
        <v>-0.14133047305340263</v>
      </c>
      <c r="AP35" s="75">
        <f t="shared" si="27"/>
        <v>-0.1159989639095147</v>
      </c>
      <c r="AQ35" s="75">
        <f t="shared" si="28"/>
        <v>-0.26677714788335172</v>
      </c>
      <c r="AR35" s="75">
        <f t="shared" si="29"/>
        <v>-7.4274880482299022E-2</v>
      </c>
      <c r="AS35" s="75">
        <f t="shared" si="17"/>
        <v>-2.9137698161854075E-3</v>
      </c>
      <c r="AU35" s="74">
        <f>IF(ISERROR(INDEX(($AL$4:$AS$53,$AC$4:$AJ$105,$T$4:$AA$156),,1,$B$16)),"",INDEX(($AL$4:$AS$53,$AC$4:$AJ$105,$T$4:$AA$156),,1,$B$16))</f>
        <v>41819</v>
      </c>
      <c r="AV35" s="75">
        <f>IF(ISERROR(INDEX(($AL$4:$AS$53,$AC$4:$AJ$105,$T$4:$AA$156),,2,$B$16)),"",INDEX(($AL$4:$AS$53,$AC$4:$AJ$105,$T$4:$AA$156),,2,$B$16))</f>
        <v>-0.10329771697800061</v>
      </c>
      <c r="AW35" s="75">
        <f>IF(ISERROR(INDEX(($AL$4:$AS$53,$AC$4:$AJ$105,$T$4:$AA$156),,3,$B$16)),"",INDEX(($AL$4:$AS$53,$AC$4:$AJ$105,$T$4:$AA$156),,3,$B$16))</f>
        <v>-7.2787106773060106E-2</v>
      </c>
      <c r="AX35" s="75">
        <f>IF(ISERROR(INDEX(($AL$4:$AS$53,$AC$4:$AJ$105,$T$4:$AA$156),,3,$B$16)),"",INDEX(($AL$4:$AS$53,$AC$4:$AJ$105,$T$4:$AA$156),,4,$B$16))</f>
        <v>-0.14133047305340263</v>
      </c>
      <c r="AY35" s="75">
        <f>IF(ISERROR(INDEX(($AL$4:$AS$53,$AC$4:$AJ$105,$T$4:$AA$156),,3,$B$16)),"",INDEX(($AL$4:$AS$53,$AC$4:$AJ$105,$T$4:$AA$156),,5,$B$16))</f>
        <v>-0.1159989639095147</v>
      </c>
      <c r="AZ35" s="75">
        <f>IF(ISERROR(INDEX(($AL$4:$AS$53,$AC$4:$AJ$105,$T$4:$AA$156),,6,$B$16)),"",INDEX(($AL$4:$AS$53,$AC$4:$AJ$105,$T$4:$AA$156),,6,$B$16))</f>
        <v>-0.26677714788335172</v>
      </c>
      <c r="BA35" s="75">
        <f>IF(ISERROR(INDEX(($AL$4:$AS$53,$AC$4:$AJ$105,$T$4:$AA$156),,7,$B$16)),"",INDEX(($AL$4:$AS$53,$AC$4:$AJ$105,$T$4:$AA$156),,7,$B$16))</f>
        <v>-7.4274880482299022E-2</v>
      </c>
      <c r="BB35" s="75">
        <f>IF(ISERROR(INDEX(($AL$4:$AS$53,$AC$4:$AJ$105,$T$4:$AA$156),,8,$B$16)),"",INDEX(($AL$4:$AS$53,$AC$4:$AJ$105,$T$4:$AA$156),,8,$B$16))</f>
        <v>-2.9137698161854075E-3</v>
      </c>
    </row>
    <row r="36" spans="10:54">
      <c r="J36" s="99">
        <v>41091</v>
      </c>
      <c r="K36" s="87">
        <v>2461.6120000000001</v>
      </c>
      <c r="L36" s="87">
        <v>2225.431</v>
      </c>
      <c r="M36" s="87">
        <v>5166.7109</v>
      </c>
      <c r="N36" s="107">
        <v>41091</v>
      </c>
      <c r="O36" s="87">
        <v>1399.67</v>
      </c>
      <c r="P36" s="87">
        <v>6712.54</v>
      </c>
      <c r="Q36" s="87">
        <v>1846.95</v>
      </c>
      <c r="R36" s="87">
        <v>2917.902646623259</v>
      </c>
      <c r="T36" s="74">
        <f t="shared" si="1"/>
        <v>41091</v>
      </c>
      <c r="U36" s="75">
        <f t="shared" si="5"/>
        <v>-8.6601048904601852E-2</v>
      </c>
      <c r="V36" s="75">
        <f t="shared" si="6"/>
        <v>-0.1030408482743832</v>
      </c>
      <c r="W36" s="75">
        <f t="shared" si="7"/>
        <v>-0.12570620054007209</v>
      </c>
      <c r="X36" s="75">
        <f t="shared" si="8"/>
        <v>-0.19955278764275619</v>
      </c>
      <c r="Y36" s="75">
        <f t="shared" si="9"/>
        <v>-6.0363170095300012E-2</v>
      </c>
      <c r="Z36" s="75">
        <f t="shared" si="10"/>
        <v>-0.13051972507296861</v>
      </c>
      <c r="AA36" s="75">
        <f t="shared" si="10"/>
        <v>6.2432114455987175E-2</v>
      </c>
      <c r="AC36" s="74">
        <f t="shared" si="12"/>
        <v>41462</v>
      </c>
      <c r="AD36" s="75">
        <f t="shared" si="18"/>
        <v>2.2785269423674093E-2</v>
      </c>
      <c r="AE36" s="75">
        <f t="shared" si="20"/>
        <v>-3.7354974003895869E-3</v>
      </c>
      <c r="AF36" s="75">
        <f t="shared" si="21"/>
        <v>0.64923903157005847</v>
      </c>
      <c r="AG36" s="75">
        <f t="shared" si="22"/>
        <v>0.23607975624773081</v>
      </c>
      <c r="AH36" s="75">
        <f t="shared" si="23"/>
        <v>0.75409098294069876</v>
      </c>
      <c r="AI36" s="75">
        <f t="shared" si="24"/>
        <v>0.46852411070953015</v>
      </c>
      <c r="AJ36" s="75">
        <f t="shared" si="14"/>
        <v>6.2016116471229621E-2</v>
      </c>
      <c r="AL36" s="74">
        <f t="shared" si="15"/>
        <v>41826</v>
      </c>
      <c r="AM36" s="75">
        <f t="shared" si="19"/>
        <v>-9.1438896863253016E-2</v>
      </c>
      <c r="AN36" s="75">
        <f t="shared" si="25"/>
        <v>-6.2376785780953958E-2</v>
      </c>
      <c r="AO36" s="75">
        <f t="shared" si="26"/>
        <v>-0.13875806549841352</v>
      </c>
      <c r="AP36" s="75">
        <f t="shared" si="27"/>
        <v>-0.11404550164047655</v>
      </c>
      <c r="AQ36" s="75">
        <f t="shared" si="28"/>
        <v>-0.24832694557241608</v>
      </c>
      <c r="AR36" s="75">
        <f t="shared" si="29"/>
        <v>-6.1630896604401464E-2</v>
      </c>
      <c r="AS36" s="75">
        <f t="shared" si="17"/>
        <v>-6.544643812572426E-2</v>
      </c>
      <c r="AU36" s="74">
        <f>IF(ISERROR(INDEX(($AL$4:$AS$53,$AC$4:$AJ$105,$T$4:$AA$156),,1,$B$16)),"",INDEX(($AL$4:$AS$53,$AC$4:$AJ$105,$T$4:$AA$156),,1,$B$16))</f>
        <v>41826</v>
      </c>
      <c r="AV36" s="75">
        <f>IF(ISERROR(INDEX(($AL$4:$AS$53,$AC$4:$AJ$105,$T$4:$AA$156),,2,$B$16)),"",INDEX(($AL$4:$AS$53,$AC$4:$AJ$105,$T$4:$AA$156),,2,$B$16))</f>
        <v>-9.1438896863253016E-2</v>
      </c>
      <c r="AW36" s="75">
        <f>IF(ISERROR(INDEX(($AL$4:$AS$53,$AC$4:$AJ$105,$T$4:$AA$156),,3,$B$16)),"",INDEX(($AL$4:$AS$53,$AC$4:$AJ$105,$T$4:$AA$156),,3,$B$16))</f>
        <v>-6.2376785780953958E-2</v>
      </c>
      <c r="AX36" s="75">
        <f>IF(ISERROR(INDEX(($AL$4:$AS$53,$AC$4:$AJ$105,$T$4:$AA$156),,3,$B$16)),"",INDEX(($AL$4:$AS$53,$AC$4:$AJ$105,$T$4:$AA$156),,4,$B$16))</f>
        <v>-0.13875806549841352</v>
      </c>
      <c r="AY36" s="75">
        <f>IF(ISERROR(INDEX(($AL$4:$AS$53,$AC$4:$AJ$105,$T$4:$AA$156),,3,$B$16)),"",INDEX(($AL$4:$AS$53,$AC$4:$AJ$105,$T$4:$AA$156),,5,$B$16))</f>
        <v>-0.11404550164047655</v>
      </c>
      <c r="AZ36" s="75">
        <f>IF(ISERROR(INDEX(($AL$4:$AS$53,$AC$4:$AJ$105,$T$4:$AA$156),,6,$B$16)),"",INDEX(($AL$4:$AS$53,$AC$4:$AJ$105,$T$4:$AA$156),,6,$B$16))</f>
        <v>-0.24832694557241608</v>
      </c>
      <c r="BA36" s="75">
        <f>IF(ISERROR(INDEX(($AL$4:$AS$53,$AC$4:$AJ$105,$T$4:$AA$156),,7,$B$16)),"",INDEX(($AL$4:$AS$53,$AC$4:$AJ$105,$T$4:$AA$156),,7,$B$16))</f>
        <v>-6.1630896604401464E-2</v>
      </c>
      <c r="BB36" s="75">
        <f>IF(ISERROR(INDEX(($AL$4:$AS$53,$AC$4:$AJ$105,$T$4:$AA$156),,8,$B$16)),"",INDEX(($AL$4:$AS$53,$AC$4:$AJ$105,$T$4:$AA$156),,8,$B$16))</f>
        <v>-6.544643812572426E-2</v>
      </c>
    </row>
    <row r="37" spans="10:54">
      <c r="J37" s="99">
        <v>41098</v>
      </c>
      <c r="K37" s="87">
        <v>2472.614</v>
      </c>
      <c r="L37" s="87">
        <v>2223.5790000000002</v>
      </c>
      <c r="M37" s="87">
        <v>5313.9921999999997</v>
      </c>
      <c r="N37" s="107">
        <v>41098</v>
      </c>
      <c r="O37" s="87">
        <v>1404.58</v>
      </c>
      <c r="P37" s="87">
        <v>6876.7</v>
      </c>
      <c r="Q37" s="87">
        <v>1895.56</v>
      </c>
      <c r="R37" s="87">
        <v>3047.871844597873</v>
      </c>
      <c r="T37" s="74">
        <f t="shared" si="1"/>
        <v>41098</v>
      </c>
      <c r="U37" s="75">
        <f t="shared" si="5"/>
        <v>-8.2518677166102283E-2</v>
      </c>
      <c r="V37" s="75">
        <f t="shared" si="6"/>
        <v>-0.10378729619795202</v>
      </c>
      <c r="W37" s="75">
        <f t="shared" si="7"/>
        <v>-0.1007837440956062</v>
      </c>
      <c r="X37" s="75">
        <f t="shared" si="8"/>
        <v>-0.19674484304676287</v>
      </c>
      <c r="Y37" s="75">
        <f t="shared" si="9"/>
        <v>-3.7383674703517555E-2</v>
      </c>
      <c r="Z37" s="75">
        <f t="shared" si="10"/>
        <v>-0.10763581583655013</v>
      </c>
      <c r="AA37" s="75">
        <f t="shared" si="10"/>
        <v>0.10975495779283229</v>
      </c>
      <c r="AC37" s="74">
        <f t="shared" si="12"/>
        <v>41469</v>
      </c>
      <c r="AD37" s="75">
        <f t="shared" si="18"/>
        <v>4.5072201502820208E-2</v>
      </c>
      <c r="AE37" s="75">
        <f t="shared" si="20"/>
        <v>1.2290014766283441E-2</v>
      </c>
      <c r="AF37" s="75">
        <f t="shared" si="21"/>
        <v>0.69601995497601821</v>
      </c>
      <c r="AG37" s="75">
        <f t="shared" si="22"/>
        <v>0.27059817185797974</v>
      </c>
      <c r="AH37" s="75">
        <f t="shared" si="23"/>
        <v>0.84838180341186042</v>
      </c>
      <c r="AI37" s="75">
        <f t="shared" si="24"/>
        <v>0.49770544036522724</v>
      </c>
      <c r="AJ37" s="75">
        <f t="shared" si="14"/>
        <v>5.5112018390219397E-2</v>
      </c>
      <c r="AL37" s="74">
        <f t="shared" si="15"/>
        <v>41833</v>
      </c>
      <c r="AM37" s="75">
        <f t="shared" si="19"/>
        <v>-0.10423559672755445</v>
      </c>
      <c r="AN37" s="75">
        <f t="shared" si="25"/>
        <v>-6.8028818354581966E-2</v>
      </c>
      <c r="AO37" s="75">
        <f t="shared" si="26"/>
        <v>-0.15957915041965742</v>
      </c>
      <c r="AP37" s="75">
        <f t="shared" si="27"/>
        <v>-0.12226946986703502</v>
      </c>
      <c r="AQ37" s="75">
        <f t="shared" si="28"/>
        <v>-0.24833539153364792</v>
      </c>
      <c r="AR37" s="75">
        <f t="shared" si="29"/>
        <v>-8.0211551445465101E-2</v>
      </c>
      <c r="AS37" s="75">
        <f t="shared" si="17"/>
        <v>-8.4660553190178955E-3</v>
      </c>
      <c r="AU37" s="74">
        <f>IF(ISERROR(INDEX(($AL$4:$AS$53,$AC$4:$AJ$105,$T$4:$AA$156),,1,$B$16)),"",INDEX(($AL$4:$AS$53,$AC$4:$AJ$105,$T$4:$AA$156),,1,$B$16))</f>
        <v>41833</v>
      </c>
      <c r="AV37" s="75">
        <f>IF(ISERROR(INDEX(($AL$4:$AS$53,$AC$4:$AJ$105,$T$4:$AA$156),,2,$B$16)),"",INDEX(($AL$4:$AS$53,$AC$4:$AJ$105,$T$4:$AA$156),,2,$B$16))</f>
        <v>-0.10423559672755445</v>
      </c>
      <c r="AW37" s="75">
        <f>IF(ISERROR(INDEX(($AL$4:$AS$53,$AC$4:$AJ$105,$T$4:$AA$156),,3,$B$16)),"",INDEX(($AL$4:$AS$53,$AC$4:$AJ$105,$T$4:$AA$156),,3,$B$16))</f>
        <v>-6.8028818354581966E-2</v>
      </c>
      <c r="AX37" s="75">
        <f>IF(ISERROR(INDEX(($AL$4:$AS$53,$AC$4:$AJ$105,$T$4:$AA$156),,3,$B$16)),"",INDEX(($AL$4:$AS$53,$AC$4:$AJ$105,$T$4:$AA$156),,4,$B$16))</f>
        <v>-0.15957915041965742</v>
      </c>
      <c r="AY37" s="75">
        <f>IF(ISERROR(INDEX(($AL$4:$AS$53,$AC$4:$AJ$105,$T$4:$AA$156),,3,$B$16)),"",INDEX(($AL$4:$AS$53,$AC$4:$AJ$105,$T$4:$AA$156),,5,$B$16))</f>
        <v>-0.12226946986703502</v>
      </c>
      <c r="AZ37" s="75">
        <f>IF(ISERROR(INDEX(($AL$4:$AS$53,$AC$4:$AJ$105,$T$4:$AA$156),,6,$B$16)),"",INDEX(($AL$4:$AS$53,$AC$4:$AJ$105,$T$4:$AA$156),,6,$B$16))</f>
        <v>-0.24833539153364792</v>
      </c>
      <c r="BA37" s="75">
        <f>IF(ISERROR(INDEX(($AL$4:$AS$53,$AC$4:$AJ$105,$T$4:$AA$156),,7,$B$16)),"",INDEX(($AL$4:$AS$53,$AC$4:$AJ$105,$T$4:$AA$156),,7,$B$16))</f>
        <v>-8.0211551445465101E-2</v>
      </c>
      <c r="BB37" s="75">
        <f>IF(ISERROR(INDEX(($AL$4:$AS$53,$AC$4:$AJ$105,$T$4:$AA$156),,8,$B$16)),"",INDEX(($AL$4:$AS$53,$AC$4:$AJ$105,$T$4:$AA$156),,8,$B$16))</f>
        <v>-8.4660553190178955E-3</v>
      </c>
    </row>
    <row r="38" spans="10:54">
      <c r="J38" s="99">
        <v>41105</v>
      </c>
      <c r="K38" s="87">
        <v>2450.6329999999998</v>
      </c>
      <c r="L38" s="87">
        <v>2185.895</v>
      </c>
      <c r="M38" s="87">
        <v>5164.8456999999999</v>
      </c>
      <c r="N38" s="107">
        <v>41105</v>
      </c>
      <c r="O38" s="87">
        <v>1354.13</v>
      </c>
      <c r="P38" s="87">
        <v>6655.11</v>
      </c>
      <c r="Q38" s="87">
        <v>1843.88</v>
      </c>
      <c r="R38" s="87">
        <v>2995.5726523704407</v>
      </c>
      <c r="T38" s="74">
        <f t="shared" si="1"/>
        <v>41105</v>
      </c>
      <c r="U38" s="75">
        <f t="shared" si="5"/>
        <v>-9.0674886326615023E-2</v>
      </c>
      <c r="V38" s="75">
        <f t="shared" si="6"/>
        <v>-0.11897581863411311</v>
      </c>
      <c r="W38" s="75">
        <f t="shared" si="7"/>
        <v>-0.12602182354014213</v>
      </c>
      <c r="X38" s="75">
        <f t="shared" si="8"/>
        <v>-0.22559633079989239</v>
      </c>
      <c r="Y38" s="75">
        <f t="shared" si="9"/>
        <v>-6.8402353942461747E-2</v>
      </c>
      <c r="Z38" s="75">
        <f t="shared" si="10"/>
        <v>-0.13196497504943028</v>
      </c>
      <c r="AA38" s="75">
        <f t="shared" si="10"/>
        <v>9.0712396024422048E-2</v>
      </c>
      <c r="AC38" s="74">
        <f t="shared" si="12"/>
        <v>41476</v>
      </c>
      <c r="AD38" s="75">
        <f t="shared" si="18"/>
        <v>6.0801749003327465E-3</v>
      </c>
      <c r="AE38" s="75">
        <f t="shared" si="20"/>
        <v>-1.095782302795667E-2</v>
      </c>
      <c r="AF38" s="75">
        <f t="shared" si="21"/>
        <v>0.69775904080372331</v>
      </c>
      <c r="AG38" s="75">
        <f t="shared" si="22"/>
        <v>0.28483810365786288</v>
      </c>
      <c r="AH38" s="75">
        <f t="shared" si="23"/>
        <v>0.85536474411047925</v>
      </c>
      <c r="AI38" s="75">
        <f t="shared" si="24"/>
        <v>0.45189747003994674</v>
      </c>
      <c r="AJ38" s="75">
        <f t="shared" si="14"/>
        <v>3.7761243723531068E-2</v>
      </c>
      <c r="AL38" s="74">
        <f t="shared" si="15"/>
        <v>41840</v>
      </c>
      <c r="AM38" s="75">
        <f t="shared" si="19"/>
        <v>-9.7506966332243872E-2</v>
      </c>
      <c r="AN38" s="75">
        <f t="shared" si="25"/>
        <v>-6.2517016651960744E-2</v>
      </c>
      <c r="AO38" s="75">
        <f t="shared" si="26"/>
        <v>-0.15081463191875555</v>
      </c>
      <c r="AP38" s="75">
        <f t="shared" si="27"/>
        <v>-0.12968938870661373</v>
      </c>
      <c r="AQ38" s="75">
        <f t="shared" si="28"/>
        <v>-0.23981824291429099</v>
      </c>
      <c r="AR38" s="75">
        <f t="shared" si="29"/>
        <v>-7.0425080644611171E-2</v>
      </c>
      <c r="AS38" s="75">
        <f t="shared" si="17"/>
        <v>3.2308102264712701E-2</v>
      </c>
      <c r="AU38" s="74">
        <f>IF(ISERROR(INDEX(($AL$4:$AS$53,$AC$4:$AJ$105,$T$4:$AA$156),,1,$B$16)),"",INDEX(($AL$4:$AS$53,$AC$4:$AJ$105,$T$4:$AA$156),,1,$B$16))</f>
        <v>41840</v>
      </c>
      <c r="AV38" s="75">
        <f>IF(ISERROR(INDEX(($AL$4:$AS$53,$AC$4:$AJ$105,$T$4:$AA$156),,2,$B$16)),"",INDEX(($AL$4:$AS$53,$AC$4:$AJ$105,$T$4:$AA$156),,2,$B$16))</f>
        <v>-9.7506966332243872E-2</v>
      </c>
      <c r="AW38" s="75">
        <f>IF(ISERROR(INDEX(($AL$4:$AS$53,$AC$4:$AJ$105,$T$4:$AA$156),,3,$B$16)),"",INDEX(($AL$4:$AS$53,$AC$4:$AJ$105,$T$4:$AA$156),,3,$B$16))</f>
        <v>-6.2517016651960744E-2</v>
      </c>
      <c r="AX38" s="75">
        <f>IF(ISERROR(INDEX(($AL$4:$AS$53,$AC$4:$AJ$105,$T$4:$AA$156),,3,$B$16)),"",INDEX(($AL$4:$AS$53,$AC$4:$AJ$105,$T$4:$AA$156),,4,$B$16))</f>
        <v>-0.15081463191875555</v>
      </c>
      <c r="AY38" s="75">
        <f>IF(ISERROR(INDEX(($AL$4:$AS$53,$AC$4:$AJ$105,$T$4:$AA$156),,3,$B$16)),"",INDEX(($AL$4:$AS$53,$AC$4:$AJ$105,$T$4:$AA$156),,5,$B$16))</f>
        <v>-0.12968938870661373</v>
      </c>
      <c r="AZ38" s="75">
        <f>IF(ISERROR(INDEX(($AL$4:$AS$53,$AC$4:$AJ$105,$T$4:$AA$156),,6,$B$16)),"",INDEX(($AL$4:$AS$53,$AC$4:$AJ$105,$T$4:$AA$156),,6,$B$16))</f>
        <v>-0.23981824291429099</v>
      </c>
      <c r="BA38" s="75">
        <f>IF(ISERROR(INDEX(($AL$4:$AS$53,$AC$4:$AJ$105,$T$4:$AA$156),,7,$B$16)),"",INDEX(($AL$4:$AS$53,$AC$4:$AJ$105,$T$4:$AA$156),,7,$B$16))</f>
        <v>-7.0425080644611171E-2</v>
      </c>
      <c r="BB38" s="75">
        <f>IF(ISERROR(INDEX(($AL$4:$AS$53,$AC$4:$AJ$105,$T$4:$AA$156),,8,$B$16)),"",INDEX(($AL$4:$AS$53,$AC$4:$AJ$105,$T$4:$AA$156),,8,$B$16))</f>
        <v>3.2308102264712701E-2</v>
      </c>
    </row>
    <row r="39" spans="10:54">
      <c r="J39" s="99">
        <v>41112</v>
      </c>
      <c r="K39" s="87">
        <v>2398.4549999999999</v>
      </c>
      <c r="L39" s="87">
        <v>2168.6379999999999</v>
      </c>
      <c r="M39" s="87">
        <v>5041.0977000000003</v>
      </c>
      <c r="N39" s="107">
        <v>41112</v>
      </c>
      <c r="O39" s="87">
        <v>1296.7</v>
      </c>
      <c r="P39" s="87">
        <v>6306.26</v>
      </c>
      <c r="Q39" s="87">
        <v>1792.54</v>
      </c>
      <c r="R39" s="87">
        <v>2949.8915508548544</v>
      </c>
      <c r="T39" s="74">
        <f t="shared" si="1"/>
        <v>41112</v>
      </c>
      <c r="U39" s="75">
        <f t="shared" si="5"/>
        <v>-0.11003591091954668</v>
      </c>
      <c r="V39" s="75">
        <f t="shared" si="6"/>
        <v>-0.12593124618110474</v>
      </c>
      <c r="W39" s="75">
        <f t="shared" si="7"/>
        <v>-0.14696205247680805</v>
      </c>
      <c r="X39" s="75">
        <f t="shared" si="8"/>
        <v>-0.25843956056524886</v>
      </c>
      <c r="Y39" s="75">
        <f t="shared" si="9"/>
        <v>-0.11723518147306178</v>
      </c>
      <c r="Z39" s="75">
        <f t="shared" si="10"/>
        <v>-0.15613407400433099</v>
      </c>
      <c r="AA39" s="75">
        <f t="shared" si="10"/>
        <v>7.4079534976076999E-2</v>
      </c>
      <c r="AC39" s="74">
        <f t="shared" si="12"/>
        <v>41483</v>
      </c>
      <c r="AD39" s="75">
        <f t="shared" si="18"/>
        <v>2.1480406386066742E-2</v>
      </c>
      <c r="AE39" s="75">
        <f t="shared" si="20"/>
        <v>-1.923339413567593E-3</v>
      </c>
      <c r="AF39" s="75">
        <f t="shared" si="21"/>
        <v>0.92409187496670553</v>
      </c>
      <c r="AG39" s="75">
        <f t="shared" si="22"/>
        <v>0.39367412342326702</v>
      </c>
      <c r="AH39" s="75">
        <f t="shared" si="23"/>
        <v>1.2879756295694555</v>
      </c>
      <c r="AI39" s="75">
        <f t="shared" si="24"/>
        <v>0.60513363134867793</v>
      </c>
      <c r="AJ39" s="75">
        <f t="shared" si="14"/>
        <v>1.527636620875894E-2</v>
      </c>
      <c r="AL39" s="74">
        <f t="shared" si="15"/>
        <v>41847</v>
      </c>
      <c r="AM39" s="75">
        <f t="shared" si="19"/>
        <v>-5.7343694353788721E-2</v>
      </c>
      <c r="AN39" s="75">
        <f t="shared" si="25"/>
        <v>-3.1763202873093865E-2</v>
      </c>
      <c r="AO39" s="75">
        <f t="shared" si="26"/>
        <v>-0.15038435709462461</v>
      </c>
      <c r="AP39" s="75">
        <f t="shared" si="27"/>
        <v>-0.14768606458297351</v>
      </c>
      <c r="AQ39" s="75">
        <f t="shared" si="28"/>
        <v>-0.22173543991694011</v>
      </c>
      <c r="AR39" s="75">
        <f t="shared" si="29"/>
        <v>-5.3129965696203429E-2</v>
      </c>
      <c r="AS39" s="75">
        <f t="shared" si="17"/>
        <v>3.1102460235397755E-2</v>
      </c>
      <c r="AU39" s="74">
        <f>IF(ISERROR(INDEX(($AL$4:$AS$53,$AC$4:$AJ$105,$T$4:$AA$156),,1,$B$16)),"",INDEX(($AL$4:$AS$53,$AC$4:$AJ$105,$T$4:$AA$156),,1,$B$16))</f>
        <v>41847</v>
      </c>
      <c r="AV39" s="75">
        <f>IF(ISERROR(INDEX(($AL$4:$AS$53,$AC$4:$AJ$105,$T$4:$AA$156),,2,$B$16)),"",INDEX(($AL$4:$AS$53,$AC$4:$AJ$105,$T$4:$AA$156),,2,$B$16))</f>
        <v>-5.7343694353788721E-2</v>
      </c>
      <c r="AW39" s="75">
        <f>IF(ISERROR(INDEX(($AL$4:$AS$53,$AC$4:$AJ$105,$T$4:$AA$156),,3,$B$16)),"",INDEX(($AL$4:$AS$53,$AC$4:$AJ$105,$T$4:$AA$156),,3,$B$16))</f>
        <v>-3.1763202873093865E-2</v>
      </c>
      <c r="AX39" s="75">
        <f>IF(ISERROR(INDEX(($AL$4:$AS$53,$AC$4:$AJ$105,$T$4:$AA$156),,3,$B$16)),"",INDEX(($AL$4:$AS$53,$AC$4:$AJ$105,$T$4:$AA$156),,4,$B$16))</f>
        <v>-0.15038435709462461</v>
      </c>
      <c r="AY39" s="75">
        <f>IF(ISERROR(INDEX(($AL$4:$AS$53,$AC$4:$AJ$105,$T$4:$AA$156),,3,$B$16)),"",INDEX(($AL$4:$AS$53,$AC$4:$AJ$105,$T$4:$AA$156),,5,$B$16))</f>
        <v>-0.14768606458297351</v>
      </c>
      <c r="AZ39" s="75">
        <f>IF(ISERROR(INDEX(($AL$4:$AS$53,$AC$4:$AJ$105,$T$4:$AA$156),,6,$B$16)),"",INDEX(($AL$4:$AS$53,$AC$4:$AJ$105,$T$4:$AA$156),,6,$B$16))</f>
        <v>-0.22173543991694011</v>
      </c>
      <c r="BA39" s="75">
        <f>IF(ISERROR(INDEX(($AL$4:$AS$53,$AC$4:$AJ$105,$T$4:$AA$156),,7,$B$16)),"",INDEX(($AL$4:$AS$53,$AC$4:$AJ$105,$T$4:$AA$156),,7,$B$16))</f>
        <v>-5.3129965696203429E-2</v>
      </c>
      <c r="BB39" s="75">
        <f>IF(ISERROR(INDEX(($AL$4:$AS$53,$AC$4:$AJ$105,$T$4:$AA$156),,8,$B$16)),"",INDEX(($AL$4:$AS$53,$AC$4:$AJ$105,$T$4:$AA$156),,8,$B$16))</f>
        <v>3.1102460235397755E-2</v>
      </c>
    </row>
    <row r="40" spans="10:54">
      <c r="J40" s="99">
        <v>41119</v>
      </c>
      <c r="K40" s="87">
        <v>2349.1080000000002</v>
      </c>
      <c r="L40" s="87">
        <v>2128.7649999999999</v>
      </c>
      <c r="M40" s="87">
        <v>5045.5806000000002</v>
      </c>
      <c r="N40" s="107">
        <v>41119</v>
      </c>
      <c r="O40" s="87">
        <v>1280.55</v>
      </c>
      <c r="P40" s="87">
        <v>6199.49</v>
      </c>
      <c r="Q40" s="87">
        <v>1772.09</v>
      </c>
      <c r="R40" s="87">
        <v>3113.795296575373</v>
      </c>
      <c r="T40" s="74">
        <f t="shared" si="1"/>
        <v>41119</v>
      </c>
      <c r="U40" s="75">
        <f t="shared" si="5"/>
        <v>-0.12834647247015019</v>
      </c>
      <c r="V40" s="75">
        <f t="shared" si="6"/>
        <v>-0.14200204426774743</v>
      </c>
      <c r="W40" s="75">
        <f t="shared" si="7"/>
        <v>-0.14620347090538721</v>
      </c>
      <c r="X40" s="75">
        <f t="shared" si="8"/>
        <v>-0.26767546794310904</v>
      </c>
      <c r="Y40" s="75">
        <f t="shared" si="9"/>
        <v>-0.13218109230993214</v>
      </c>
      <c r="Z40" s="75">
        <f t="shared" si="10"/>
        <v>-0.16576122775633173</v>
      </c>
      <c r="AA40" s="75">
        <f t="shared" si="10"/>
        <v>0.13375822348017308</v>
      </c>
      <c r="AC40" s="74">
        <f t="shared" si="12"/>
        <v>41490</v>
      </c>
      <c r="AD40" s="75">
        <f t="shared" si="18"/>
        <v>3.2161360254266969E-2</v>
      </c>
      <c r="AE40" s="75">
        <f t="shared" si="20"/>
        <v>7.2928067105932914E-3</v>
      </c>
      <c r="AF40" s="75">
        <f t="shared" si="21"/>
        <v>0.92471844227282318</v>
      </c>
      <c r="AG40" s="75">
        <f t="shared" si="22"/>
        <v>0.41562603602608039</v>
      </c>
      <c r="AH40" s="75">
        <f t="shared" si="23"/>
        <v>1.1962128350934202</v>
      </c>
      <c r="AI40" s="75">
        <f t="shared" si="24"/>
        <v>0.60777296937416758</v>
      </c>
      <c r="AJ40" s="75">
        <f t="shared" si="14"/>
        <v>-3.8092231270571708E-2</v>
      </c>
      <c r="AL40" s="74">
        <f t="shared" si="15"/>
        <v>41854</v>
      </c>
      <c r="AM40" s="75">
        <f t="shared" si="19"/>
        <v>-2.8590945144251645E-2</v>
      </c>
      <c r="AN40" s="75">
        <f t="shared" si="25"/>
        <v>-5.0423925207775389E-3</v>
      </c>
      <c r="AO40" s="75">
        <f t="shared" si="26"/>
        <v>-0.12453800111095326</v>
      </c>
      <c r="AP40" s="75">
        <f t="shared" si="27"/>
        <v>-0.11679761699188385</v>
      </c>
      <c r="AQ40" s="75">
        <f t="shared" si="28"/>
        <v>-0.20813502920191096</v>
      </c>
      <c r="AR40" s="75">
        <f t="shared" si="29"/>
        <v>-3.4307206525223122E-2</v>
      </c>
      <c r="AS40" s="75">
        <f t="shared" si="17"/>
        <v>7.6525617150585701E-2</v>
      </c>
      <c r="AU40" s="74">
        <f>IF(ISERROR(INDEX(($AL$4:$AS$53,$AC$4:$AJ$105,$T$4:$AA$156),,1,$B$16)),"",INDEX(($AL$4:$AS$53,$AC$4:$AJ$105,$T$4:$AA$156),,1,$B$16))</f>
        <v>41854</v>
      </c>
      <c r="AV40" s="75">
        <f>IF(ISERROR(INDEX(($AL$4:$AS$53,$AC$4:$AJ$105,$T$4:$AA$156),,2,$B$16)),"",INDEX(($AL$4:$AS$53,$AC$4:$AJ$105,$T$4:$AA$156),,2,$B$16))</f>
        <v>-2.8590945144251645E-2</v>
      </c>
      <c r="AW40" s="75">
        <f>IF(ISERROR(INDEX(($AL$4:$AS$53,$AC$4:$AJ$105,$T$4:$AA$156),,3,$B$16)),"",INDEX(($AL$4:$AS$53,$AC$4:$AJ$105,$T$4:$AA$156),,3,$B$16))</f>
        <v>-5.0423925207775389E-3</v>
      </c>
      <c r="AX40" s="75">
        <f>IF(ISERROR(INDEX(($AL$4:$AS$53,$AC$4:$AJ$105,$T$4:$AA$156),,3,$B$16)),"",INDEX(($AL$4:$AS$53,$AC$4:$AJ$105,$T$4:$AA$156),,4,$B$16))</f>
        <v>-0.12453800111095326</v>
      </c>
      <c r="AY40" s="75">
        <f>IF(ISERROR(INDEX(($AL$4:$AS$53,$AC$4:$AJ$105,$T$4:$AA$156),,3,$B$16)),"",INDEX(($AL$4:$AS$53,$AC$4:$AJ$105,$T$4:$AA$156),,5,$B$16))</f>
        <v>-0.11679761699188385</v>
      </c>
      <c r="AZ40" s="75">
        <f>IF(ISERROR(INDEX(($AL$4:$AS$53,$AC$4:$AJ$105,$T$4:$AA$156),,6,$B$16)),"",INDEX(($AL$4:$AS$53,$AC$4:$AJ$105,$T$4:$AA$156),,6,$B$16))</f>
        <v>-0.20813502920191096</v>
      </c>
      <c r="BA40" s="75">
        <f>IF(ISERROR(INDEX(($AL$4:$AS$53,$AC$4:$AJ$105,$T$4:$AA$156),,7,$B$16)),"",INDEX(($AL$4:$AS$53,$AC$4:$AJ$105,$T$4:$AA$156),,7,$B$16))</f>
        <v>-3.4307206525223122E-2</v>
      </c>
      <c r="BB40" s="75">
        <f>IF(ISERROR(INDEX(($AL$4:$AS$53,$AC$4:$AJ$105,$T$4:$AA$156),,8,$B$16)),"",INDEX(($AL$4:$AS$53,$AC$4:$AJ$105,$T$4:$AA$156),,8,$B$16))</f>
        <v>7.6525617150585701E-2</v>
      </c>
    </row>
    <row r="41" spans="10:54">
      <c r="J41" s="99">
        <v>41126</v>
      </c>
      <c r="K41" s="87">
        <v>2353.7370000000001</v>
      </c>
      <c r="L41" s="87">
        <v>2132.7959999999998</v>
      </c>
      <c r="M41" s="87">
        <v>5190.7948999999999</v>
      </c>
      <c r="N41" s="107">
        <v>41126</v>
      </c>
      <c r="O41" s="87">
        <v>1274.51</v>
      </c>
      <c r="P41" s="87">
        <v>6248.35</v>
      </c>
      <c r="Q41" s="87">
        <v>1781.13</v>
      </c>
      <c r="R41" s="87">
        <v>2987.6085965512666</v>
      </c>
      <c r="T41" s="74">
        <f t="shared" si="1"/>
        <v>41126</v>
      </c>
      <c r="U41" s="75">
        <f t="shared" si="5"/>
        <v>-0.12662884851291389</v>
      </c>
      <c r="V41" s="75">
        <f t="shared" si="6"/>
        <v>-0.14037735119004435</v>
      </c>
      <c r="W41" s="75">
        <f t="shared" si="7"/>
        <v>-0.12163078539226635</v>
      </c>
      <c r="X41" s="75">
        <f t="shared" si="8"/>
        <v>-0.27112964011414775</v>
      </c>
      <c r="Y41" s="75">
        <f t="shared" si="9"/>
        <v>-0.12534155682721704</v>
      </c>
      <c r="Z41" s="75">
        <f t="shared" si="10"/>
        <v>-0.16150550795593621</v>
      </c>
      <c r="AA41" s="75">
        <f t="shared" si="10"/>
        <v>8.781261844842847E-2</v>
      </c>
      <c r="AC41" s="74">
        <f t="shared" si="12"/>
        <v>41497</v>
      </c>
      <c r="AD41" s="75">
        <f t="shared" si="18"/>
        <v>4.9957744667560977E-2</v>
      </c>
      <c r="AE41" s="75">
        <f t="shared" si="20"/>
        <v>1.8617925523334522E-2</v>
      </c>
      <c r="AF41" s="75">
        <f t="shared" si="21"/>
        <v>0.87062544269307351</v>
      </c>
      <c r="AG41" s="75">
        <f t="shared" si="22"/>
        <v>0.362242078840598</v>
      </c>
      <c r="AH41" s="75">
        <f t="shared" si="23"/>
        <v>1.1222713241267264</v>
      </c>
      <c r="AI41" s="75">
        <f t="shared" si="24"/>
        <v>0.62727078181472318</v>
      </c>
      <c r="AJ41" s="75">
        <f t="shared" si="14"/>
        <v>-4.5793761155094814E-2</v>
      </c>
      <c r="AL41" s="74">
        <f t="shared" si="15"/>
        <v>41861</v>
      </c>
      <c r="AM41" s="75">
        <f t="shared" si="19"/>
        <v>-2.7868665141482674E-2</v>
      </c>
      <c r="AN41" s="75">
        <f t="shared" si="25"/>
        <v>-8.8919120479258318E-4</v>
      </c>
      <c r="AO41" s="75">
        <f t="shared" si="26"/>
        <v>-0.11859541742753954</v>
      </c>
      <c r="AP41" s="75">
        <f t="shared" si="27"/>
        <v>-0.10546537730961825</v>
      </c>
      <c r="AQ41" s="75">
        <f t="shared" si="28"/>
        <v>-0.20747865735760873</v>
      </c>
      <c r="AR41" s="75">
        <f t="shared" si="29"/>
        <v>-1.1457331669291193E-3</v>
      </c>
      <c r="AS41" s="75">
        <f t="shared" si="17"/>
        <v>9.5624689831293797E-2</v>
      </c>
      <c r="AU41" s="74">
        <f>IF(ISERROR(INDEX(($AL$4:$AS$53,$AC$4:$AJ$105,$T$4:$AA$156),,1,$B$16)),"",INDEX(($AL$4:$AS$53,$AC$4:$AJ$105,$T$4:$AA$156),,1,$B$16))</f>
        <v>41861</v>
      </c>
      <c r="AV41" s="75">
        <f>IF(ISERROR(INDEX(($AL$4:$AS$53,$AC$4:$AJ$105,$T$4:$AA$156),,2,$B$16)),"",INDEX(($AL$4:$AS$53,$AC$4:$AJ$105,$T$4:$AA$156),,2,$B$16))</f>
        <v>-2.7868665141482674E-2</v>
      </c>
      <c r="AW41" s="75">
        <f>IF(ISERROR(INDEX(($AL$4:$AS$53,$AC$4:$AJ$105,$T$4:$AA$156),,3,$B$16)),"",INDEX(($AL$4:$AS$53,$AC$4:$AJ$105,$T$4:$AA$156),,3,$B$16))</f>
        <v>-8.8919120479258318E-4</v>
      </c>
      <c r="AX41" s="75">
        <f>IF(ISERROR(INDEX(($AL$4:$AS$53,$AC$4:$AJ$105,$T$4:$AA$156),,3,$B$16)),"",INDEX(($AL$4:$AS$53,$AC$4:$AJ$105,$T$4:$AA$156),,4,$B$16))</f>
        <v>-0.11859541742753954</v>
      </c>
      <c r="AY41" s="75">
        <f>IF(ISERROR(INDEX(($AL$4:$AS$53,$AC$4:$AJ$105,$T$4:$AA$156),,3,$B$16)),"",INDEX(($AL$4:$AS$53,$AC$4:$AJ$105,$T$4:$AA$156),,5,$B$16))</f>
        <v>-0.10546537730961825</v>
      </c>
      <c r="AZ41" s="75">
        <f>IF(ISERROR(INDEX(($AL$4:$AS$53,$AC$4:$AJ$105,$T$4:$AA$156),,6,$B$16)),"",INDEX(($AL$4:$AS$53,$AC$4:$AJ$105,$T$4:$AA$156),,6,$B$16))</f>
        <v>-0.20747865735760873</v>
      </c>
      <c r="BA41" s="75">
        <f>IF(ISERROR(INDEX(($AL$4:$AS$53,$AC$4:$AJ$105,$T$4:$AA$156),,7,$B$16)),"",INDEX(($AL$4:$AS$53,$AC$4:$AJ$105,$T$4:$AA$156),,7,$B$16))</f>
        <v>-1.1457331669291193E-3</v>
      </c>
      <c r="BB41" s="75">
        <f>IF(ISERROR(INDEX(($AL$4:$AS$53,$AC$4:$AJ$105,$T$4:$AA$156),,8,$B$16)),"",INDEX(($AL$4:$AS$53,$AC$4:$AJ$105,$T$4:$AA$156),,8,$B$16))</f>
        <v>9.5624689831293797E-2</v>
      </c>
    </row>
    <row r="42" spans="10:54">
      <c r="J42" s="99">
        <v>41133</v>
      </c>
      <c r="K42" s="87">
        <v>2399.7510000000002</v>
      </c>
      <c r="L42" s="87">
        <v>2168.8139999999999</v>
      </c>
      <c r="M42" s="87">
        <v>5334.9179999999997</v>
      </c>
      <c r="N42" s="107">
        <v>41133</v>
      </c>
      <c r="O42" s="87">
        <v>1310</v>
      </c>
      <c r="P42" s="87">
        <v>6538.19</v>
      </c>
      <c r="Q42" s="87">
        <v>1824.15</v>
      </c>
      <c r="R42" s="87">
        <v>2983.7212149069228</v>
      </c>
      <c r="T42" s="74">
        <f t="shared" si="1"/>
        <v>41133</v>
      </c>
      <c r="U42" s="75">
        <f t="shared" si="5"/>
        <v>-0.10955502073838896</v>
      </c>
      <c r="V42" s="75">
        <f t="shared" si="6"/>
        <v>-0.12586030944538762</v>
      </c>
      <c r="W42" s="75">
        <f t="shared" si="7"/>
        <v>-9.7242749148755414E-2</v>
      </c>
      <c r="X42" s="75">
        <f t="shared" si="8"/>
        <v>-0.25083351919524643</v>
      </c>
      <c r="Y42" s="75">
        <f t="shared" si="9"/>
        <v>-8.4769085187632376E-2</v>
      </c>
      <c r="Z42" s="75">
        <f t="shared" si="10"/>
        <v>-0.14125317766688628</v>
      </c>
      <c r="AA42" s="75">
        <f t="shared" si="10"/>
        <v>8.639719113632216E-2</v>
      </c>
      <c r="AC42" s="74">
        <f t="shared" si="12"/>
        <v>41504</v>
      </c>
      <c r="AD42" s="75">
        <f t="shared" si="18"/>
        <v>5.8286638129007473E-2</v>
      </c>
      <c r="AE42" s="75">
        <f t="shared" si="20"/>
        <v>2.6667163012321859E-2</v>
      </c>
      <c r="AF42" s="75">
        <f t="shared" si="21"/>
        <v>0.79785516562393322</v>
      </c>
      <c r="AG42" s="75">
        <f t="shared" si="22"/>
        <v>0.31933283867199225</v>
      </c>
      <c r="AH42" s="75">
        <f t="shared" si="23"/>
        <v>1.0754427294882212</v>
      </c>
      <c r="AI42" s="75">
        <f t="shared" si="24"/>
        <v>0.60854574852577525</v>
      </c>
      <c r="AJ42" s="75">
        <f t="shared" si="14"/>
        <v>-8.9307273724846703E-2</v>
      </c>
      <c r="AL42" s="74">
        <f t="shared" si="15"/>
        <v>41868</v>
      </c>
      <c r="AM42" s="75">
        <f t="shared" si="19"/>
        <v>-1.5566134909560603E-2</v>
      </c>
      <c r="AN42" s="75">
        <f t="shared" si="25"/>
        <v>1.382093610480517E-2</v>
      </c>
      <c r="AO42" s="75">
        <f t="shared" si="26"/>
        <v>-8.9764891058426666E-2</v>
      </c>
      <c r="AP42" s="75">
        <f t="shared" si="27"/>
        <v>-7.7404593334484462E-2</v>
      </c>
      <c r="AQ42" s="75">
        <f t="shared" si="28"/>
        <v>-0.1622161478332792</v>
      </c>
      <c r="AR42" s="75">
        <f t="shared" si="29"/>
        <v>3.3587713375752726E-2</v>
      </c>
      <c r="AS42" s="75">
        <f t="shared" si="17"/>
        <v>8.0940383769579904E-2</v>
      </c>
      <c r="AU42" s="74">
        <f>IF(ISERROR(INDEX(($AL$4:$AS$53,$AC$4:$AJ$105,$T$4:$AA$156),,1,$B$16)),"",INDEX(($AL$4:$AS$53,$AC$4:$AJ$105,$T$4:$AA$156),,1,$B$16))</f>
        <v>41868</v>
      </c>
      <c r="AV42" s="75">
        <f>IF(ISERROR(INDEX(($AL$4:$AS$53,$AC$4:$AJ$105,$T$4:$AA$156),,2,$B$16)),"",INDEX(($AL$4:$AS$53,$AC$4:$AJ$105,$T$4:$AA$156),,2,$B$16))</f>
        <v>-1.5566134909560603E-2</v>
      </c>
      <c r="AW42" s="75">
        <f>IF(ISERROR(INDEX(($AL$4:$AS$53,$AC$4:$AJ$105,$T$4:$AA$156),,3,$B$16)),"",INDEX(($AL$4:$AS$53,$AC$4:$AJ$105,$T$4:$AA$156),,3,$B$16))</f>
        <v>1.382093610480517E-2</v>
      </c>
      <c r="AX42" s="75">
        <f>IF(ISERROR(INDEX(($AL$4:$AS$53,$AC$4:$AJ$105,$T$4:$AA$156),,3,$B$16)),"",INDEX(($AL$4:$AS$53,$AC$4:$AJ$105,$T$4:$AA$156),,4,$B$16))</f>
        <v>-8.9764891058426666E-2</v>
      </c>
      <c r="AY42" s="75">
        <f>IF(ISERROR(INDEX(($AL$4:$AS$53,$AC$4:$AJ$105,$T$4:$AA$156),,3,$B$16)),"",INDEX(($AL$4:$AS$53,$AC$4:$AJ$105,$T$4:$AA$156),,5,$B$16))</f>
        <v>-7.7404593334484462E-2</v>
      </c>
      <c r="AZ42" s="75">
        <f>IF(ISERROR(INDEX(($AL$4:$AS$53,$AC$4:$AJ$105,$T$4:$AA$156),,6,$B$16)),"",INDEX(($AL$4:$AS$53,$AC$4:$AJ$105,$T$4:$AA$156),,6,$B$16))</f>
        <v>-0.1622161478332792</v>
      </c>
      <c r="BA42" s="75">
        <f>IF(ISERROR(INDEX(($AL$4:$AS$53,$AC$4:$AJ$105,$T$4:$AA$156),,7,$B$16)),"",INDEX(($AL$4:$AS$53,$AC$4:$AJ$105,$T$4:$AA$156),,7,$B$16))</f>
        <v>3.3587713375752726E-2</v>
      </c>
      <c r="BB42" s="75">
        <f>IF(ISERROR(INDEX(($AL$4:$AS$53,$AC$4:$AJ$105,$T$4:$AA$156),,8,$B$16)),"",INDEX(($AL$4:$AS$53,$AC$4:$AJ$105,$T$4:$AA$156),,8,$B$16))</f>
        <v>8.0940383769579904E-2</v>
      </c>
    </row>
    <row r="43" spans="10:54">
      <c r="J43" s="99">
        <v>41140</v>
      </c>
      <c r="K43" s="87">
        <v>2313.4760000000001</v>
      </c>
      <c r="L43" s="87">
        <v>2114.8910000000001</v>
      </c>
      <c r="M43" s="87">
        <v>5236.1806999999999</v>
      </c>
      <c r="N43" s="107">
        <v>41140</v>
      </c>
      <c r="O43" s="87">
        <v>1314.63</v>
      </c>
      <c r="P43" s="87">
        <v>6319.23</v>
      </c>
      <c r="Q43" s="87">
        <v>1781.51</v>
      </c>
      <c r="R43" s="87">
        <v>3018.0509256723908</v>
      </c>
      <c r="T43" s="74">
        <f t="shared" si="1"/>
        <v>41140</v>
      </c>
      <c r="U43" s="75">
        <f t="shared" si="5"/>
        <v>-0.14156798399407489</v>
      </c>
      <c r="V43" s="75">
        <f t="shared" si="6"/>
        <v>-0.14759395490035798</v>
      </c>
      <c r="W43" s="75">
        <f t="shared" si="7"/>
        <v>-0.11395074981614617</v>
      </c>
      <c r="X43" s="75">
        <f t="shared" si="8"/>
        <v>-0.24818570178598987</v>
      </c>
      <c r="Y43" s="75">
        <f t="shared" si="9"/>
        <v>-0.11541961096117459</v>
      </c>
      <c r="Z43" s="75">
        <f t="shared" si="10"/>
        <v>-0.16132661707937102</v>
      </c>
      <c r="AA43" s="75">
        <f t="shared" si="10"/>
        <v>9.8896918376854659E-2</v>
      </c>
      <c r="AC43" s="74">
        <f t="shared" si="12"/>
        <v>41511</v>
      </c>
      <c r="AD43" s="75">
        <f t="shared" si="18"/>
        <v>5.0379838694861512E-2</v>
      </c>
      <c r="AE43" s="75">
        <f t="shared" si="20"/>
        <v>2.1210338879996016E-2</v>
      </c>
      <c r="AF43" s="75">
        <f t="shared" si="21"/>
        <v>0.82451017182903508</v>
      </c>
      <c r="AG43" s="75">
        <f t="shared" si="22"/>
        <v>0.34455267353930186</v>
      </c>
      <c r="AH43" s="75">
        <f t="shared" si="23"/>
        <v>1.1034086108854591</v>
      </c>
      <c r="AI43" s="75">
        <f t="shared" si="24"/>
        <v>0.57447213239490202</v>
      </c>
      <c r="AJ43" s="75">
        <f t="shared" si="14"/>
        <v>-0.14316176739791842</v>
      </c>
      <c r="AL43" s="74">
        <f t="shared" si="15"/>
        <v>41875</v>
      </c>
      <c r="AM43" s="75">
        <f t="shared" si="19"/>
        <v>-1.3594043608697648E-2</v>
      </c>
      <c r="AN43" s="75">
        <f t="shared" si="25"/>
        <v>2.0230579617898092E-2</v>
      </c>
      <c r="AO43" s="75">
        <f t="shared" si="26"/>
        <v>-4.2442480041568142E-2</v>
      </c>
      <c r="AP43" s="75">
        <f t="shared" si="27"/>
        <v>-2.5087420134691674E-2</v>
      </c>
      <c r="AQ43" s="75">
        <f t="shared" si="28"/>
        <v>-0.15113203028239075</v>
      </c>
      <c r="AR43" s="75">
        <f t="shared" si="29"/>
        <v>6.4352012875858566E-2</v>
      </c>
      <c r="AS43" s="75">
        <f t="shared" si="17"/>
        <v>0.17225154337701798</v>
      </c>
      <c r="AU43" s="74">
        <f>IF(ISERROR(INDEX(($AL$4:$AS$53,$AC$4:$AJ$105,$T$4:$AA$156),,1,$B$16)),"",INDEX(($AL$4:$AS$53,$AC$4:$AJ$105,$T$4:$AA$156),,1,$B$16))</f>
        <v>41875</v>
      </c>
      <c r="AV43" s="75">
        <f>IF(ISERROR(INDEX(($AL$4:$AS$53,$AC$4:$AJ$105,$T$4:$AA$156),,2,$B$16)),"",INDEX(($AL$4:$AS$53,$AC$4:$AJ$105,$T$4:$AA$156),,2,$B$16))</f>
        <v>-1.3594043608697648E-2</v>
      </c>
      <c r="AW43" s="75">
        <f>IF(ISERROR(INDEX(($AL$4:$AS$53,$AC$4:$AJ$105,$T$4:$AA$156),,3,$B$16)),"",INDEX(($AL$4:$AS$53,$AC$4:$AJ$105,$T$4:$AA$156),,3,$B$16))</f>
        <v>2.0230579617898092E-2</v>
      </c>
      <c r="AX43" s="75">
        <f>IF(ISERROR(INDEX(($AL$4:$AS$53,$AC$4:$AJ$105,$T$4:$AA$156),,3,$B$16)),"",INDEX(($AL$4:$AS$53,$AC$4:$AJ$105,$T$4:$AA$156),,4,$B$16))</f>
        <v>-4.2442480041568142E-2</v>
      </c>
      <c r="AY43" s="75">
        <f>IF(ISERROR(INDEX(($AL$4:$AS$53,$AC$4:$AJ$105,$T$4:$AA$156),,3,$B$16)),"",INDEX(($AL$4:$AS$53,$AC$4:$AJ$105,$T$4:$AA$156),,5,$B$16))</f>
        <v>-2.5087420134691674E-2</v>
      </c>
      <c r="AZ43" s="75">
        <f>IF(ISERROR(INDEX(($AL$4:$AS$53,$AC$4:$AJ$105,$T$4:$AA$156),,6,$B$16)),"",INDEX(($AL$4:$AS$53,$AC$4:$AJ$105,$T$4:$AA$156),,6,$B$16))</f>
        <v>-0.15113203028239075</v>
      </c>
      <c r="BA43" s="75">
        <f>IF(ISERROR(INDEX(($AL$4:$AS$53,$AC$4:$AJ$105,$T$4:$AA$156),,7,$B$16)),"",INDEX(($AL$4:$AS$53,$AC$4:$AJ$105,$T$4:$AA$156),,7,$B$16))</f>
        <v>6.4352012875858566E-2</v>
      </c>
      <c r="BB43" s="75">
        <f>IF(ISERROR(INDEX(($AL$4:$AS$53,$AC$4:$AJ$105,$T$4:$AA$156),,8,$B$16)),"",INDEX(($AL$4:$AS$53,$AC$4:$AJ$105,$T$4:$AA$156),,8,$B$16))</f>
        <v>0.17225154337701798</v>
      </c>
    </row>
    <row r="44" spans="10:54">
      <c r="J44" s="99">
        <v>41147</v>
      </c>
      <c r="K44" s="87">
        <v>2275.6770000000001</v>
      </c>
      <c r="L44" s="87">
        <v>2092.1039999999998</v>
      </c>
      <c r="M44" s="87">
        <v>5327.4940999999999</v>
      </c>
      <c r="N44" s="107">
        <v>41147</v>
      </c>
      <c r="O44" s="87">
        <v>1328.13</v>
      </c>
      <c r="P44" s="87">
        <v>6515.75</v>
      </c>
      <c r="Q44" s="87">
        <v>1793.71</v>
      </c>
      <c r="R44" s="87">
        <v>2856.7423630409803</v>
      </c>
      <c r="T44" s="74">
        <f t="shared" si="1"/>
        <v>41147</v>
      </c>
      <c r="U44" s="75">
        <f t="shared" si="5"/>
        <v>-0.15559357655393202</v>
      </c>
      <c r="V44" s="75">
        <f t="shared" si="6"/>
        <v>-0.1567782469275526</v>
      </c>
      <c r="W44" s="75">
        <f t="shared" si="7"/>
        <v>-9.849899705258347E-2</v>
      </c>
      <c r="X44" s="75">
        <f t="shared" si="8"/>
        <v>-0.24046528385403254</v>
      </c>
      <c r="Y44" s="75">
        <f t="shared" si="9"/>
        <v>-8.791028813957924E-2</v>
      </c>
      <c r="Z44" s="75">
        <f t="shared" si="10"/>
        <v>-0.15558327841069575</v>
      </c>
      <c r="AA44" s="75">
        <f t="shared" si="10"/>
        <v>4.0163157168380481E-2</v>
      </c>
      <c r="AC44" s="74">
        <f t="shared" si="12"/>
        <v>41518</v>
      </c>
      <c r="AD44" s="75">
        <f t="shared" si="18"/>
        <v>6.2772133526850515E-2</v>
      </c>
      <c r="AE44" s="75">
        <f t="shared" si="20"/>
        <v>4.1522788469890548E-2</v>
      </c>
      <c r="AF44" s="75">
        <f t="shared" si="21"/>
        <v>0.71605854696048654</v>
      </c>
      <c r="AG44" s="75">
        <f t="shared" si="22"/>
        <v>0.25320872077419776</v>
      </c>
      <c r="AH44" s="75">
        <f t="shared" si="23"/>
        <v>0.99503168155970756</v>
      </c>
      <c r="AI44" s="75">
        <f t="shared" si="24"/>
        <v>0.52557304546319195</v>
      </c>
      <c r="AJ44" s="75">
        <f t="shared" si="14"/>
        <v>-0.11918174069423093</v>
      </c>
      <c r="AL44" s="74">
        <f t="shared" si="15"/>
        <v>41882</v>
      </c>
      <c r="AM44" s="75">
        <f t="shared" si="19"/>
        <v>-2.4885715453372592E-2</v>
      </c>
      <c r="AN44" s="75">
        <f t="shared" si="25"/>
        <v>9.4801532340971217E-3</v>
      </c>
      <c r="AO44" s="75">
        <f t="shared" si="26"/>
        <v>-5.1517135299263495E-2</v>
      </c>
      <c r="AP44" s="75">
        <f t="shared" si="27"/>
        <v>-4.1756605076843312E-2</v>
      </c>
      <c r="AQ44" s="75">
        <f t="shared" si="28"/>
        <v>-0.18034057735384423</v>
      </c>
      <c r="AR44" s="75">
        <f t="shared" si="29"/>
        <v>3.6469095893774339E-2</v>
      </c>
      <c r="AS44" s="75">
        <f t="shared" si="17"/>
        <v>0.13923656301789555</v>
      </c>
      <c r="AU44" s="74">
        <f>IF(ISERROR(INDEX(($AL$4:$AS$53,$AC$4:$AJ$105,$T$4:$AA$156),,1,$B$16)),"",INDEX(($AL$4:$AS$53,$AC$4:$AJ$105,$T$4:$AA$156),,1,$B$16))</f>
        <v>41882</v>
      </c>
      <c r="AV44" s="75">
        <f>IF(ISERROR(INDEX(($AL$4:$AS$53,$AC$4:$AJ$105,$T$4:$AA$156),,2,$B$16)),"",INDEX(($AL$4:$AS$53,$AC$4:$AJ$105,$T$4:$AA$156),,2,$B$16))</f>
        <v>-2.4885715453372592E-2</v>
      </c>
      <c r="AW44" s="75">
        <f>IF(ISERROR(INDEX(($AL$4:$AS$53,$AC$4:$AJ$105,$T$4:$AA$156),,3,$B$16)),"",INDEX(($AL$4:$AS$53,$AC$4:$AJ$105,$T$4:$AA$156),,3,$B$16))</f>
        <v>9.4801532340971217E-3</v>
      </c>
      <c r="AX44" s="75">
        <f>IF(ISERROR(INDEX(($AL$4:$AS$53,$AC$4:$AJ$105,$T$4:$AA$156),,3,$B$16)),"",INDEX(($AL$4:$AS$53,$AC$4:$AJ$105,$T$4:$AA$156),,4,$B$16))</f>
        <v>-5.1517135299263495E-2</v>
      </c>
      <c r="AY44" s="75">
        <f>IF(ISERROR(INDEX(($AL$4:$AS$53,$AC$4:$AJ$105,$T$4:$AA$156),,3,$B$16)),"",INDEX(($AL$4:$AS$53,$AC$4:$AJ$105,$T$4:$AA$156),,5,$B$16))</f>
        <v>-4.1756605076843312E-2</v>
      </c>
      <c r="AZ44" s="75">
        <f>IF(ISERROR(INDEX(($AL$4:$AS$53,$AC$4:$AJ$105,$T$4:$AA$156),,6,$B$16)),"",INDEX(($AL$4:$AS$53,$AC$4:$AJ$105,$T$4:$AA$156),,6,$B$16))</f>
        <v>-0.18034057735384423</v>
      </c>
      <c r="BA44" s="75">
        <f>IF(ISERROR(INDEX(($AL$4:$AS$53,$AC$4:$AJ$105,$T$4:$AA$156),,7,$B$16)),"",INDEX(($AL$4:$AS$53,$AC$4:$AJ$105,$T$4:$AA$156),,7,$B$16))</f>
        <v>3.6469095893774339E-2</v>
      </c>
      <c r="BB44" s="75">
        <f>IF(ISERROR(INDEX(($AL$4:$AS$53,$AC$4:$AJ$105,$T$4:$AA$156),,8,$B$16)),"",INDEX(($AL$4:$AS$53,$AC$4:$AJ$105,$T$4:$AA$156),,8,$B$16))</f>
        <v>0.13923656301789555</v>
      </c>
    </row>
    <row r="45" spans="10:54">
      <c r="J45" s="99">
        <v>41154</v>
      </c>
      <c r="K45" s="87">
        <v>2204.8679999999999</v>
      </c>
      <c r="L45" s="87">
        <v>2047.5219999999999</v>
      </c>
      <c r="M45" s="87">
        <v>5174.0181000000002</v>
      </c>
      <c r="N45" s="107">
        <v>41154</v>
      </c>
      <c r="O45" s="87">
        <v>1272.26</v>
      </c>
      <c r="P45" s="87">
        <v>6302.44</v>
      </c>
      <c r="Q45" s="87">
        <v>1735.35</v>
      </c>
      <c r="R45" s="87">
        <v>2747.1099241433085</v>
      </c>
      <c r="T45" s="74">
        <f t="shared" si="1"/>
        <v>41154</v>
      </c>
      <c r="U45" s="75">
        <f t="shared" si="5"/>
        <v>-0.18186776855824227</v>
      </c>
      <c r="V45" s="75">
        <f t="shared" si="6"/>
        <v>-0.17474700574426338</v>
      </c>
      <c r="W45" s="75">
        <f t="shared" si="7"/>
        <v>-0.12446970022583659</v>
      </c>
      <c r="X45" s="75">
        <f t="shared" si="8"/>
        <v>-0.27241637643614069</v>
      </c>
      <c r="Y45" s="75">
        <f t="shared" si="9"/>
        <v>-0.11776991388288527</v>
      </c>
      <c r="Z45" s="75">
        <f t="shared" si="10"/>
        <v>-0.18305715092740793</v>
      </c>
      <c r="AA45" s="75">
        <f t="shared" si="10"/>
        <v>2.4509341604339596E-4</v>
      </c>
      <c r="AC45" s="74">
        <f t="shared" si="12"/>
        <v>41525</v>
      </c>
      <c r="AD45" s="75">
        <f t="shared" si="18"/>
        <v>8.2922415535265026E-2</v>
      </c>
      <c r="AE45" s="75">
        <f t="shared" si="20"/>
        <v>6.2176227524848304E-2</v>
      </c>
      <c r="AF45" s="75">
        <f t="shared" si="21"/>
        <v>0.78806396877916329</v>
      </c>
      <c r="AG45" s="75">
        <f t="shared" si="22"/>
        <v>0.33287024612032901</v>
      </c>
      <c r="AH45" s="75">
        <f t="shared" si="23"/>
        <v>1.0178570268074734</v>
      </c>
      <c r="AI45" s="75">
        <f t="shared" si="24"/>
        <v>0.5673506752900892</v>
      </c>
      <c r="AJ45" s="75">
        <f t="shared" si="14"/>
        <v>-0.10965652929469083</v>
      </c>
      <c r="AL45" s="74">
        <f t="shared" si="15"/>
        <v>41889</v>
      </c>
      <c r="AM45" s="75">
        <f t="shared" si="19"/>
        <v>2.1391915301410158E-2</v>
      </c>
      <c r="AN45" s="75">
        <f t="shared" si="25"/>
        <v>5.9212940577623607E-2</v>
      </c>
      <c r="AO45" s="75">
        <f t="shared" si="26"/>
        <v>5.1228655919608457E-3</v>
      </c>
      <c r="AP45" s="75">
        <f t="shared" si="27"/>
        <v>1.1191935762389971E-2</v>
      </c>
      <c r="AQ45" s="75">
        <f t="shared" si="28"/>
        <v>-0.13743811071086653</v>
      </c>
      <c r="AR45" s="75">
        <f t="shared" si="29"/>
        <v>0.1355716049130129</v>
      </c>
      <c r="AS45" s="75">
        <f t="shared" si="17"/>
        <v>0.19649076621606976</v>
      </c>
      <c r="AU45" s="74">
        <f>IF(ISERROR(INDEX(($AL$4:$AS$53,$AC$4:$AJ$105,$T$4:$AA$156),,1,$B$16)),"",INDEX(($AL$4:$AS$53,$AC$4:$AJ$105,$T$4:$AA$156),,1,$B$16))</f>
        <v>41889</v>
      </c>
      <c r="AV45" s="75">
        <f>IF(ISERROR(INDEX(($AL$4:$AS$53,$AC$4:$AJ$105,$T$4:$AA$156),,2,$B$16)),"",INDEX(($AL$4:$AS$53,$AC$4:$AJ$105,$T$4:$AA$156),,2,$B$16))</f>
        <v>2.1391915301410158E-2</v>
      </c>
      <c r="AW45" s="75">
        <f>IF(ISERROR(INDEX(($AL$4:$AS$53,$AC$4:$AJ$105,$T$4:$AA$156),,3,$B$16)),"",INDEX(($AL$4:$AS$53,$AC$4:$AJ$105,$T$4:$AA$156),,3,$B$16))</f>
        <v>5.9212940577623607E-2</v>
      </c>
      <c r="AX45" s="75">
        <f>IF(ISERROR(INDEX(($AL$4:$AS$53,$AC$4:$AJ$105,$T$4:$AA$156),,3,$B$16)),"",INDEX(($AL$4:$AS$53,$AC$4:$AJ$105,$T$4:$AA$156),,4,$B$16))</f>
        <v>5.1228655919608457E-3</v>
      </c>
      <c r="AY45" s="75">
        <f>IF(ISERROR(INDEX(($AL$4:$AS$53,$AC$4:$AJ$105,$T$4:$AA$156),,3,$B$16)),"",INDEX(($AL$4:$AS$53,$AC$4:$AJ$105,$T$4:$AA$156),,5,$B$16))</f>
        <v>1.1191935762389971E-2</v>
      </c>
      <c r="AZ45" s="75">
        <f>IF(ISERROR(INDEX(($AL$4:$AS$53,$AC$4:$AJ$105,$T$4:$AA$156),,6,$B$16)),"",INDEX(($AL$4:$AS$53,$AC$4:$AJ$105,$T$4:$AA$156),,6,$B$16))</f>
        <v>-0.13743811071086653</v>
      </c>
      <c r="BA45" s="75">
        <f>IF(ISERROR(INDEX(($AL$4:$AS$53,$AC$4:$AJ$105,$T$4:$AA$156),,7,$B$16)),"",INDEX(($AL$4:$AS$53,$AC$4:$AJ$105,$T$4:$AA$156),,7,$B$16))</f>
        <v>0.1355716049130129</v>
      </c>
      <c r="BB45" s="75">
        <f>IF(ISERROR(INDEX(($AL$4:$AS$53,$AC$4:$AJ$105,$T$4:$AA$156),,8,$B$16)),"",INDEX(($AL$4:$AS$53,$AC$4:$AJ$105,$T$4:$AA$156),,8,$B$16))</f>
        <v>0.19649076621606976</v>
      </c>
    </row>
    <row r="46" spans="10:54">
      <c r="J46" s="99">
        <v>41161</v>
      </c>
      <c r="K46" s="87">
        <v>2317.1790000000001</v>
      </c>
      <c r="L46" s="87">
        <v>2127.7620000000002</v>
      </c>
      <c r="M46" s="87">
        <v>5588.3158999999996</v>
      </c>
      <c r="N46" s="107">
        <v>41161</v>
      </c>
      <c r="O46" s="87">
        <v>1413.02</v>
      </c>
      <c r="P46" s="87">
        <v>6761.72</v>
      </c>
      <c r="Q46" s="87">
        <v>1841.36</v>
      </c>
      <c r="R46" s="87">
        <v>2831.0605556306414</v>
      </c>
      <c r="T46" s="74">
        <f t="shared" si="1"/>
        <v>41161</v>
      </c>
      <c r="U46" s="75">
        <f t="shared" si="5"/>
        <v>-0.14019395903973353</v>
      </c>
      <c r="V46" s="75">
        <f t="shared" si="6"/>
        <v>-0.142406303051408</v>
      </c>
      <c r="W46" s="75">
        <f t="shared" si="7"/>
        <v>-5.4363591198159367E-2</v>
      </c>
      <c r="X46" s="75">
        <f t="shared" si="8"/>
        <v>-0.19191815213226504</v>
      </c>
      <c r="Y46" s="75">
        <f t="shared" si="9"/>
        <v>-5.3478840274589268E-2</v>
      </c>
      <c r="Z46" s="75">
        <f t="shared" si="10"/>
        <v>-0.13315130402033704</v>
      </c>
      <c r="AA46" s="75">
        <f t="shared" si="10"/>
        <v>3.0812201960332741E-2</v>
      </c>
      <c r="AC46" s="74">
        <f t="shared" si="12"/>
        <v>41532</v>
      </c>
      <c r="AD46" s="75">
        <f t="shared" si="18"/>
        <v>0.14314545020300939</v>
      </c>
      <c r="AE46" s="75">
        <f t="shared" si="20"/>
        <v>0.10993659184255922</v>
      </c>
      <c r="AF46" s="75">
        <f t="shared" si="21"/>
        <v>0.80344086212441379</v>
      </c>
      <c r="AG46" s="75">
        <f t="shared" si="22"/>
        <v>0.31127354245930894</v>
      </c>
      <c r="AH46" s="75">
        <f t="shared" si="23"/>
        <v>1.1481023558082857</v>
      </c>
      <c r="AI46" s="75">
        <f t="shared" si="24"/>
        <v>0.60575779912497629</v>
      </c>
      <c r="AJ46" s="75">
        <f t="shared" si="14"/>
        <v>-8.9883267778572473E-2</v>
      </c>
      <c r="AL46" s="74">
        <f t="shared" si="15"/>
        <v>41896</v>
      </c>
      <c r="AM46" s="75">
        <f t="shared" si="19"/>
        <v>1.6845971704305684E-2</v>
      </c>
      <c r="AN46" s="75">
        <f t="shared" si="25"/>
        <v>6.1725258584815368E-2</v>
      </c>
      <c r="AO46" s="75">
        <f t="shared" si="26"/>
        <v>3.1973494798168689E-2</v>
      </c>
      <c r="AP46" s="75">
        <f t="shared" si="27"/>
        <v>2.292889829045075E-2</v>
      </c>
      <c r="AQ46" s="75">
        <f t="shared" si="28"/>
        <v>-0.11115850233802316</v>
      </c>
      <c r="AR46" s="75">
        <f t="shared" si="29"/>
        <v>0.14703916634272418</v>
      </c>
      <c r="AS46" s="75">
        <f t="shared" si="17"/>
        <v>0.25979932158730357</v>
      </c>
      <c r="AU46" s="74">
        <f>IF(ISERROR(INDEX(($AL$4:$AS$53,$AC$4:$AJ$105,$T$4:$AA$156),,1,$B$16)),"",INDEX(($AL$4:$AS$53,$AC$4:$AJ$105,$T$4:$AA$156),,1,$B$16))</f>
        <v>41896</v>
      </c>
      <c r="AV46" s="75">
        <f>IF(ISERROR(INDEX(($AL$4:$AS$53,$AC$4:$AJ$105,$T$4:$AA$156),,2,$B$16)),"",INDEX(($AL$4:$AS$53,$AC$4:$AJ$105,$T$4:$AA$156),,2,$B$16))</f>
        <v>1.6845971704305684E-2</v>
      </c>
      <c r="AW46" s="75">
        <f>IF(ISERROR(INDEX(($AL$4:$AS$53,$AC$4:$AJ$105,$T$4:$AA$156),,3,$B$16)),"",INDEX(($AL$4:$AS$53,$AC$4:$AJ$105,$T$4:$AA$156),,3,$B$16))</f>
        <v>6.1725258584815368E-2</v>
      </c>
      <c r="AX46" s="75">
        <f>IF(ISERROR(INDEX(($AL$4:$AS$53,$AC$4:$AJ$105,$T$4:$AA$156),,3,$B$16)),"",INDEX(($AL$4:$AS$53,$AC$4:$AJ$105,$T$4:$AA$156),,4,$B$16))</f>
        <v>3.1973494798168689E-2</v>
      </c>
      <c r="AY46" s="75">
        <f>IF(ISERROR(INDEX(($AL$4:$AS$53,$AC$4:$AJ$105,$T$4:$AA$156),,3,$B$16)),"",INDEX(($AL$4:$AS$53,$AC$4:$AJ$105,$T$4:$AA$156),,5,$B$16))</f>
        <v>2.292889829045075E-2</v>
      </c>
      <c r="AZ46" s="75">
        <f>IF(ISERROR(INDEX(($AL$4:$AS$53,$AC$4:$AJ$105,$T$4:$AA$156),,6,$B$16)),"",INDEX(($AL$4:$AS$53,$AC$4:$AJ$105,$T$4:$AA$156),,6,$B$16))</f>
        <v>-0.11115850233802316</v>
      </c>
      <c r="BA46" s="75">
        <f>IF(ISERROR(INDEX(($AL$4:$AS$53,$AC$4:$AJ$105,$T$4:$AA$156),,7,$B$16)),"",INDEX(($AL$4:$AS$53,$AC$4:$AJ$105,$T$4:$AA$156),,7,$B$16))</f>
        <v>0.14703916634272418</v>
      </c>
      <c r="BB46" s="75">
        <f>IF(ISERROR(INDEX(($AL$4:$AS$53,$AC$4:$AJ$105,$T$4:$AA$156),,8,$B$16)),"",INDEX(($AL$4:$AS$53,$AC$4:$AJ$105,$T$4:$AA$156),,8,$B$16))</f>
        <v>0.25979932158730357</v>
      </c>
    </row>
    <row r="47" spans="10:54">
      <c r="J47" s="99">
        <v>41168</v>
      </c>
      <c r="K47" s="87">
        <v>2315.5419999999999</v>
      </c>
      <c r="L47" s="87">
        <v>2123.8470000000002</v>
      </c>
      <c r="M47" s="87">
        <v>5394.7943999999998</v>
      </c>
      <c r="N47" s="107">
        <v>41168</v>
      </c>
      <c r="O47" s="87">
        <v>1357.86</v>
      </c>
      <c r="P47" s="87">
        <v>6621.27</v>
      </c>
      <c r="Q47" s="87">
        <v>1798.88</v>
      </c>
      <c r="R47" s="87">
        <v>3049.9239442953967</v>
      </c>
      <c r="T47" s="74">
        <f t="shared" si="1"/>
        <v>41168</v>
      </c>
      <c r="U47" s="75">
        <f t="shared" si="5"/>
        <v>-0.14080137973923579</v>
      </c>
      <c r="V47" s="75">
        <f t="shared" si="6"/>
        <v>-0.14398424237147944</v>
      </c>
      <c r="W47" s="75">
        <f t="shared" si="7"/>
        <v>-8.7110661972369718E-2</v>
      </c>
      <c r="X47" s="75">
        <f t="shared" si="8"/>
        <v>-0.22346320791943319</v>
      </c>
      <c r="Y47" s="75">
        <f t="shared" si="9"/>
        <v>-7.3139355185504518E-2</v>
      </c>
      <c r="Z47" s="75">
        <f t="shared" si="10"/>
        <v>-0.15314942095847839</v>
      </c>
      <c r="AA47" s="75">
        <f t="shared" si="10"/>
        <v>0.11050214400318703</v>
      </c>
      <c r="AC47" s="74">
        <f t="shared" si="12"/>
        <v>41539</v>
      </c>
      <c r="AD47" s="75">
        <f t="shared" si="18"/>
        <v>0.11724476860612532</v>
      </c>
      <c r="AE47" s="75">
        <f t="shared" si="20"/>
        <v>8.7915720507761641E-2</v>
      </c>
      <c r="AF47" s="75">
        <f t="shared" si="21"/>
        <v>0.80761726063992456</v>
      </c>
      <c r="AG47" s="75">
        <f t="shared" si="22"/>
        <v>0.32650805929621285</v>
      </c>
      <c r="AH47" s="75">
        <f t="shared" si="23"/>
        <v>1.1316441917140536</v>
      </c>
      <c r="AI47" s="75">
        <f t="shared" si="24"/>
        <v>0.59014171580749486</v>
      </c>
      <c r="AJ47" s="75">
        <f t="shared" si="14"/>
        <v>-6.7940670545034276E-2</v>
      </c>
      <c r="AL47" s="74">
        <f t="shared" si="15"/>
        <v>41903</v>
      </c>
      <c r="AM47" s="75">
        <f t="shared" si="19"/>
        <v>1.1363399420007303E-2</v>
      </c>
      <c r="AN47" s="75">
        <f t="shared" si="25"/>
        <v>6.0587476290510978E-2</v>
      </c>
      <c r="AO47" s="75">
        <f t="shared" si="26"/>
        <v>4.3199456010312165E-3</v>
      </c>
      <c r="AP47" s="75">
        <f t="shared" si="27"/>
        <v>1.5827361422897646E-2</v>
      </c>
      <c r="AQ47" s="75">
        <f t="shared" si="28"/>
        <v>-0.12298043493080646</v>
      </c>
      <c r="AR47" s="75">
        <f t="shared" si="29"/>
        <v>0.16278617754772196</v>
      </c>
      <c r="AS47" s="75">
        <f t="shared" si="17"/>
        <v>0.29113730229110701</v>
      </c>
      <c r="AU47" s="74">
        <f>IF(ISERROR(INDEX(($AL$4:$AS$53,$AC$4:$AJ$105,$T$4:$AA$156),,1,$B$16)),"",INDEX(($AL$4:$AS$53,$AC$4:$AJ$105,$T$4:$AA$156),,1,$B$16))</f>
        <v>41903</v>
      </c>
      <c r="AV47" s="75">
        <f>IF(ISERROR(INDEX(($AL$4:$AS$53,$AC$4:$AJ$105,$T$4:$AA$156),,2,$B$16)),"",INDEX(($AL$4:$AS$53,$AC$4:$AJ$105,$T$4:$AA$156),,2,$B$16))</f>
        <v>1.1363399420007303E-2</v>
      </c>
      <c r="AW47" s="75">
        <f>IF(ISERROR(INDEX(($AL$4:$AS$53,$AC$4:$AJ$105,$T$4:$AA$156),,3,$B$16)),"",INDEX(($AL$4:$AS$53,$AC$4:$AJ$105,$T$4:$AA$156),,3,$B$16))</f>
        <v>6.0587476290510978E-2</v>
      </c>
      <c r="AX47" s="75">
        <f>IF(ISERROR(INDEX(($AL$4:$AS$53,$AC$4:$AJ$105,$T$4:$AA$156),,3,$B$16)),"",INDEX(($AL$4:$AS$53,$AC$4:$AJ$105,$T$4:$AA$156),,4,$B$16))</f>
        <v>4.3199456010312165E-3</v>
      </c>
      <c r="AY47" s="75">
        <f>IF(ISERROR(INDEX(($AL$4:$AS$53,$AC$4:$AJ$105,$T$4:$AA$156),,3,$B$16)),"",INDEX(($AL$4:$AS$53,$AC$4:$AJ$105,$T$4:$AA$156),,5,$B$16))</f>
        <v>1.5827361422897646E-2</v>
      </c>
      <c r="AZ47" s="75">
        <f>IF(ISERROR(INDEX(($AL$4:$AS$53,$AC$4:$AJ$105,$T$4:$AA$156),,6,$B$16)),"",INDEX(($AL$4:$AS$53,$AC$4:$AJ$105,$T$4:$AA$156),,6,$B$16))</f>
        <v>-0.12298043493080646</v>
      </c>
      <c r="BA47" s="75">
        <f>IF(ISERROR(INDEX(($AL$4:$AS$53,$AC$4:$AJ$105,$T$4:$AA$156),,7,$B$16)),"",INDEX(($AL$4:$AS$53,$AC$4:$AJ$105,$T$4:$AA$156),,7,$B$16))</f>
        <v>0.16278617754772196</v>
      </c>
      <c r="BB47" s="75">
        <f>IF(ISERROR(INDEX(($AL$4:$AS$53,$AC$4:$AJ$105,$T$4:$AA$156),,8,$B$16)),"",INDEX(($AL$4:$AS$53,$AC$4:$AJ$105,$T$4:$AA$156),,8,$B$16))</f>
        <v>0.29113730229110701</v>
      </c>
    </row>
    <row r="48" spans="10:54">
      <c r="J48" s="99">
        <v>41175</v>
      </c>
      <c r="K48" s="87">
        <v>2199.0630000000001</v>
      </c>
      <c r="L48" s="87">
        <v>2026.69</v>
      </c>
      <c r="M48" s="87">
        <v>5138.1758</v>
      </c>
      <c r="N48" s="107">
        <v>41175</v>
      </c>
      <c r="O48" s="87">
        <v>1265.51</v>
      </c>
      <c r="P48" s="87">
        <v>6137.55</v>
      </c>
      <c r="Q48" s="87">
        <v>1681.39</v>
      </c>
      <c r="R48" s="87">
        <v>3134.5505811089151</v>
      </c>
      <c r="T48" s="74">
        <f t="shared" si="1"/>
        <v>41175</v>
      </c>
      <c r="U48" s="75">
        <f t="shared" si="5"/>
        <v>-0.1840217558280105</v>
      </c>
      <c r="V48" s="75">
        <f t="shared" si="6"/>
        <v>-0.18314333573550912</v>
      </c>
      <c r="W48" s="75">
        <f t="shared" si="7"/>
        <v>-0.13053481616804719</v>
      </c>
      <c r="X48" s="75">
        <f t="shared" si="8"/>
        <v>-0.27627658540211941</v>
      </c>
      <c r="Y48" s="75">
        <f t="shared" si="9"/>
        <v>-0.14085159635822031</v>
      </c>
      <c r="Z48" s="75">
        <f t="shared" si="10"/>
        <v>-0.20845965539967981</v>
      </c>
      <c r="AA48" s="75">
        <f t="shared" si="10"/>
        <v>0.14131539159153061</v>
      </c>
      <c r="AC48" s="74">
        <f t="shared" si="12"/>
        <v>41546</v>
      </c>
      <c r="AD48" s="75">
        <f t="shared" si="18"/>
        <v>0.10000321507964216</v>
      </c>
      <c r="AE48" s="75">
        <f t="shared" si="20"/>
        <v>7.2120016379406682E-2</v>
      </c>
      <c r="AF48" s="75">
        <f t="shared" si="21"/>
        <v>0.80403436186101773</v>
      </c>
      <c r="AG48" s="75">
        <f t="shared" si="22"/>
        <v>0.30676633566455647</v>
      </c>
      <c r="AH48" s="75">
        <f t="shared" si="23"/>
        <v>1.1270658001624696</v>
      </c>
      <c r="AI48" s="75">
        <f t="shared" si="24"/>
        <v>0.55918299410310057</v>
      </c>
      <c r="AJ48" s="75">
        <f t="shared" si="14"/>
        <v>-4.4724495663032604E-2</v>
      </c>
      <c r="AL48" s="74">
        <f t="shared" si="15"/>
        <v>41910</v>
      </c>
      <c r="AM48" s="75">
        <f t="shared" si="19"/>
        <v>1.6363478653957042E-2</v>
      </c>
      <c r="AN48" s="75">
        <f t="shared" si="25"/>
        <v>6.8904350708302253E-2</v>
      </c>
      <c r="AO48" s="75">
        <f t="shared" si="26"/>
        <v>7.8273500381953465E-3</v>
      </c>
      <c r="AP48" s="75">
        <f t="shared" si="27"/>
        <v>5.3585304783285714E-3</v>
      </c>
      <c r="AQ48" s="75">
        <f t="shared" si="28"/>
        <v>-0.13006840625314853</v>
      </c>
      <c r="AR48" s="75">
        <f t="shared" si="29"/>
        <v>0.16076068498475782</v>
      </c>
      <c r="AS48" s="75">
        <f t="shared" si="17"/>
        <v>0.41559192407757473</v>
      </c>
      <c r="AU48" s="74">
        <f>IF(ISERROR(INDEX(($AL$4:$AS$53,$AC$4:$AJ$105,$T$4:$AA$156),,1,$B$16)),"",INDEX(($AL$4:$AS$53,$AC$4:$AJ$105,$T$4:$AA$156),,1,$B$16))</f>
        <v>41910</v>
      </c>
      <c r="AV48" s="75">
        <f>IF(ISERROR(INDEX(($AL$4:$AS$53,$AC$4:$AJ$105,$T$4:$AA$156),,2,$B$16)),"",INDEX(($AL$4:$AS$53,$AC$4:$AJ$105,$T$4:$AA$156),,2,$B$16))</f>
        <v>1.6363478653957042E-2</v>
      </c>
      <c r="AW48" s="75">
        <f>IF(ISERROR(INDEX(($AL$4:$AS$53,$AC$4:$AJ$105,$T$4:$AA$156),,3,$B$16)),"",INDEX(($AL$4:$AS$53,$AC$4:$AJ$105,$T$4:$AA$156),,3,$B$16))</f>
        <v>6.8904350708302253E-2</v>
      </c>
      <c r="AX48" s="75">
        <f>IF(ISERROR(INDEX(($AL$4:$AS$53,$AC$4:$AJ$105,$T$4:$AA$156),,3,$B$16)),"",INDEX(($AL$4:$AS$53,$AC$4:$AJ$105,$T$4:$AA$156),,4,$B$16))</f>
        <v>7.8273500381953465E-3</v>
      </c>
      <c r="AY48" s="75">
        <f>IF(ISERROR(INDEX(($AL$4:$AS$53,$AC$4:$AJ$105,$T$4:$AA$156),,3,$B$16)),"",INDEX(($AL$4:$AS$53,$AC$4:$AJ$105,$T$4:$AA$156),,5,$B$16))</f>
        <v>5.3585304783285714E-3</v>
      </c>
      <c r="AZ48" s="75">
        <f>IF(ISERROR(INDEX(($AL$4:$AS$53,$AC$4:$AJ$105,$T$4:$AA$156),,6,$B$16)),"",INDEX(($AL$4:$AS$53,$AC$4:$AJ$105,$T$4:$AA$156),,6,$B$16))</f>
        <v>-0.13006840625314853</v>
      </c>
      <c r="BA48" s="75">
        <f>IF(ISERROR(INDEX(($AL$4:$AS$53,$AC$4:$AJ$105,$T$4:$AA$156),,7,$B$16)),"",INDEX(($AL$4:$AS$53,$AC$4:$AJ$105,$T$4:$AA$156),,7,$B$16))</f>
        <v>0.16076068498475782</v>
      </c>
      <c r="BB48" s="75">
        <f>IF(ISERROR(INDEX(($AL$4:$AS$53,$AC$4:$AJ$105,$T$4:$AA$156),,8,$B$16)),"",INDEX(($AL$4:$AS$53,$AC$4:$AJ$105,$T$4:$AA$156),,8,$B$16))</f>
        <v>0.41559192407757473</v>
      </c>
    </row>
    <row r="49" spans="10:54">
      <c r="J49" s="99">
        <v>41182</v>
      </c>
      <c r="K49" s="87">
        <v>2293.1060000000002</v>
      </c>
      <c r="L49" s="87">
        <v>2086.1689999999999</v>
      </c>
      <c r="M49" s="87">
        <v>5197.3500000000004</v>
      </c>
      <c r="N49" s="107">
        <v>41182</v>
      </c>
      <c r="O49" s="87">
        <v>1280.3</v>
      </c>
      <c r="P49" s="87">
        <v>6177.13</v>
      </c>
      <c r="Q49" s="87">
        <v>1701.41</v>
      </c>
      <c r="R49" s="87">
        <v>3198.1642781394708</v>
      </c>
      <c r="T49" s="74">
        <f t="shared" si="1"/>
        <v>41182</v>
      </c>
      <c r="U49" s="75">
        <f t="shared" si="5"/>
        <v>-0.14912641994328757</v>
      </c>
      <c r="V49" s="75">
        <f t="shared" si="6"/>
        <v>-0.15917034650983197</v>
      </c>
      <c r="W49" s="75">
        <f t="shared" si="7"/>
        <v>-0.12052155296262912</v>
      </c>
      <c r="X49" s="75">
        <f t="shared" si="8"/>
        <v>-0.26781843864555277</v>
      </c>
      <c r="Y49" s="75">
        <f t="shared" si="9"/>
        <v>-0.13531109667737995</v>
      </c>
      <c r="Z49" s="75">
        <f t="shared" si="10"/>
        <v>-0.19903493079747658</v>
      </c>
      <c r="AA49" s="75">
        <f t="shared" si="10"/>
        <v>0.16447765669408598</v>
      </c>
      <c r="AC49" s="74">
        <f t="shared" si="12"/>
        <v>41553</v>
      </c>
      <c r="AD49" s="75">
        <f t="shared" si="18"/>
        <v>0.10646368797192785</v>
      </c>
      <c r="AE49" s="75">
        <f t="shared" si="20"/>
        <v>7.9385524078968706E-2</v>
      </c>
      <c r="AF49" s="75">
        <f t="shared" si="21"/>
        <v>0.84054731168157271</v>
      </c>
      <c r="AG49" s="75">
        <f t="shared" si="22"/>
        <v>0.32520562650963813</v>
      </c>
      <c r="AH49" s="75">
        <f t="shared" si="23"/>
        <v>1.1864110479285137</v>
      </c>
      <c r="AI49" s="75">
        <f t="shared" si="24"/>
        <v>0.57081629256229771</v>
      </c>
      <c r="AJ49" s="75">
        <f t="shared" si="14"/>
        <v>1.1842844705078903E-3</v>
      </c>
      <c r="AL49" s="74">
        <f t="shared" si="15"/>
        <v>41917</v>
      </c>
      <c r="AM49" s="75">
        <f t="shared" si="19"/>
        <v>2.2112944241818644E-2</v>
      </c>
      <c r="AN49" s="75">
        <f t="shared" si="25"/>
        <v>7.6258276125511948E-2</v>
      </c>
      <c r="AO49" s="75">
        <f t="shared" si="26"/>
        <v>2.2225785908140505E-2</v>
      </c>
      <c r="AP49" s="75">
        <f t="shared" si="27"/>
        <v>1.3625669141771768E-2</v>
      </c>
      <c r="AQ49" s="75">
        <f t="shared" si="28"/>
        <v>-0.11279460568521782</v>
      </c>
      <c r="AR49" s="75">
        <f t="shared" si="29"/>
        <v>0.17486070476229454</v>
      </c>
      <c r="AS49" s="75">
        <f t="shared" si="17"/>
        <v>0.37817040655315504</v>
      </c>
      <c r="AU49" s="74">
        <f>IF(ISERROR(INDEX(($AL$4:$AS$53,$AC$4:$AJ$105,$T$4:$AA$156),,1,$B$16)),"",INDEX(($AL$4:$AS$53,$AC$4:$AJ$105,$T$4:$AA$156),,1,$B$16))</f>
        <v>41917</v>
      </c>
      <c r="AV49" s="75">
        <f>IF(ISERROR(INDEX(($AL$4:$AS$53,$AC$4:$AJ$105,$T$4:$AA$156),,2,$B$16)),"",INDEX(($AL$4:$AS$53,$AC$4:$AJ$105,$T$4:$AA$156),,2,$B$16))</f>
        <v>2.2112944241818644E-2</v>
      </c>
      <c r="AW49" s="75">
        <f>IF(ISERROR(INDEX(($AL$4:$AS$53,$AC$4:$AJ$105,$T$4:$AA$156),,3,$B$16)),"",INDEX(($AL$4:$AS$53,$AC$4:$AJ$105,$T$4:$AA$156),,3,$B$16))</f>
        <v>7.6258276125511948E-2</v>
      </c>
      <c r="AX49" s="75">
        <f>IF(ISERROR(INDEX(($AL$4:$AS$53,$AC$4:$AJ$105,$T$4:$AA$156),,3,$B$16)),"",INDEX(($AL$4:$AS$53,$AC$4:$AJ$105,$T$4:$AA$156),,4,$B$16))</f>
        <v>2.2225785908140505E-2</v>
      </c>
      <c r="AY49" s="75">
        <f>IF(ISERROR(INDEX(($AL$4:$AS$53,$AC$4:$AJ$105,$T$4:$AA$156),,3,$B$16)),"",INDEX(($AL$4:$AS$53,$AC$4:$AJ$105,$T$4:$AA$156),,5,$B$16))</f>
        <v>1.3625669141771768E-2</v>
      </c>
      <c r="AZ49" s="75">
        <f>IF(ISERROR(INDEX(($AL$4:$AS$53,$AC$4:$AJ$105,$T$4:$AA$156),,6,$B$16)),"",INDEX(($AL$4:$AS$53,$AC$4:$AJ$105,$T$4:$AA$156),,6,$B$16))</f>
        <v>-0.11279460568521782</v>
      </c>
      <c r="BA49" s="75">
        <f>IF(ISERROR(INDEX(($AL$4:$AS$53,$AC$4:$AJ$105,$T$4:$AA$156),,7,$B$16)),"",INDEX(($AL$4:$AS$53,$AC$4:$AJ$105,$T$4:$AA$156),,7,$B$16))</f>
        <v>0.17486070476229454</v>
      </c>
      <c r="BB49" s="75">
        <f>IF(ISERROR(INDEX(($AL$4:$AS$53,$AC$4:$AJ$105,$T$4:$AA$156),,8,$B$16)),"",INDEX(($AL$4:$AS$53,$AC$4:$AJ$105,$T$4:$AA$156),,8,$B$16))</f>
        <v>0.37817040655315504</v>
      </c>
    </row>
    <row r="50" spans="10:54">
      <c r="J50" s="99">
        <v>41196</v>
      </c>
      <c r="K50" s="87">
        <v>2304.5309999999999</v>
      </c>
      <c r="L50" s="87">
        <v>2104.9319999999998</v>
      </c>
      <c r="M50" s="87">
        <v>5237.8100000000004</v>
      </c>
      <c r="N50" s="107">
        <v>41196</v>
      </c>
      <c r="O50" s="87">
        <v>1289.2</v>
      </c>
      <c r="P50" s="87">
        <v>6192.79</v>
      </c>
      <c r="Q50" s="87">
        <v>1706.75</v>
      </c>
      <c r="R50" s="87">
        <v>3218.4023500905023</v>
      </c>
      <c r="T50" s="74">
        <f t="shared" si="1"/>
        <v>41196</v>
      </c>
      <c r="U50" s="75">
        <f t="shared" si="5"/>
        <v>-0.14488709099288244</v>
      </c>
      <c r="V50" s="75">
        <f t="shared" si="6"/>
        <v>-0.15160792621289731</v>
      </c>
      <c r="W50" s="75">
        <f t="shared" si="7"/>
        <v>-0.1136750450370263</v>
      </c>
      <c r="X50" s="75">
        <f t="shared" si="8"/>
        <v>-0.26272868163855856</v>
      </c>
      <c r="Y50" s="75">
        <f t="shared" si="9"/>
        <v>-0.13311897376171655</v>
      </c>
      <c r="Z50" s="75">
        <f t="shared" si="10"/>
        <v>-0.19652104321626962</v>
      </c>
      <c r="AA50" s="75">
        <f t="shared" si="10"/>
        <v>0.17184650349242903</v>
      </c>
      <c r="AC50" s="74">
        <f t="shared" si="12"/>
        <v>41560</v>
      </c>
      <c r="AD50" s="75">
        <f t="shared" si="18"/>
        <v>0.13377854531425104</v>
      </c>
      <c r="AE50" s="75">
        <f t="shared" si="20"/>
        <v>0.1059305860601325</v>
      </c>
      <c r="AF50" s="75">
        <f t="shared" si="21"/>
        <v>0.99075080745243582</v>
      </c>
      <c r="AG50" s="75">
        <f t="shared" si="22"/>
        <v>0.45518052507775142</v>
      </c>
      <c r="AH50" s="75">
        <f t="shared" si="23"/>
        <v>1.2674849715678311</v>
      </c>
      <c r="AI50" s="75">
        <f t="shared" si="24"/>
        <v>0.62869150656267836</v>
      </c>
      <c r="AJ50" s="75">
        <f t="shared" si="14"/>
        <v>1.4117600324302204E-2</v>
      </c>
      <c r="AL50" s="74">
        <f t="shared" si="15"/>
        <v>41924</v>
      </c>
      <c r="AM50" s="75">
        <f t="shared" si="19"/>
        <v>2.8702289694332306E-2</v>
      </c>
      <c r="AN50" s="75">
        <f t="shared" si="25"/>
        <v>8.1116274156816326E-2</v>
      </c>
      <c r="AO50" s="75">
        <f t="shared" si="26"/>
        <v>7.2749379293143956E-2</v>
      </c>
      <c r="AP50" s="75">
        <f t="shared" si="27"/>
        <v>4.5280391987567059E-2</v>
      </c>
      <c r="AQ50" s="75">
        <f t="shared" si="28"/>
        <v>-6.2011453929996518E-3</v>
      </c>
      <c r="AR50" s="75">
        <f t="shared" si="29"/>
        <v>0.19864489773649519</v>
      </c>
      <c r="AS50" s="75">
        <f t="shared" si="17"/>
        <v>0.35724142253246804</v>
      </c>
      <c r="AU50" s="74">
        <f>IF(ISERROR(INDEX(($AL$4:$AS$53,$AC$4:$AJ$105,$T$4:$AA$156),,1,$B$16)),"",INDEX(($AL$4:$AS$53,$AC$4:$AJ$105,$T$4:$AA$156),,1,$B$16))</f>
        <v>41924</v>
      </c>
      <c r="AV50" s="75">
        <f>IF(ISERROR(INDEX(($AL$4:$AS$53,$AC$4:$AJ$105,$T$4:$AA$156),,2,$B$16)),"",INDEX(($AL$4:$AS$53,$AC$4:$AJ$105,$T$4:$AA$156),,2,$B$16))</f>
        <v>2.8702289694332306E-2</v>
      </c>
      <c r="AW50" s="75">
        <f>IF(ISERROR(INDEX(($AL$4:$AS$53,$AC$4:$AJ$105,$T$4:$AA$156),,3,$B$16)),"",INDEX(($AL$4:$AS$53,$AC$4:$AJ$105,$T$4:$AA$156),,3,$B$16))</f>
        <v>8.1116274156816326E-2</v>
      </c>
      <c r="AX50" s="75">
        <f>IF(ISERROR(INDEX(($AL$4:$AS$53,$AC$4:$AJ$105,$T$4:$AA$156),,3,$B$16)),"",INDEX(($AL$4:$AS$53,$AC$4:$AJ$105,$T$4:$AA$156),,4,$B$16))</f>
        <v>7.2749379293143956E-2</v>
      </c>
      <c r="AY50" s="75">
        <f>IF(ISERROR(INDEX(($AL$4:$AS$53,$AC$4:$AJ$105,$T$4:$AA$156),,3,$B$16)),"",INDEX(($AL$4:$AS$53,$AC$4:$AJ$105,$T$4:$AA$156),,5,$B$16))</f>
        <v>4.5280391987567059E-2</v>
      </c>
      <c r="AZ50" s="75">
        <f>IF(ISERROR(INDEX(($AL$4:$AS$53,$AC$4:$AJ$105,$T$4:$AA$156),,6,$B$16)),"",INDEX(($AL$4:$AS$53,$AC$4:$AJ$105,$T$4:$AA$156),,6,$B$16))</f>
        <v>-6.2011453929996518E-3</v>
      </c>
      <c r="BA50" s="75">
        <f>IF(ISERROR(INDEX(($AL$4:$AS$53,$AC$4:$AJ$105,$T$4:$AA$156),,7,$B$16)),"",INDEX(($AL$4:$AS$53,$AC$4:$AJ$105,$T$4:$AA$156),,7,$B$16))</f>
        <v>0.19864489773649519</v>
      </c>
      <c r="BB50" s="75">
        <f>IF(ISERROR(INDEX(($AL$4:$AS$53,$AC$4:$AJ$105,$T$4:$AA$156),,8,$B$16)),"",INDEX(($AL$4:$AS$53,$AC$4:$AJ$105,$T$4:$AA$156),,8,$B$16))</f>
        <v>0.35724142253246804</v>
      </c>
    </row>
    <row r="51" spans="10:54">
      <c r="J51" s="99">
        <v>41203</v>
      </c>
      <c r="K51" s="87">
        <v>2332.4699999999998</v>
      </c>
      <c r="L51" s="87">
        <v>2128.3020000000001</v>
      </c>
      <c r="M51" s="87">
        <v>5327.84</v>
      </c>
      <c r="N51" s="107">
        <v>41203</v>
      </c>
      <c r="O51" s="87">
        <v>1318.85</v>
      </c>
      <c r="P51" s="87">
        <v>6243.24</v>
      </c>
      <c r="Q51" s="87">
        <v>1747.39</v>
      </c>
      <c r="R51" s="87">
        <v>3223.2620901756472</v>
      </c>
      <c r="T51" s="74">
        <f t="shared" si="1"/>
        <v>41203</v>
      </c>
      <c r="U51" s="75">
        <f t="shared" si="5"/>
        <v>-0.13452012280510373</v>
      </c>
      <c r="V51" s="75">
        <f t="shared" si="6"/>
        <v>-0.14218865624863963</v>
      </c>
      <c r="W51" s="75">
        <f t="shared" si="7"/>
        <v>-9.8440464993970855E-2</v>
      </c>
      <c r="X51" s="75">
        <f t="shared" si="8"/>
        <v>-0.24577235632874117</v>
      </c>
      <c r="Y51" s="75">
        <f t="shared" si="9"/>
        <v>-0.12605686641208558</v>
      </c>
      <c r="Z51" s="75">
        <f t="shared" si="10"/>
        <v>-0.17738913473307583</v>
      </c>
      <c r="AA51" s="75">
        <f t="shared" si="10"/>
        <v>0.17361597443085874</v>
      </c>
      <c r="AC51" s="74">
        <f t="shared" si="12"/>
        <v>41567</v>
      </c>
      <c r="AD51" s="75">
        <f t="shared" si="18"/>
        <v>0.11427954658191108</v>
      </c>
      <c r="AE51" s="75">
        <f t="shared" si="20"/>
        <v>8.8873171276476981E-2</v>
      </c>
      <c r="AF51" s="75">
        <f t="shared" si="21"/>
        <v>1.1307354377408303</v>
      </c>
      <c r="AG51" s="75">
        <f t="shared" si="22"/>
        <v>0.50808297680880288</v>
      </c>
      <c r="AH51" s="75">
        <f t="shared" si="23"/>
        <v>1.7393566206336315</v>
      </c>
      <c r="AI51" s="75">
        <f t="shared" si="24"/>
        <v>0.74615988206201256</v>
      </c>
      <c r="AJ51" s="75">
        <f t="shared" si="14"/>
        <v>1.5699177950878829E-2</v>
      </c>
      <c r="AL51" s="74">
        <f t="shared" si="15"/>
        <v>41931</v>
      </c>
      <c r="AM51" s="75">
        <f t="shared" si="19"/>
        <v>1.8252999839029949E-2</v>
      </c>
      <c r="AN51" s="75">
        <f t="shared" si="25"/>
        <v>6.592945294480268E-2</v>
      </c>
      <c r="AO51" s="75">
        <f t="shared" si="26"/>
        <v>2.7366988209252652E-2</v>
      </c>
      <c r="AP51" s="75">
        <f t="shared" si="27"/>
        <v>-1.818554653773008E-3</v>
      </c>
      <c r="AQ51" s="75">
        <f t="shared" si="28"/>
        <v>-1.3994957761144677E-2</v>
      </c>
      <c r="AR51" s="75">
        <f t="shared" si="29"/>
        <v>0.16311352988113015</v>
      </c>
      <c r="AS51" s="75">
        <f t="shared" si="17"/>
        <v>0.44499525961163089</v>
      </c>
      <c r="AU51" s="74">
        <f>IF(ISERROR(INDEX(($AL$4:$AS$53,$AC$4:$AJ$105,$T$4:$AA$156),,1,$B$16)),"",INDEX(($AL$4:$AS$53,$AC$4:$AJ$105,$T$4:$AA$156),,1,$B$16))</f>
        <v>41931</v>
      </c>
      <c r="AV51" s="75">
        <f>IF(ISERROR(INDEX(($AL$4:$AS$53,$AC$4:$AJ$105,$T$4:$AA$156),,2,$B$16)),"",INDEX(($AL$4:$AS$53,$AC$4:$AJ$105,$T$4:$AA$156),,2,$B$16))</f>
        <v>1.8252999839029949E-2</v>
      </c>
      <c r="AW51" s="75">
        <f>IF(ISERROR(INDEX(($AL$4:$AS$53,$AC$4:$AJ$105,$T$4:$AA$156),,3,$B$16)),"",INDEX(($AL$4:$AS$53,$AC$4:$AJ$105,$T$4:$AA$156),,3,$B$16))</f>
        <v>6.592945294480268E-2</v>
      </c>
      <c r="AX51" s="75">
        <f>IF(ISERROR(INDEX(($AL$4:$AS$53,$AC$4:$AJ$105,$T$4:$AA$156),,3,$B$16)),"",INDEX(($AL$4:$AS$53,$AC$4:$AJ$105,$T$4:$AA$156),,4,$B$16))</f>
        <v>2.7366988209252652E-2</v>
      </c>
      <c r="AY51" s="75">
        <f>IF(ISERROR(INDEX(($AL$4:$AS$53,$AC$4:$AJ$105,$T$4:$AA$156),,3,$B$16)),"",INDEX(($AL$4:$AS$53,$AC$4:$AJ$105,$T$4:$AA$156),,5,$B$16))</f>
        <v>-1.818554653773008E-3</v>
      </c>
      <c r="AZ51" s="75">
        <f>IF(ISERROR(INDEX(($AL$4:$AS$53,$AC$4:$AJ$105,$T$4:$AA$156),,6,$B$16)),"",INDEX(($AL$4:$AS$53,$AC$4:$AJ$105,$T$4:$AA$156),,6,$B$16))</f>
        <v>-1.3994957761144677E-2</v>
      </c>
      <c r="BA51" s="75">
        <f>IF(ISERROR(INDEX(($AL$4:$AS$53,$AC$4:$AJ$105,$T$4:$AA$156),,7,$B$16)),"",INDEX(($AL$4:$AS$53,$AC$4:$AJ$105,$T$4:$AA$156),,7,$B$16))</f>
        <v>0.16311352988113015</v>
      </c>
      <c r="BB51" s="75">
        <f>IF(ISERROR(INDEX(($AL$4:$AS$53,$AC$4:$AJ$105,$T$4:$AA$156),,8,$B$16)),"",INDEX(($AL$4:$AS$53,$AC$4:$AJ$105,$T$4:$AA$156),,8,$B$16))</f>
        <v>0.44499525961163089</v>
      </c>
    </row>
    <row r="52" spans="10:54">
      <c r="J52" s="99">
        <v>41210</v>
      </c>
      <c r="K52" s="87">
        <v>2247.9070000000002</v>
      </c>
      <c r="L52" s="87">
        <v>2066.2089999999998</v>
      </c>
      <c r="M52" s="87">
        <v>5175.21</v>
      </c>
      <c r="N52" s="107">
        <v>41210</v>
      </c>
      <c r="O52" s="87">
        <v>1269.93</v>
      </c>
      <c r="P52" s="87">
        <v>5953.9</v>
      </c>
      <c r="Q52" s="87">
        <v>1699.6</v>
      </c>
      <c r="R52" s="87">
        <v>3265.4854552722836</v>
      </c>
      <c r="T52" s="74">
        <f t="shared" si="1"/>
        <v>41210</v>
      </c>
      <c r="U52" s="75">
        <f t="shared" si="5"/>
        <v>-0.16589783606839614</v>
      </c>
      <c r="V52" s="75">
        <f t="shared" si="6"/>
        <v>-0.16721521721957022</v>
      </c>
      <c r="W52" s="75">
        <f t="shared" si="7"/>
        <v>-0.12426801083393046</v>
      </c>
      <c r="X52" s="75">
        <f t="shared" si="8"/>
        <v>-0.27374886338291549</v>
      </c>
      <c r="Y52" s="75">
        <f t="shared" si="9"/>
        <v>-0.16655934689855212</v>
      </c>
      <c r="Z52" s="75">
        <f t="shared" si="10"/>
        <v>-0.19988701628848504</v>
      </c>
      <c r="AA52" s="75">
        <f t="shared" si="10"/>
        <v>0.18898984549231468</v>
      </c>
      <c r="AC52" s="74">
        <f t="shared" si="12"/>
        <v>41574</v>
      </c>
      <c r="AD52" s="75">
        <f t="shared" si="18"/>
        <v>8.7872260292848114E-2</v>
      </c>
      <c r="AE52" s="75">
        <f t="shared" si="20"/>
        <v>5.8682946804154534E-2</v>
      </c>
      <c r="AF52" s="75">
        <f t="shared" si="21"/>
        <v>1.0672714125337137</v>
      </c>
      <c r="AG52" s="75">
        <f t="shared" si="22"/>
        <v>0.4793978813760007</v>
      </c>
      <c r="AH52" s="75">
        <f t="shared" si="23"/>
        <v>1.7705930138099109</v>
      </c>
      <c r="AI52" s="75">
        <f t="shared" si="24"/>
        <v>0.76463524824044127</v>
      </c>
      <c r="AJ52" s="75">
        <f t="shared" si="14"/>
        <v>-1.2469512717910858E-3</v>
      </c>
      <c r="AL52" s="74">
        <f t="shared" si="15"/>
        <v>41938</v>
      </c>
      <c r="AM52" s="75">
        <f t="shared" si="19"/>
        <v>-3.0259028291523826E-3</v>
      </c>
      <c r="AN52" s="75">
        <f t="shared" si="25"/>
        <v>4.8216654874525311E-2</v>
      </c>
      <c r="AO52" s="75">
        <f t="shared" si="26"/>
        <v>-9.1901774991498542E-3</v>
      </c>
      <c r="AP52" s="75">
        <f t="shared" si="27"/>
        <v>-2.8859437057502935E-2</v>
      </c>
      <c r="AQ52" s="75">
        <f t="shared" si="28"/>
        <v>-5.193240576569591E-2</v>
      </c>
      <c r="AR52" s="75">
        <f t="shared" si="29"/>
        <v>0.1472028425094285</v>
      </c>
      <c r="AS52" s="75">
        <f t="shared" si="17"/>
        <v>0.38795643973157645</v>
      </c>
      <c r="AU52" s="74">
        <f>IF(ISERROR(INDEX(($AL$4:$AS$53,$AC$4:$AJ$105,$T$4:$AA$156),,1,$B$16)),"",INDEX(($AL$4:$AS$53,$AC$4:$AJ$105,$T$4:$AA$156),,1,$B$16))</f>
        <v>41938</v>
      </c>
      <c r="AV52" s="75">
        <f>IF(ISERROR(INDEX(($AL$4:$AS$53,$AC$4:$AJ$105,$T$4:$AA$156),,2,$B$16)),"",INDEX(($AL$4:$AS$53,$AC$4:$AJ$105,$T$4:$AA$156),,2,$B$16))</f>
        <v>-3.0259028291523826E-3</v>
      </c>
      <c r="AW52" s="75">
        <f>IF(ISERROR(INDEX(($AL$4:$AS$53,$AC$4:$AJ$105,$T$4:$AA$156),,3,$B$16)),"",INDEX(($AL$4:$AS$53,$AC$4:$AJ$105,$T$4:$AA$156),,3,$B$16))</f>
        <v>4.8216654874525311E-2</v>
      </c>
      <c r="AX52" s="75">
        <f>IF(ISERROR(INDEX(($AL$4:$AS$53,$AC$4:$AJ$105,$T$4:$AA$156),,3,$B$16)),"",INDEX(($AL$4:$AS$53,$AC$4:$AJ$105,$T$4:$AA$156),,4,$B$16))</f>
        <v>-9.1901774991498542E-3</v>
      </c>
      <c r="AY52" s="75">
        <f>IF(ISERROR(INDEX(($AL$4:$AS$53,$AC$4:$AJ$105,$T$4:$AA$156),,3,$B$16)),"",INDEX(($AL$4:$AS$53,$AC$4:$AJ$105,$T$4:$AA$156),,5,$B$16))</f>
        <v>-2.8859437057502935E-2</v>
      </c>
      <c r="AZ52" s="75">
        <f>IF(ISERROR(INDEX(($AL$4:$AS$53,$AC$4:$AJ$105,$T$4:$AA$156),,6,$B$16)),"",INDEX(($AL$4:$AS$53,$AC$4:$AJ$105,$T$4:$AA$156),,6,$B$16))</f>
        <v>-5.193240576569591E-2</v>
      </c>
      <c r="BA52" s="75">
        <f>IF(ISERROR(INDEX(($AL$4:$AS$53,$AC$4:$AJ$105,$T$4:$AA$156),,7,$B$16)),"",INDEX(($AL$4:$AS$53,$AC$4:$AJ$105,$T$4:$AA$156),,7,$B$16))</f>
        <v>0.1472028425094285</v>
      </c>
      <c r="BB52" s="75">
        <f>IF(ISERROR(INDEX(($AL$4:$AS$53,$AC$4:$AJ$105,$T$4:$AA$156),,8,$B$16)),"",INDEX(($AL$4:$AS$53,$AC$4:$AJ$105,$T$4:$AA$156),,8,$B$16))</f>
        <v>0.38795643973157645</v>
      </c>
    </row>
    <row r="53" spans="10:54">
      <c r="J53" s="99">
        <v>41217</v>
      </c>
      <c r="K53" s="87">
        <v>2306.7739999999999</v>
      </c>
      <c r="L53" s="87">
        <v>2117.0459999999998</v>
      </c>
      <c r="M53" s="87">
        <v>5216.6099999999997</v>
      </c>
      <c r="N53" s="107">
        <v>41217</v>
      </c>
      <c r="O53" s="87">
        <v>1293.26</v>
      </c>
      <c r="P53" s="87">
        <v>5960.71</v>
      </c>
      <c r="Q53" s="87">
        <v>1750.16</v>
      </c>
      <c r="R53" s="87">
        <v>3264.1436733279234</v>
      </c>
      <c r="T53" s="74">
        <f t="shared" si="1"/>
        <v>41217</v>
      </c>
      <c r="U53" s="75">
        <f t="shared" si="5"/>
        <v>-0.14405480960682038</v>
      </c>
      <c r="V53" s="75">
        <f t="shared" si="6"/>
        <v>-0.14672538293745796</v>
      </c>
      <c r="W53" s="75">
        <f t="shared" si="7"/>
        <v>-0.11726243920466806</v>
      </c>
      <c r="X53" s="75">
        <f t="shared" si="8"/>
        <v>-0.26040683743087367</v>
      </c>
      <c r="Y53" s="75">
        <f t="shared" si="9"/>
        <v>-0.16560606739308148</v>
      </c>
      <c r="Z53" s="75">
        <f t="shared" si="10"/>
        <v>-0.17608511439600782</v>
      </c>
      <c r="AA53" s="75">
        <f t="shared" si="10"/>
        <v>0.18850129176008679</v>
      </c>
      <c r="AC53" s="74">
        <f t="shared" si="12"/>
        <v>41581</v>
      </c>
      <c r="AD53" s="75">
        <f t="shared" si="18"/>
        <v>9.5405191894325059E-2</v>
      </c>
      <c r="AE53" s="75">
        <f t="shared" si="20"/>
        <v>6.6925759098636295E-2</v>
      </c>
      <c r="AF53" s="75">
        <f t="shared" si="21"/>
        <v>0.89719217663922213</v>
      </c>
      <c r="AG53" s="75">
        <f t="shared" si="22"/>
        <v>0.36419178125444018</v>
      </c>
      <c r="AH53" s="75">
        <f t="shared" si="23"/>
        <v>1.4610008123476845</v>
      </c>
      <c r="AI53" s="75">
        <f t="shared" si="24"/>
        <v>0.69392595586836614</v>
      </c>
      <c r="AJ53" s="75">
        <f t="shared" si="14"/>
        <v>-3.3291035734289265E-2</v>
      </c>
      <c r="AL53" s="74">
        <f>J156</f>
        <v>41945</v>
      </c>
      <c r="AM53" s="75">
        <f t="shared" si="19"/>
        <v>4.6023665095610289E-2</v>
      </c>
      <c r="AN53" s="75">
        <f t="shared" si="25"/>
        <v>0.10189502899774072</v>
      </c>
      <c r="AO53" s="75">
        <f t="shared" si="26"/>
        <v>3.0110220274027766E-2</v>
      </c>
      <c r="AP53" s="75">
        <f t="shared" si="27"/>
        <v>3.5723536522189736E-3</v>
      </c>
      <c r="AQ53" s="75">
        <f t="shared" si="28"/>
        <v>-3.7865054051135605E-2</v>
      </c>
      <c r="AR53" s="75">
        <f t="shared" si="29"/>
        <v>0.18876976901200981</v>
      </c>
      <c r="AS53" s="75">
        <f t="shared" si="17"/>
        <v>0.36377720902742539</v>
      </c>
      <c r="AU53" s="74">
        <f>IF(ISERROR(INDEX(($AL$4:$AS$53,$AC$4:$AJ$105,$T$4:$AA$156),,1,$B$16)),"",INDEX(($AL$4:$AS$53,$AC$4:$AJ$105,$T$4:$AA$156),,1,$B$16))</f>
        <v>41945</v>
      </c>
      <c r="AV53" s="75">
        <f>IF(ISERROR(INDEX(($AL$4:$AS$53,$AC$4:$AJ$105,$T$4:$AA$156),,2,$B$16)),"",INDEX(($AL$4:$AS$53,$AC$4:$AJ$105,$T$4:$AA$156),,2,$B$16))</f>
        <v>4.6023665095610289E-2</v>
      </c>
      <c r="AW53" s="75">
        <f>IF(ISERROR(INDEX(($AL$4:$AS$53,$AC$4:$AJ$105,$T$4:$AA$156),,3,$B$16)),"",INDEX(($AL$4:$AS$53,$AC$4:$AJ$105,$T$4:$AA$156),,3,$B$16))</f>
        <v>0.10189502899774072</v>
      </c>
      <c r="AX53" s="75">
        <f>IF(ISERROR(INDEX(($AL$4:$AS$53,$AC$4:$AJ$105,$T$4:$AA$156),,3,$B$16)),"",INDEX(($AL$4:$AS$53,$AC$4:$AJ$105,$T$4:$AA$156),,4,$B$16))</f>
        <v>3.0110220274027766E-2</v>
      </c>
      <c r="AY53" s="75">
        <f>IF(ISERROR(INDEX(($AL$4:$AS$53,$AC$4:$AJ$105,$T$4:$AA$156),,3,$B$16)),"",INDEX(($AL$4:$AS$53,$AC$4:$AJ$105,$T$4:$AA$156),,5,$B$16))</f>
        <v>3.5723536522189736E-3</v>
      </c>
      <c r="AZ53" s="75">
        <f>IF(ISERROR(INDEX(($AL$4:$AS$53,$AC$4:$AJ$105,$T$4:$AA$156),,6,$B$16)),"",INDEX(($AL$4:$AS$53,$AC$4:$AJ$105,$T$4:$AA$156),,6,$B$16))</f>
        <v>-3.7865054051135605E-2</v>
      </c>
      <c r="BA53" s="75">
        <f>IF(ISERROR(INDEX(($AL$4:$AS$53,$AC$4:$AJ$105,$T$4:$AA$156),,7,$B$16)),"",INDEX(($AL$4:$AS$53,$AC$4:$AJ$105,$T$4:$AA$156),,7,$B$16))</f>
        <v>0.18876976901200981</v>
      </c>
      <c r="BB53" s="75">
        <f>IF(ISERROR(INDEX(($AL$4:$AS$53,$AC$4:$AJ$105,$T$4:$AA$156),,8,$B$16)),"",INDEX(($AL$4:$AS$53,$AC$4:$AJ$105,$T$4:$AA$156),,8,$B$16))</f>
        <v>0.36377720902742539</v>
      </c>
    </row>
    <row r="54" spans="10:54">
      <c r="J54" s="99">
        <v>41224</v>
      </c>
      <c r="K54" s="87">
        <v>2240.924</v>
      </c>
      <c r="L54" s="87">
        <v>2069.067</v>
      </c>
      <c r="M54" s="87">
        <v>4987.82</v>
      </c>
      <c r="N54" s="107">
        <v>41224</v>
      </c>
      <c r="O54" s="87">
        <v>1230.3399999999999</v>
      </c>
      <c r="P54" s="87">
        <v>5892.9</v>
      </c>
      <c r="Q54" s="87">
        <v>1688.93</v>
      </c>
      <c r="R54" s="87">
        <v>3296.8745622824135</v>
      </c>
      <c r="T54" s="74">
        <f t="shared" si="1"/>
        <v>41224</v>
      </c>
      <c r="U54" s="75">
        <f t="shared" si="5"/>
        <v>-0.16848892876517341</v>
      </c>
      <c r="V54" s="75">
        <f t="shared" si="6"/>
        <v>-0.16606330136343628</v>
      </c>
      <c r="W54" s="75">
        <f t="shared" si="7"/>
        <v>-0.15597752937517417</v>
      </c>
      <c r="X54" s="75">
        <f t="shared" si="8"/>
        <v>-0.29638970382189278</v>
      </c>
      <c r="Y54" s="75">
        <f t="shared" si="9"/>
        <v>-0.17509826757897806</v>
      </c>
      <c r="Z54" s="75">
        <f t="shared" si="10"/>
        <v>-0.20491008379625264</v>
      </c>
      <c r="AA54" s="75">
        <f t="shared" si="10"/>
        <v>0.20041887495985033</v>
      </c>
      <c r="AC54" s="74">
        <f t="shared" si="12"/>
        <v>41588</v>
      </c>
      <c r="AD54" s="75">
        <f t="shared" si="18"/>
        <v>6.0032426374676318E-2</v>
      </c>
      <c r="AE54" s="75">
        <f t="shared" si="20"/>
        <v>4.5366985568750184E-2</v>
      </c>
      <c r="AF54" s="75">
        <f t="shared" si="21"/>
        <v>1.0000699430393358</v>
      </c>
      <c r="AG54" s="75">
        <f t="shared" si="22"/>
        <v>0.4185861105410229</v>
      </c>
      <c r="AH54" s="75">
        <f t="shared" si="23"/>
        <v>1.7382632006498779</v>
      </c>
      <c r="AI54" s="75">
        <f t="shared" si="24"/>
        <v>0.70935181662545177</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41231</v>
      </c>
      <c r="K55" s="87">
        <v>2177.2399999999998</v>
      </c>
      <c r="L55" s="87">
        <v>2014.7249999999999</v>
      </c>
      <c r="M55" s="87">
        <v>5068.41</v>
      </c>
      <c r="N55" s="107">
        <v>41231</v>
      </c>
      <c r="O55" s="87">
        <v>1266.8599999999999</v>
      </c>
      <c r="P55" s="87">
        <v>6155</v>
      </c>
      <c r="Q55" s="87">
        <v>1682.24</v>
      </c>
      <c r="R55" s="87">
        <v>3200.5854061659516</v>
      </c>
      <c r="T55" s="74">
        <f t="shared" si="1"/>
        <v>41231</v>
      </c>
      <c r="U55" s="75">
        <f t="shared" si="5"/>
        <v>-0.19211933794483271</v>
      </c>
      <c r="V55" s="75">
        <f t="shared" si="6"/>
        <v>-0.1879658246153697</v>
      </c>
      <c r="W55" s="75">
        <f t="shared" si="7"/>
        <v>-0.1423403550369553</v>
      </c>
      <c r="X55" s="75">
        <f t="shared" si="8"/>
        <v>-0.27550454360892362</v>
      </c>
      <c r="Y55" s="75">
        <f t="shared" si="9"/>
        <v>-0.13840890511439352</v>
      </c>
      <c r="Z55" s="75">
        <f t="shared" si="10"/>
        <v>-0.20805950475473112</v>
      </c>
      <c r="AA55" s="75">
        <f t="shared" si="10"/>
        <v>0.16535920912405455</v>
      </c>
      <c r="AC55" s="74">
        <f t="shared" si="12"/>
        <v>41595</v>
      </c>
      <c r="AD55" s="75">
        <f t="shared" si="18"/>
        <v>7.9685289632746015E-2</v>
      </c>
      <c r="AE55" s="75">
        <f t="shared" si="20"/>
        <v>6.0108451525642703E-2</v>
      </c>
      <c r="AF55" s="75">
        <f t="shared" si="21"/>
        <v>1.0287433731683109</v>
      </c>
      <c r="AG55" s="75">
        <f t="shared" si="22"/>
        <v>0.45733545932462949</v>
      </c>
      <c r="AH55" s="75">
        <f t="shared" si="23"/>
        <v>1.7151974004874089</v>
      </c>
      <c r="AI55" s="75">
        <f t="shared" si="24"/>
        <v>0.71164637626022453</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41238</v>
      </c>
      <c r="K56" s="87">
        <v>2192.6759999999999</v>
      </c>
      <c r="L56" s="87">
        <v>2027.384</v>
      </c>
      <c r="M56" s="87">
        <v>4827.2700000000004</v>
      </c>
      <c r="N56" s="107">
        <v>41238</v>
      </c>
      <c r="O56" s="87">
        <v>1219.4100000000001</v>
      </c>
      <c r="P56" s="87">
        <v>5935.73</v>
      </c>
      <c r="Q56" s="87">
        <v>1687.57</v>
      </c>
      <c r="R56" s="87">
        <v>3220.8658187586534</v>
      </c>
      <c r="T56" s="74">
        <f t="shared" si="1"/>
        <v>41238</v>
      </c>
      <c r="U56" s="75">
        <f t="shared" si="5"/>
        <v>-0.18639169841061343</v>
      </c>
      <c r="V56" s="75">
        <f t="shared" si="6"/>
        <v>-0.18286361928898809</v>
      </c>
      <c r="W56" s="75">
        <f t="shared" si="7"/>
        <v>-0.18314527152681859</v>
      </c>
      <c r="X56" s="75">
        <f t="shared" si="8"/>
        <v>-0.30264038293272932</v>
      </c>
      <c r="Y56" s="75">
        <f t="shared" si="9"/>
        <v>-0.16910282540286914</v>
      </c>
      <c r="Z56" s="75">
        <f t="shared" si="10"/>
        <v>-0.20555032482817059</v>
      </c>
      <c r="AA56" s="75">
        <f t="shared" si="10"/>
        <v>0.1727434724948147</v>
      </c>
      <c r="AC56" s="74">
        <f t="shared" si="12"/>
        <v>41602</v>
      </c>
      <c r="AD56" s="75">
        <f t="shared" si="18"/>
        <v>0.10137697268100898</v>
      </c>
      <c r="AE56" s="75">
        <f t="shared" si="20"/>
        <v>9.0162677288463833E-2</v>
      </c>
      <c r="AF56" s="75">
        <f t="shared" si="21"/>
        <v>1.0260827754660733</v>
      </c>
      <c r="AG56" s="75">
        <f t="shared" si="22"/>
        <v>0.4627662093680438</v>
      </c>
      <c r="AH56" s="75">
        <f t="shared" si="23"/>
        <v>1.6930901705930141</v>
      </c>
      <c r="AI56" s="75">
        <f t="shared" si="24"/>
        <v>0.74328276583602815</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41245</v>
      </c>
      <c r="K57" s="87">
        <v>2139.6610000000001</v>
      </c>
      <c r="L57" s="87">
        <v>1980.117</v>
      </c>
      <c r="M57" s="87">
        <v>4554.1099999999997</v>
      </c>
      <c r="N57" s="107">
        <v>41245</v>
      </c>
      <c r="O57" s="87">
        <v>1120.92</v>
      </c>
      <c r="P57" s="87">
        <v>5356.2</v>
      </c>
      <c r="Q57" s="87">
        <v>1570.92</v>
      </c>
      <c r="R57" s="87">
        <v>3261.414939882909</v>
      </c>
      <c r="T57" s="74">
        <f t="shared" si="1"/>
        <v>41245</v>
      </c>
      <c r="U57" s="75">
        <f t="shared" si="5"/>
        <v>-0.20606329791220934</v>
      </c>
      <c r="V57" s="75">
        <f t="shared" si="6"/>
        <v>-0.20191456637501992</v>
      </c>
      <c r="W57" s="75">
        <f t="shared" si="7"/>
        <v>-0.22936850694346922</v>
      </c>
      <c r="X57" s="75">
        <f t="shared" si="8"/>
        <v>-0.35896512086743182</v>
      </c>
      <c r="Y57" s="75">
        <f t="shared" si="9"/>
        <v>-0.25022677133610316</v>
      </c>
      <c r="Z57" s="75">
        <f t="shared" si="10"/>
        <v>-0.26046511627906965</v>
      </c>
      <c r="AA57" s="75">
        <f t="shared" si="10"/>
        <v>0.18750773769236329</v>
      </c>
      <c r="AC57" s="74">
        <f t="shared" si="12"/>
        <v>41609</v>
      </c>
      <c r="AD57" s="75">
        <f t="shared" si="18"/>
        <v>0.12019988609432142</v>
      </c>
      <c r="AE57" s="75">
        <f t="shared" si="20"/>
        <v>0.10213751256374937</v>
      </c>
      <c r="AF57" s="75">
        <f t="shared" si="21"/>
        <v>1.0644273450648232</v>
      </c>
      <c r="AG57" s="75">
        <f t="shared" si="22"/>
        <v>0.4937325355603619</v>
      </c>
      <c r="AH57" s="75">
        <f t="shared" si="23"/>
        <v>1.7271031681559705</v>
      </c>
      <c r="AI57" s="75">
        <f t="shared" si="24"/>
        <v>0.7582033479170629</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41252</v>
      </c>
      <c r="K58" s="87">
        <v>2246.7570000000001</v>
      </c>
      <c r="L58" s="87">
        <v>2061.7860000000001</v>
      </c>
      <c r="M58" s="87">
        <v>4804.49</v>
      </c>
      <c r="N58" s="107">
        <v>41252</v>
      </c>
      <c r="O58" s="87">
        <v>1170.4100000000001</v>
      </c>
      <c r="P58" s="87">
        <v>5482.24</v>
      </c>
      <c r="Q58" s="87">
        <v>1651.47</v>
      </c>
      <c r="R58" s="87">
        <v>3275.3567318637251</v>
      </c>
      <c r="T58" s="74">
        <f t="shared" si="1"/>
        <v>41252</v>
      </c>
      <c r="U58" s="75">
        <f t="shared" si="5"/>
        <v>-0.16632455189272588</v>
      </c>
      <c r="V58" s="75">
        <f t="shared" si="6"/>
        <v>-0.16899790575409768</v>
      </c>
      <c r="W58" s="75">
        <f t="shared" si="7"/>
        <v>-0.18700002808997329</v>
      </c>
      <c r="X58" s="75">
        <f t="shared" si="8"/>
        <v>-0.33066264061168582</v>
      </c>
      <c r="Y58" s="75">
        <f t="shared" si="9"/>
        <v>-0.23258340145805578</v>
      </c>
      <c r="Z58" s="75">
        <f t="shared" si="10"/>
        <v>-0.22254495810187358</v>
      </c>
      <c r="AA58" s="75">
        <f t="shared" si="10"/>
        <v>0.19258405768221132</v>
      </c>
      <c r="AC58" s="74">
        <f t="shared" si="12"/>
        <v>41616</v>
      </c>
      <c r="AD58" s="75">
        <f t="shared" si="18"/>
        <v>0.12632828718928546</v>
      </c>
      <c r="AE58" s="75">
        <f t="shared" si="20"/>
        <v>0.11037883582126606</v>
      </c>
      <c r="AF58" s="75">
        <f t="shared" si="21"/>
        <v>0.95473679122249377</v>
      </c>
      <c r="AG58" s="75">
        <f t="shared" si="22"/>
        <v>0.36456277726031305</v>
      </c>
      <c r="AH58" s="75">
        <f t="shared" si="23"/>
        <v>1.74089195775792</v>
      </c>
      <c r="AI58" s="75">
        <f t="shared" si="24"/>
        <v>0.77455059920106506</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41259</v>
      </c>
      <c r="K59" s="87">
        <v>2355.8649999999998</v>
      </c>
      <c r="L59" s="87">
        <v>2150.625</v>
      </c>
      <c r="M59" s="87">
        <v>5023.1499999999996</v>
      </c>
      <c r="N59" s="107">
        <v>41259</v>
      </c>
      <c r="O59" s="87">
        <v>1207.3499999999999</v>
      </c>
      <c r="P59" s="87">
        <v>5689.2</v>
      </c>
      <c r="Q59" s="87">
        <v>1701.28</v>
      </c>
      <c r="R59" s="87">
        <v>3132.8100008374199</v>
      </c>
      <c r="T59" s="74">
        <f t="shared" si="1"/>
        <v>41259</v>
      </c>
      <c r="U59" s="75">
        <f t="shared" si="5"/>
        <v>-0.12583923870928493</v>
      </c>
      <c r="V59" s="75">
        <f t="shared" si="6"/>
        <v>-0.13319137925197211</v>
      </c>
      <c r="W59" s="75">
        <f t="shared" si="7"/>
        <v>-0.14999910315145815</v>
      </c>
      <c r="X59" s="75">
        <f t="shared" si="8"/>
        <v>-0.30953728961861138</v>
      </c>
      <c r="Y59" s="75">
        <f t="shared" si="9"/>
        <v>-0.20361266335935146</v>
      </c>
      <c r="Z59" s="75">
        <f t="shared" si="10"/>
        <v>-0.19909613030788054</v>
      </c>
      <c r="AA59" s="75">
        <f t="shared" si="10"/>
        <v>0.14068163214093166</v>
      </c>
      <c r="AC59" s="74">
        <f t="shared" si="12"/>
        <v>41623</v>
      </c>
      <c r="AD59" s="75">
        <f t="shared" si="18"/>
        <v>0.1053622935459575</v>
      </c>
      <c r="AE59" s="75">
        <f t="shared" si="20"/>
        <v>9.0012284554964017E-2</v>
      </c>
      <c r="AF59" s="75">
        <f t="shared" si="21"/>
        <v>0.98688330265310031</v>
      </c>
      <c r="AG59" s="75">
        <f t="shared" si="22"/>
        <v>0.40178867436022925</v>
      </c>
      <c r="AH59" s="75">
        <f t="shared" si="23"/>
        <v>1.6848107229894391</v>
      </c>
      <c r="AI59" s="75">
        <f t="shared" si="24"/>
        <v>0.76323830131253567</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41266</v>
      </c>
      <c r="K60" s="87">
        <v>2372.002</v>
      </c>
      <c r="L60" s="87">
        <v>2153.31</v>
      </c>
      <c r="M60" s="87">
        <v>5041.7700000000004</v>
      </c>
      <c r="N60" s="107">
        <v>41266</v>
      </c>
      <c r="O60" s="87">
        <v>1222.51</v>
      </c>
      <c r="P60" s="87">
        <v>5665.47</v>
      </c>
      <c r="Q60" s="87">
        <v>1696.33</v>
      </c>
      <c r="R60" s="87">
        <v>3124.0349982316206</v>
      </c>
      <c r="T60" s="74">
        <f t="shared" si="1"/>
        <v>41266</v>
      </c>
      <c r="U60" s="75">
        <f t="shared" si="5"/>
        <v>-0.11985148805084378</v>
      </c>
      <c r="V60" s="75">
        <f t="shared" si="6"/>
        <v>-0.13210919098265106</v>
      </c>
      <c r="W60" s="75">
        <f t="shared" si="7"/>
        <v>-0.14684828808535022</v>
      </c>
      <c r="X60" s="75">
        <f t="shared" si="8"/>
        <v>-0.30086754622242806</v>
      </c>
      <c r="Y60" s="75">
        <f t="shared" si="9"/>
        <v>-0.20693444348634327</v>
      </c>
      <c r="Z60" s="75">
        <f t="shared" si="10"/>
        <v>-0.20142641935787586</v>
      </c>
      <c r="AA60" s="75">
        <f t="shared" si="10"/>
        <v>0.13748658223629384</v>
      </c>
      <c r="AC60" s="74">
        <f t="shared" si="12"/>
        <v>41630</v>
      </c>
      <c r="AD60" s="75">
        <f t="shared" si="18"/>
        <v>4.6341239367272413E-2</v>
      </c>
      <c r="AE60" s="75">
        <f t="shared" si="20"/>
        <v>3.4778443708198381E-2</v>
      </c>
      <c r="AF60" s="75">
        <f t="shared" si="21"/>
        <v>0.90999563965819652</v>
      </c>
      <c r="AG60" s="75">
        <f t="shared" si="22"/>
        <v>0.36371816933204948</v>
      </c>
      <c r="AH60" s="75">
        <f t="shared" si="23"/>
        <v>1.61493744922827</v>
      </c>
      <c r="AI60" s="75">
        <f t="shared" si="24"/>
        <v>0.67476103290850298</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41273</v>
      </c>
      <c r="K61" s="87">
        <v>2480.049</v>
      </c>
      <c r="L61" s="87">
        <v>2233.252</v>
      </c>
      <c r="M61" s="87">
        <v>5257.56</v>
      </c>
      <c r="N61" s="107">
        <v>41273</v>
      </c>
      <c r="O61" s="87">
        <v>1276.8</v>
      </c>
      <c r="P61" s="87">
        <v>5930.21</v>
      </c>
      <c r="Q61" s="87">
        <v>1784.29</v>
      </c>
      <c r="R61" s="87">
        <v>3159.2864541132731</v>
      </c>
      <c r="T61" s="74">
        <f t="shared" si="1"/>
        <v>41273</v>
      </c>
      <c r="U61" s="75">
        <f t="shared" si="5"/>
        <v>-7.9759866597501561E-2</v>
      </c>
      <c r="V61" s="75">
        <f t="shared" si="6"/>
        <v>-9.9888597080953323E-2</v>
      </c>
      <c r="W61" s="75">
        <f t="shared" si="7"/>
        <v>-0.11033301509311488</v>
      </c>
      <c r="X61" s="75">
        <f t="shared" si="8"/>
        <v>-0.26982002847976394</v>
      </c>
      <c r="Y61" s="75">
        <f t="shared" si="9"/>
        <v>-0.16987552773329451</v>
      </c>
      <c r="Z61" s="75">
        <f t="shared" si="10"/>
        <v>-0.16001788908765646</v>
      </c>
      <c r="AA61" s="75">
        <f t="shared" si="10"/>
        <v>0.15032192437950664</v>
      </c>
      <c r="AC61" s="74">
        <f t="shared" si="12"/>
        <v>41637</v>
      </c>
      <c r="AD61" s="75">
        <f t="shared" si="18"/>
        <v>5.7980746265914762E-2</v>
      </c>
      <c r="AE61" s="75">
        <f t="shared" si="20"/>
        <v>4.294680415441321E-2</v>
      </c>
      <c r="AF61" s="75">
        <f t="shared" si="21"/>
        <v>0.96604670892844102</v>
      </c>
      <c r="AG61" s="75">
        <f t="shared" si="22"/>
        <v>0.40646164532781848</v>
      </c>
      <c r="AH61" s="75">
        <f t="shared" si="23"/>
        <v>1.5736165718927704</v>
      </c>
      <c r="AI61" s="75">
        <f t="shared" si="24"/>
        <v>0.6785714285714286</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41280</v>
      </c>
      <c r="K62" s="87">
        <v>2524.4090000000001</v>
      </c>
      <c r="L62" s="87">
        <v>2276.9920000000002</v>
      </c>
      <c r="M62" s="87">
        <v>5346.44</v>
      </c>
      <c r="N62" s="107">
        <v>41280</v>
      </c>
      <c r="O62" s="87">
        <v>1304.76</v>
      </c>
      <c r="P62" s="87">
        <v>5894.01</v>
      </c>
      <c r="Q62" s="87">
        <v>1778.55</v>
      </c>
      <c r="R62" s="87">
        <v>3148.4468608596962</v>
      </c>
      <c r="T62" s="74">
        <f t="shared" si="1"/>
        <v>41280</v>
      </c>
      <c r="U62" s="75">
        <f t="shared" si="5"/>
        <v>-6.3299767495534232E-2</v>
      </c>
      <c r="V62" s="75">
        <f t="shared" si="6"/>
        <v>-8.2259206056707335E-2</v>
      </c>
      <c r="W62" s="75">
        <f t="shared" si="7"/>
        <v>-9.5293034261983434E-2</v>
      </c>
      <c r="X62" s="75">
        <f t="shared" si="8"/>
        <v>-0.25383018511846545</v>
      </c>
      <c r="Y62" s="75">
        <f t="shared" si="9"/>
        <v>-0.17494288721905549</v>
      </c>
      <c r="Z62" s="75">
        <f t="shared" si="10"/>
        <v>-0.16272008285472173</v>
      </c>
      <c r="AA62" s="75">
        <f t="shared" si="10"/>
        <v>0.1463751402078115</v>
      </c>
      <c r="AC62" s="74">
        <f t="shared" si="12"/>
        <v>41644</v>
      </c>
      <c r="AD62" s="75">
        <f t="shared" si="18"/>
        <v>5.2148132498025079E-2</v>
      </c>
      <c r="AE62" s="75">
        <f t="shared" si="20"/>
        <v>3.3955502612019073E-2</v>
      </c>
      <c r="AF62" s="75">
        <f t="shared" si="21"/>
        <v>0.96097991283262396</v>
      </c>
      <c r="AG62" s="75">
        <f t="shared" si="22"/>
        <v>0.40794562935130974</v>
      </c>
      <c r="AH62" s="75">
        <f t="shared" si="23"/>
        <v>1.5161478472786349</v>
      </c>
      <c r="AI62" s="75">
        <f t="shared" si="24"/>
        <v>0.70195691459007037</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41287</v>
      </c>
      <c r="K63" s="87">
        <v>2483.23</v>
      </c>
      <c r="L63" s="87">
        <v>2242.9969999999998</v>
      </c>
      <c r="M63" s="87">
        <v>5334.68</v>
      </c>
      <c r="N63" s="107">
        <v>41287</v>
      </c>
      <c r="O63" s="87">
        <v>1295.32</v>
      </c>
      <c r="P63" s="87">
        <v>5948</v>
      </c>
      <c r="Q63" s="87">
        <v>1766.9</v>
      </c>
      <c r="R63" s="87">
        <v>2915.7109959427376</v>
      </c>
      <c r="T63" s="74">
        <f t="shared" si="1"/>
        <v>41287</v>
      </c>
      <c r="U63" s="75">
        <f t="shared" si="5"/>
        <v>-7.857953352168201E-2</v>
      </c>
      <c r="V63" s="75">
        <f t="shared" si="6"/>
        <v>-9.5960878390252025E-2</v>
      </c>
      <c r="W63" s="75">
        <f t="shared" si="7"/>
        <v>-9.7283022724788282E-2</v>
      </c>
      <c r="X63" s="75">
        <f t="shared" si="8"/>
        <v>-0.25922875884273799</v>
      </c>
      <c r="Y63" s="75">
        <f t="shared" si="9"/>
        <v>-0.16738524250534736</v>
      </c>
      <c r="Z63" s="75">
        <f t="shared" si="10"/>
        <v>-0.16820450051784186</v>
      </c>
      <c r="AA63" s="75">
        <f t="shared" si="10"/>
        <v>6.1634116596343214E-2</v>
      </c>
      <c r="AC63" s="74">
        <f t="shared" si="12"/>
        <v>41651</v>
      </c>
      <c r="AD63" s="75">
        <f t="shared" si="18"/>
        <v>1.2681651999779664E-2</v>
      </c>
      <c r="AE63" s="75">
        <f t="shared" si="20"/>
        <v>-7.0828524984789532E-4</v>
      </c>
      <c r="AF63" s="75">
        <f t="shared" si="21"/>
        <v>0.92526829913128594</v>
      </c>
      <c r="AG63" s="75">
        <f t="shared" si="22"/>
        <v>0.39426613832625557</v>
      </c>
      <c r="AH63" s="75">
        <f t="shared" si="23"/>
        <v>1.3985995125913888</v>
      </c>
      <c r="AI63" s="75">
        <f t="shared" si="24"/>
        <v>0.6034037949400799</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41294</v>
      </c>
      <c r="K64" s="87">
        <v>2595.4389999999999</v>
      </c>
      <c r="L64" s="87">
        <v>2317.0700000000002</v>
      </c>
      <c r="M64" s="87">
        <v>5926.81</v>
      </c>
      <c r="N64" s="107">
        <v>41294</v>
      </c>
      <c r="O64" s="87">
        <v>1419.65</v>
      </c>
      <c r="P64" s="87">
        <v>6974.37</v>
      </c>
      <c r="Q64" s="87">
        <v>1900.56</v>
      </c>
      <c r="R64" s="87">
        <v>2955.4226457232357</v>
      </c>
      <c r="T64" s="74">
        <f t="shared" si="1"/>
        <v>41294</v>
      </c>
      <c r="U64" s="75">
        <f t="shared" si="5"/>
        <v>-3.6943571841505207E-2</v>
      </c>
      <c r="V64" s="75">
        <f t="shared" si="6"/>
        <v>-6.6105782794939505E-2</v>
      </c>
      <c r="W64" s="75">
        <f t="shared" si="7"/>
        <v>2.9152654113269172E-3</v>
      </c>
      <c r="X64" s="75">
        <f t="shared" si="8"/>
        <v>-0.18812656910345926</v>
      </c>
      <c r="Y64" s="75">
        <f t="shared" si="9"/>
        <v>-2.3711602853399349E-2</v>
      </c>
      <c r="Z64" s="75">
        <f t="shared" si="10"/>
        <v>-0.1052819885133226</v>
      </c>
      <c r="AA64" s="75">
        <f t="shared" si="10"/>
        <v>7.6093451658003186E-2</v>
      </c>
      <c r="AC64" s="74">
        <f t="shared" si="12"/>
        <v>41658</v>
      </c>
      <c r="AD64" s="75">
        <f t="shared" si="18"/>
        <v>5.7320277048011903E-4</v>
      </c>
      <c r="AE64" s="75">
        <f t="shared" si="20"/>
        <v>-4.8522751243965656E-3</v>
      </c>
      <c r="AF64" s="75">
        <f t="shared" si="21"/>
        <v>0.84418093642779501</v>
      </c>
      <c r="AG64" s="75">
        <f t="shared" si="22"/>
        <v>0.34574459687731873</v>
      </c>
      <c r="AH64" s="75">
        <f t="shared" si="23"/>
        <v>1.2185329000812346</v>
      </c>
      <c r="AI64" s="75">
        <f t="shared" si="24"/>
        <v>0.58003614228647526</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41301</v>
      </c>
      <c r="K65" s="87">
        <v>2571.674</v>
      </c>
      <c r="L65" s="87">
        <v>2291.3040000000001</v>
      </c>
      <c r="M65" s="87">
        <v>5886.06</v>
      </c>
      <c r="N65" s="107">
        <v>41301</v>
      </c>
      <c r="O65" s="87">
        <v>1347.82</v>
      </c>
      <c r="P65" s="87">
        <v>7262.66</v>
      </c>
      <c r="Q65" s="87">
        <v>1858.3</v>
      </c>
      <c r="R65" s="87">
        <v>2995.2731135131039</v>
      </c>
      <c r="T65" s="74">
        <f t="shared" si="1"/>
        <v>41301</v>
      </c>
      <c r="U65" s="75">
        <f t="shared" si="5"/>
        <v>-4.576174711558656E-2</v>
      </c>
      <c r="V65" s="75">
        <f t="shared" si="6"/>
        <v>-7.6490759684073484E-2</v>
      </c>
      <c r="W65" s="75">
        <f t="shared" si="7"/>
        <v>-3.9803153590219909E-3</v>
      </c>
      <c r="X65" s="75">
        <f t="shared" si="8"/>
        <v>-0.22920491132957033</v>
      </c>
      <c r="Y65" s="75">
        <f t="shared" si="9"/>
        <v>1.6643896211518738E-2</v>
      </c>
      <c r="Z65" s="75">
        <f t="shared" si="10"/>
        <v>-0.12517653704924203</v>
      </c>
      <c r="AA65" s="75">
        <f t="shared" si="10"/>
        <v>9.0603331487286054E-2</v>
      </c>
      <c r="AC65" s="74">
        <f t="shared" si="12"/>
        <v>41665</v>
      </c>
      <c r="AD65" s="75">
        <f t="shared" si="18"/>
        <v>3.1433374363873501E-2</v>
      </c>
      <c r="AE65" s="75">
        <f t="shared" si="20"/>
        <v>1.9688543101415767E-2</v>
      </c>
      <c r="AF65" s="75">
        <f t="shared" si="21"/>
        <v>0.97948658455018434</v>
      </c>
      <c r="AG65" s="75">
        <f t="shared" si="22"/>
        <v>0.40818243531250498</v>
      </c>
      <c r="AH65" s="75">
        <f t="shared" si="23"/>
        <v>1.3925069049553209</v>
      </c>
      <c r="AI65" s="75">
        <f t="shared" si="24"/>
        <v>0.67636009130682906</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41308</v>
      </c>
      <c r="K66" s="87">
        <v>2743.3240000000001</v>
      </c>
      <c r="L66" s="87">
        <v>2419.02</v>
      </c>
      <c r="M66" s="87">
        <v>6189.08</v>
      </c>
      <c r="N66" s="107">
        <v>41308</v>
      </c>
      <c r="O66" s="87">
        <v>1412.8</v>
      </c>
      <c r="P66" s="87">
        <v>7589.86</v>
      </c>
      <c r="Q66" s="87">
        <v>1936.51</v>
      </c>
      <c r="R66" s="87">
        <v>2865.0620213269149</v>
      </c>
      <c r="T66" s="74">
        <f t="shared" si="1"/>
        <v>41308</v>
      </c>
      <c r="U66" s="75">
        <f t="shared" si="5"/>
        <v>1.7930227881092442E-2</v>
      </c>
      <c r="V66" s="75">
        <f t="shared" si="6"/>
        <v>-2.5014872531522458E-2</v>
      </c>
      <c r="W66" s="75">
        <f t="shared" si="7"/>
        <v>4.7295730899410415E-2</v>
      </c>
      <c r="X66" s="75">
        <f t="shared" si="8"/>
        <v>-0.19204396635041543</v>
      </c>
      <c r="Y66" s="75">
        <f t="shared" si="9"/>
        <v>6.2446106812098945E-2</v>
      </c>
      <c r="Z66" s="75">
        <f t="shared" si="10"/>
        <v>-8.8357970059316338E-2</v>
      </c>
      <c r="AA66" s="75">
        <f t="shared" si="10"/>
        <v>4.3192412498233912E-2</v>
      </c>
      <c r="AC66" s="74">
        <f t="shared" si="12"/>
        <v>41672</v>
      </c>
      <c r="AD66" s="75">
        <f t="shared" si="18"/>
        <v>1.1578879682533794E-2</v>
      </c>
      <c r="AE66" s="75">
        <f t="shared" si="20"/>
        <v>9.1119135365869131E-3</v>
      </c>
      <c r="AF66" s="75">
        <f t="shared" si="21"/>
        <v>0.93143417758231895</v>
      </c>
      <c r="AG66" s="75">
        <f t="shared" si="22"/>
        <v>0.34676286251045907</v>
      </c>
      <c r="AH66" s="75">
        <f t="shared" si="23"/>
        <v>1.3309341998375306</v>
      </c>
      <c r="AI66" s="75">
        <f t="shared" si="24"/>
        <v>0.68977078181472318</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41315</v>
      </c>
      <c r="K67" s="87">
        <v>2771.7249999999999</v>
      </c>
      <c r="L67" s="87">
        <v>2432.402</v>
      </c>
      <c r="M67" s="87">
        <v>6595.1746999999996</v>
      </c>
      <c r="N67" s="107">
        <v>41315</v>
      </c>
      <c r="O67" s="87">
        <v>1463.72</v>
      </c>
      <c r="P67" s="87">
        <v>8009.62</v>
      </c>
      <c r="Q67" s="87">
        <v>2001.43</v>
      </c>
      <c r="R67" s="87">
        <v>2959.328103786188</v>
      </c>
      <c r="T67" s="74">
        <f t="shared" si="1"/>
        <v>41315</v>
      </c>
      <c r="U67" s="75">
        <f t="shared" si="5"/>
        <v>2.8468624513080076E-2</v>
      </c>
      <c r="V67" s="75">
        <f t="shared" si="6"/>
        <v>-1.9621262319212018E-2</v>
      </c>
      <c r="W67" s="75">
        <f t="shared" si="7"/>
        <v>0.11601373836592832</v>
      </c>
      <c r="X67" s="75">
        <f t="shared" si="8"/>
        <v>-0.16292369367669168</v>
      </c>
      <c r="Y67" s="75">
        <f t="shared" si="9"/>
        <v>0.12120507967792871</v>
      </c>
      <c r="Z67" s="75">
        <f t="shared" si="10"/>
        <v>-5.779587609452963E-2</v>
      </c>
      <c r="AA67" s="75">
        <f t="shared" si="10"/>
        <v>7.7515460741323094E-2</v>
      </c>
      <c r="AC67" s="74">
        <f t="shared" si="12"/>
        <v>41679</v>
      </c>
      <c r="AD67" s="75">
        <f t="shared" si="18"/>
        <v>1.6187007403869247E-2</v>
      </c>
      <c r="AE67" s="75">
        <f t="shared" si="20"/>
        <v>1.47772028440607E-2</v>
      </c>
      <c r="AF67" s="75">
        <f t="shared" si="21"/>
        <v>0.96436925978758636</v>
      </c>
      <c r="AG67" s="75">
        <f t="shared" si="22"/>
        <v>0.37026980092512218</v>
      </c>
      <c r="AH67" s="75">
        <f t="shared" si="23"/>
        <v>1.3911080422420796</v>
      </c>
      <c r="AI67" s="75">
        <f t="shared" si="24"/>
        <v>0.73496052881871776</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41329</v>
      </c>
      <c r="K68" s="87">
        <v>2596.6039999999998</v>
      </c>
      <c r="L68" s="87">
        <v>2314.1640000000002</v>
      </c>
      <c r="M68" s="87">
        <v>7014.2681000000002</v>
      </c>
      <c r="N68" s="107">
        <v>41329</v>
      </c>
      <c r="O68" s="87">
        <v>1534.89</v>
      </c>
      <c r="P68" s="87">
        <v>8813.44</v>
      </c>
      <c r="Q68" s="87">
        <v>2094.29</v>
      </c>
      <c r="R68" s="87">
        <v>3036.2289198740973</v>
      </c>
      <c r="T68" s="74">
        <f t="shared" ref="T68:T131" si="30">J68</f>
        <v>41329</v>
      </c>
      <c r="U68" s="75">
        <f t="shared" si="5"/>
        <v>-3.6511290158597332E-2</v>
      </c>
      <c r="V68" s="75">
        <f t="shared" si="6"/>
        <v>-6.7277045033541594E-2</v>
      </c>
      <c r="W68" s="75">
        <f t="shared" si="7"/>
        <v>0.18693134302899939</v>
      </c>
      <c r="X68" s="75">
        <f t="shared" si="8"/>
        <v>-0.1222227941050319</v>
      </c>
      <c r="Y68" s="75">
        <f t="shared" si="9"/>
        <v>0.23372565707694548</v>
      </c>
      <c r="Z68" s="75">
        <f t="shared" si="10"/>
        <v>-1.4080595047547217E-2</v>
      </c>
      <c r="AA68" s="75">
        <f t="shared" si="10"/>
        <v>0.10551567409121598</v>
      </c>
      <c r="AC68" s="74">
        <f t="shared" si="12"/>
        <v>41686</v>
      </c>
      <c r="AD68" s="75">
        <f t="shared" si="18"/>
        <v>5.4350921349965997E-2</v>
      </c>
      <c r="AE68" s="75">
        <f t="shared" si="20"/>
        <v>5.0191961682115371E-2</v>
      </c>
      <c r="AF68" s="75">
        <f t="shared" si="21"/>
        <v>1.0824198515905383</v>
      </c>
      <c r="AG68" s="75">
        <f t="shared" si="22"/>
        <v>0.47083339911276711</v>
      </c>
      <c r="AH68" s="75">
        <f t="shared" si="23"/>
        <v>1.6179496344435416</v>
      </c>
      <c r="AI68" s="75">
        <f t="shared" si="24"/>
        <v>0.84380944455012363</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41336</v>
      </c>
      <c r="K69" s="87">
        <v>2668.8359999999998</v>
      </c>
      <c r="L69" s="87">
        <v>2359.5059999999999</v>
      </c>
      <c r="M69" s="87">
        <v>7957.8505999999998</v>
      </c>
      <c r="N69" s="107">
        <v>41336</v>
      </c>
      <c r="O69" s="87">
        <v>1683.43</v>
      </c>
      <c r="P69" s="87">
        <v>10486.5</v>
      </c>
      <c r="Q69" s="87">
        <v>2294.16</v>
      </c>
      <c r="R69" s="87">
        <v>3156.7506993338898</v>
      </c>
      <c r="T69" s="74">
        <f t="shared" si="30"/>
        <v>41336</v>
      </c>
      <c r="U69" s="75">
        <f t="shared" ref="U69:U132" si="31">K69/K$4-1</f>
        <v>-9.7090837038340538E-3</v>
      </c>
      <c r="V69" s="75">
        <f t="shared" ref="V69:V132" si="32">L69/L$4-1</f>
        <v>-4.9001968494416182E-2</v>
      </c>
      <c r="W69" s="75">
        <f t="shared" ref="W69:W132" si="33">M69/M$4-1</f>
        <v>0.34660126553790094</v>
      </c>
      <c r="X69" s="75">
        <f t="shared" ref="X69:X132" si="34">O69/O$4-1</f>
        <v>-3.7275321541109685E-2</v>
      </c>
      <c r="Y69" s="75">
        <f t="shared" ref="Y69:Y132" si="35">P69/P$4-1</f>
        <v>0.46792445434897023</v>
      </c>
      <c r="Z69" s="75">
        <f t="shared" ref="Z69:AA132" si="36">Q69/Q$4-1</f>
        <v>8.0011298371151618E-2</v>
      </c>
      <c r="AA69" s="75">
        <f t="shared" si="36"/>
        <v>0.14939863541538734</v>
      </c>
      <c r="AC69" s="74">
        <f t="shared" ref="AC69:AC104" si="37">J120</f>
        <v>41693</v>
      </c>
      <c r="AD69" s="75">
        <f t="shared" si="18"/>
        <v>3.9983649023534351E-2</v>
      </c>
      <c r="AE69" s="75">
        <f t="shared" si="20"/>
        <v>4.912233679534439E-2</v>
      </c>
      <c r="AF69" s="75">
        <f t="shared" si="21"/>
        <v>1.0405486138650977</v>
      </c>
      <c r="AG69" s="75">
        <f t="shared" si="22"/>
        <v>0.43779107399396944</v>
      </c>
      <c r="AH69" s="75">
        <f t="shared" si="23"/>
        <v>1.5905134037367996</v>
      </c>
      <c r="AI69" s="75">
        <f t="shared" si="24"/>
        <v>0.796449971466616</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41343</v>
      </c>
      <c r="K70" s="87">
        <v>2606.9270000000001</v>
      </c>
      <c r="L70" s="87">
        <v>2318.6109999999999</v>
      </c>
      <c r="M70" s="87">
        <v>7311.9741000000004</v>
      </c>
      <c r="N70" s="107">
        <v>41343</v>
      </c>
      <c r="O70" s="87">
        <v>1572.8</v>
      </c>
      <c r="P70" s="87">
        <v>9371.52</v>
      </c>
      <c r="Q70" s="87">
        <v>2284.2800000000002</v>
      </c>
      <c r="R70" s="87">
        <v>3282.5400084328239</v>
      </c>
      <c r="T70" s="74">
        <f t="shared" si="30"/>
        <v>41343</v>
      </c>
      <c r="U70" s="75">
        <f t="shared" si="31"/>
        <v>-3.2680866285071386E-2</v>
      </c>
      <c r="V70" s="75">
        <f t="shared" si="32"/>
        <v>-6.5484683307780012E-2</v>
      </c>
      <c r="W70" s="75">
        <f t="shared" si="33"/>
        <v>0.23730817171163721</v>
      </c>
      <c r="X70" s="75">
        <f t="shared" si="34"/>
        <v>-0.10054271678647608</v>
      </c>
      <c r="Y70" s="75">
        <f t="shared" si="35"/>
        <v>0.31184698254140675</v>
      </c>
      <c r="Z70" s="75">
        <f t="shared" si="36"/>
        <v>7.5360135580454068E-2</v>
      </c>
      <c r="AA70" s="75">
        <f t="shared" si="36"/>
        <v>0.19519954717527632</v>
      </c>
      <c r="AC70" s="74">
        <f t="shared" si="37"/>
        <v>41700</v>
      </c>
      <c r="AD70" s="75">
        <f t="shared" ref="AD70:AD105" si="39">K121/K$55-1</f>
        <v>7.9504326578616613E-4</v>
      </c>
      <c r="AE70" s="75">
        <f t="shared" si="20"/>
        <v>2.0636563302684152E-2</v>
      </c>
      <c r="AF70" s="75">
        <f t="shared" si="21"/>
        <v>0.8757350332747349</v>
      </c>
      <c r="AG70" s="75">
        <f t="shared" si="22"/>
        <v>0.3338411505612302</v>
      </c>
      <c r="AH70" s="75">
        <f t="shared" si="23"/>
        <v>1.4472038992688874</v>
      </c>
      <c r="AI70" s="75">
        <f t="shared" si="24"/>
        <v>0.75403034049838302</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41350</v>
      </c>
      <c r="K71" s="87">
        <v>2539.873</v>
      </c>
      <c r="L71" s="87">
        <v>2278.4009999999998</v>
      </c>
      <c r="M71" s="87">
        <v>7334.0315000000001</v>
      </c>
      <c r="N71" s="107">
        <v>41350</v>
      </c>
      <c r="O71" s="87">
        <v>1535.66</v>
      </c>
      <c r="P71" s="87">
        <v>9533.43</v>
      </c>
      <c r="Q71" s="87">
        <v>2273.19</v>
      </c>
      <c r="R71" s="87">
        <v>3230.176795482661</v>
      </c>
      <c r="T71" s="74">
        <f t="shared" si="30"/>
        <v>41350</v>
      </c>
      <c r="U71" s="75">
        <f t="shared" si="31"/>
        <v>-5.756173835863565E-2</v>
      </c>
      <c r="V71" s="75">
        <f t="shared" si="32"/>
        <v>-8.1691309121335709E-2</v>
      </c>
      <c r="W71" s="75">
        <f t="shared" si="33"/>
        <v>0.24104065228302107</v>
      </c>
      <c r="X71" s="75">
        <f t="shared" si="34"/>
        <v>-0.12178244434150542</v>
      </c>
      <c r="Y71" s="75">
        <f t="shared" si="35"/>
        <v>0.33451151774415711</v>
      </c>
      <c r="Z71" s="75">
        <f t="shared" si="36"/>
        <v>7.0139346577535289E-2</v>
      </c>
      <c r="AA71" s="75">
        <f t="shared" si="36"/>
        <v>0.17613367494039167</v>
      </c>
      <c r="AC71" s="74">
        <f t="shared" si="37"/>
        <v>41707</v>
      </c>
      <c r="AD71" s="75">
        <f t="shared" si="39"/>
        <v>-4.0794767687528655E-3</v>
      </c>
      <c r="AE71" s="75">
        <f t="shared" ref="AE71:AE105" si="40">L122/L$55-1</f>
        <v>2.1433694424797478E-2</v>
      </c>
      <c r="AF71" s="75">
        <f t="shared" ref="AF71:AF105" si="41">M122/M$55-1</f>
        <v>0.88088335395123907</v>
      </c>
      <c r="AG71" s="75">
        <f t="shared" ref="AG71:AG105" si="42">O122/O$55-1</f>
        <v>0.33168621631435213</v>
      </c>
      <c r="AH71" s="75">
        <f t="shared" ref="AH71:AH105" si="43">P122/P$55-1</f>
        <v>1.5222404549147033</v>
      </c>
      <c r="AI71" s="75">
        <f t="shared" ref="AI71:AI105" si="44">Q122/Q$55-1</f>
        <v>0.78554784097393937</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41357</v>
      </c>
      <c r="K72" s="87">
        <v>2618.308</v>
      </c>
      <c r="L72" s="87">
        <v>2328.2779999999998</v>
      </c>
      <c r="M72" s="87">
        <v>7589.65</v>
      </c>
      <c r="N72" s="107">
        <v>41357</v>
      </c>
      <c r="O72" s="87">
        <v>1628.51</v>
      </c>
      <c r="P72" s="87">
        <v>9918.66</v>
      </c>
      <c r="Q72" s="87">
        <v>2538.6799999999998</v>
      </c>
      <c r="R72" s="87">
        <v>3103.9351400769692</v>
      </c>
      <c r="T72" s="74">
        <f t="shared" si="30"/>
        <v>41357</v>
      </c>
      <c r="U72" s="75">
        <f t="shared" si="31"/>
        <v>-2.8457863853162291E-2</v>
      </c>
      <c r="V72" s="75">
        <f t="shared" si="32"/>
        <v>-6.1588402488589655E-2</v>
      </c>
      <c r="W72" s="75">
        <f t="shared" si="33"/>
        <v>0.28429557285100682</v>
      </c>
      <c r="X72" s="75">
        <f t="shared" si="34"/>
        <v>-6.8683125453931959E-2</v>
      </c>
      <c r="Y72" s="75">
        <f t="shared" si="35"/>
        <v>0.38843690157564081</v>
      </c>
      <c r="Z72" s="75">
        <f t="shared" si="36"/>
        <v>0.19512286978627258</v>
      </c>
      <c r="AA72" s="75">
        <f t="shared" si="36"/>
        <v>0.13016806020670368</v>
      </c>
      <c r="AC72" s="74">
        <f t="shared" si="37"/>
        <v>41714</v>
      </c>
      <c r="AD72" s="75">
        <f t="shared" si="39"/>
        <v>-2.4987598978523318E-2</v>
      </c>
      <c r="AE72" s="75">
        <f t="shared" si="40"/>
        <v>-5.1550459740162813E-3</v>
      </c>
      <c r="AF72" s="75">
        <f t="shared" si="41"/>
        <v>0.81945564782643876</v>
      </c>
      <c r="AG72" s="75">
        <f t="shared" si="42"/>
        <v>0.30852659330944232</v>
      </c>
      <c r="AH72" s="75">
        <f t="shared" si="43"/>
        <v>1.3814346060113727</v>
      </c>
      <c r="AI72" s="75">
        <f t="shared" si="44"/>
        <v>0.70688486779532034</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41364</v>
      </c>
      <c r="K73" s="87">
        <v>2495.0830000000001</v>
      </c>
      <c r="L73" s="87">
        <v>2236.6210000000001</v>
      </c>
      <c r="M73" s="87">
        <v>7227.9880000000003</v>
      </c>
      <c r="N73" s="107">
        <v>41364</v>
      </c>
      <c r="O73" s="87">
        <v>1525.21</v>
      </c>
      <c r="P73" s="87">
        <v>9113.4699999999993</v>
      </c>
      <c r="Q73" s="87">
        <v>2431.39</v>
      </c>
      <c r="R73" s="87">
        <v>3507.2841569174489</v>
      </c>
      <c r="T73" s="74">
        <f t="shared" si="30"/>
        <v>41364</v>
      </c>
      <c r="U73" s="75">
        <f t="shared" si="31"/>
        <v>-7.418139207317842E-2</v>
      </c>
      <c r="V73" s="75">
        <f t="shared" si="32"/>
        <v>-9.8530722861458808E-2</v>
      </c>
      <c r="W73" s="75">
        <f t="shared" si="33"/>
        <v>0.22309632051810091</v>
      </c>
      <c r="X73" s="75">
        <f t="shared" si="34"/>
        <v>-0.12775861970365021</v>
      </c>
      <c r="Y73" s="75">
        <f t="shared" si="35"/>
        <v>0.27572454841708005</v>
      </c>
      <c r="Z73" s="75">
        <f t="shared" si="36"/>
        <v>0.14461444308445537</v>
      </c>
      <c r="AA73" s="75">
        <f t="shared" si="36"/>
        <v>0.27703072175625598</v>
      </c>
      <c r="AC73" s="74">
        <f t="shared" si="37"/>
        <v>41721</v>
      </c>
      <c r="AD73" s="75">
        <f t="shared" si="39"/>
        <v>-8.4703569656996436E-3</v>
      </c>
      <c r="AE73" s="75">
        <f t="shared" si="40"/>
        <v>1.6326793979327237E-2</v>
      </c>
      <c r="AF73" s="75">
        <f t="shared" si="41"/>
        <v>0.7888224512223756</v>
      </c>
      <c r="AG73" s="75">
        <f t="shared" si="42"/>
        <v>0.26680138294681344</v>
      </c>
      <c r="AH73" s="75">
        <f t="shared" si="43"/>
        <v>1.3536864337936638</v>
      </c>
      <c r="AI73" s="75">
        <f t="shared" si="44"/>
        <v>0.71327515693361221</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41371</v>
      </c>
      <c r="K74" s="87">
        <v>2483.547</v>
      </c>
      <c r="L74" s="87">
        <v>2225.2950000000001</v>
      </c>
      <c r="M74" s="87">
        <v>6992.3936000000003</v>
      </c>
      <c r="N74" s="107">
        <v>41371</v>
      </c>
      <c r="O74" s="87">
        <v>1504.16</v>
      </c>
      <c r="P74" s="87">
        <v>8741.0300000000007</v>
      </c>
      <c r="Q74" s="87">
        <v>2405.4699999999998</v>
      </c>
      <c r="R74" s="87">
        <v>3412.8093794660854</v>
      </c>
      <c r="T74" s="74">
        <f t="shared" si="30"/>
        <v>41371</v>
      </c>
      <c r="U74" s="75">
        <f t="shared" si="31"/>
        <v>-7.846190837706235E-2</v>
      </c>
      <c r="V74" s="75">
        <f t="shared" si="32"/>
        <v>-0.10309566302471007</v>
      </c>
      <c r="W74" s="75">
        <f t="shared" si="33"/>
        <v>0.1832298121931466</v>
      </c>
      <c r="X74" s="75">
        <f t="shared" si="34"/>
        <v>-0.13979675284940596</v>
      </c>
      <c r="Y74" s="75">
        <f t="shared" si="35"/>
        <v>0.22358953828236117</v>
      </c>
      <c r="Z74" s="75">
        <f t="shared" si="36"/>
        <v>0.1324122022408436</v>
      </c>
      <c r="AA74" s="75">
        <f t="shared" si="36"/>
        <v>0.24263168596711893</v>
      </c>
      <c r="AC74" s="74">
        <f t="shared" si="37"/>
        <v>41728</v>
      </c>
      <c r="AD74" s="75">
        <f t="shared" si="39"/>
        <v>-1.1608733993496156E-2</v>
      </c>
      <c r="AE74" s="75">
        <f t="shared" si="40"/>
        <v>1.3394880194567582E-2</v>
      </c>
      <c r="AF74" s="75">
        <f t="shared" si="41"/>
        <v>0.67258576160965666</v>
      </c>
      <c r="AG74" s="75">
        <f t="shared" si="42"/>
        <v>0.20624220513711089</v>
      </c>
      <c r="AH74" s="75">
        <f t="shared" si="43"/>
        <v>1.2563281884646629</v>
      </c>
      <c r="AI74" s="75">
        <f t="shared" si="44"/>
        <v>0.65650561156553167</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41378</v>
      </c>
      <c r="K75" s="87">
        <v>2462.1120000000001</v>
      </c>
      <c r="L75" s="87">
        <v>2206.7800000000002</v>
      </c>
      <c r="M75" s="87">
        <v>6996.6313</v>
      </c>
      <c r="N75" s="107">
        <v>41378</v>
      </c>
      <c r="O75" s="87">
        <v>1484.61</v>
      </c>
      <c r="P75" s="87">
        <v>8630.2800000000007</v>
      </c>
      <c r="Q75" s="87">
        <v>2359.3200000000002</v>
      </c>
      <c r="R75" s="87">
        <v>3364.7547880001193</v>
      </c>
      <c r="T75" s="74">
        <f t="shared" si="30"/>
        <v>41378</v>
      </c>
      <c r="U75" s="75">
        <f t="shared" si="31"/>
        <v>-8.6415520285328173E-2</v>
      </c>
      <c r="V75" s="75">
        <f t="shared" si="32"/>
        <v>-0.11055812701222512</v>
      </c>
      <c r="W75" s="75">
        <f t="shared" si="33"/>
        <v>0.18394690182825113</v>
      </c>
      <c r="X75" s="75">
        <f t="shared" si="34"/>
        <v>-0.15097706178049997</v>
      </c>
      <c r="Y75" s="75">
        <f t="shared" si="35"/>
        <v>0.20808649786666966</v>
      </c>
      <c r="Z75" s="75">
        <f t="shared" si="36"/>
        <v>0.11068637604745324</v>
      </c>
      <c r="AA75" s="75">
        <f t="shared" si="36"/>
        <v>0.22513461790023603</v>
      </c>
      <c r="AC75" s="74">
        <f t="shared" si="37"/>
        <v>41735</v>
      </c>
      <c r="AD75" s="75">
        <f t="shared" si="39"/>
        <v>3.7809336591283493E-3</v>
      </c>
      <c r="AE75" s="75">
        <f t="shared" si="40"/>
        <v>2.1891821464467887E-2</v>
      </c>
      <c r="AF75" s="75">
        <f t="shared" si="41"/>
        <v>0.72276222720734928</v>
      </c>
      <c r="AG75" s="75">
        <f t="shared" si="42"/>
        <v>0.24331812512826989</v>
      </c>
      <c r="AH75" s="75">
        <f t="shared" si="43"/>
        <v>1.3355645816409423</v>
      </c>
      <c r="AI75" s="75">
        <f t="shared" si="44"/>
        <v>0.67895781814723222</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41385</v>
      </c>
      <c r="K76" s="87">
        <v>2533.8270000000002</v>
      </c>
      <c r="L76" s="87">
        <v>2244.643</v>
      </c>
      <c r="M76" s="87">
        <v>7477.2716</v>
      </c>
      <c r="N76" s="107">
        <v>41385</v>
      </c>
      <c r="O76" s="87">
        <v>1555.11</v>
      </c>
      <c r="P76" s="87">
        <v>9409.2000000000007</v>
      </c>
      <c r="Q76" s="87">
        <v>2557.06</v>
      </c>
      <c r="R76" s="87">
        <v>3494.9590317453667</v>
      </c>
      <c r="T76" s="74">
        <f t="shared" si="30"/>
        <v>41385</v>
      </c>
      <c r="U76" s="75">
        <f t="shared" si="31"/>
        <v>-5.9805150422893805E-2</v>
      </c>
      <c r="V76" s="75">
        <f t="shared" si="32"/>
        <v>-9.5297458691442904E-2</v>
      </c>
      <c r="W76" s="75">
        <f t="shared" si="33"/>
        <v>0.26527927017511543</v>
      </c>
      <c r="X76" s="75">
        <f t="shared" si="34"/>
        <v>-0.1106593236913892</v>
      </c>
      <c r="Y76" s="75">
        <f t="shared" si="35"/>
        <v>0.31712151584039794</v>
      </c>
      <c r="Z76" s="75">
        <f t="shared" si="36"/>
        <v>0.20377553902645706</v>
      </c>
      <c r="AA76" s="75">
        <f t="shared" si="36"/>
        <v>0.27254304331617374</v>
      </c>
      <c r="AC76" s="74">
        <f t="shared" si="37"/>
        <v>41742</v>
      </c>
      <c r="AD76" s="75">
        <f t="shared" si="39"/>
        <v>4.2910290092043279E-2</v>
      </c>
      <c r="AE76" s="75">
        <f t="shared" si="40"/>
        <v>5.7485264738363906E-2</v>
      </c>
      <c r="AF76" s="75">
        <f t="shared" si="41"/>
        <v>0.73279107254543341</v>
      </c>
      <c r="AG76" s="75">
        <f t="shared" si="42"/>
        <v>0.24481789621584094</v>
      </c>
      <c r="AH76" s="75">
        <f t="shared" si="43"/>
        <v>1.3001819658813973</v>
      </c>
      <c r="AI76" s="75">
        <f t="shared" si="44"/>
        <v>0.68813605668632283</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41392</v>
      </c>
      <c r="K77" s="87">
        <v>2447.306</v>
      </c>
      <c r="L77" s="87">
        <v>2177.9119999999998</v>
      </c>
      <c r="M77" s="87">
        <v>7120.7610999999997</v>
      </c>
      <c r="N77" s="107">
        <v>41392</v>
      </c>
      <c r="O77" s="87">
        <v>1480.94</v>
      </c>
      <c r="P77" s="87">
        <v>8264.91</v>
      </c>
      <c r="Q77" s="87">
        <v>2351.31</v>
      </c>
      <c r="R77" s="87">
        <v>3331.4081881768416</v>
      </c>
      <c r="T77" s="74">
        <f t="shared" si="30"/>
        <v>41392</v>
      </c>
      <c r="U77" s="75">
        <f t="shared" si="31"/>
        <v>-9.1909393759262437E-2</v>
      </c>
      <c r="V77" s="75">
        <f t="shared" si="32"/>
        <v>-0.12219336386837365</v>
      </c>
      <c r="W77" s="75">
        <f t="shared" si="33"/>
        <v>0.20495173770327568</v>
      </c>
      <c r="X77" s="75">
        <f t="shared" si="34"/>
        <v>-0.15307587169237269</v>
      </c>
      <c r="Y77" s="75">
        <f t="shared" si="35"/>
        <v>0.15694116263704272</v>
      </c>
      <c r="Z77" s="75">
        <f t="shared" si="36"/>
        <v>0.10691554467564268</v>
      </c>
      <c r="AA77" s="75">
        <f t="shared" si="36"/>
        <v>0.21299284935934182</v>
      </c>
      <c r="AC77" s="74">
        <f t="shared" si="37"/>
        <v>41749</v>
      </c>
      <c r="AD77" s="75">
        <f t="shared" si="39"/>
        <v>2.1696735316272031E-2</v>
      </c>
      <c r="AE77" s="75">
        <f t="shared" si="40"/>
        <v>4.1208105324548105E-2</v>
      </c>
      <c r="AF77" s="75">
        <f t="shared" si="41"/>
        <v>0.73383642996521603</v>
      </c>
      <c r="AG77" s="75">
        <f t="shared" si="42"/>
        <v>0.2505643875408492</v>
      </c>
      <c r="AH77" s="75">
        <f t="shared" si="43"/>
        <v>1.3294151096669373</v>
      </c>
      <c r="AI77" s="75">
        <f t="shared" si="44"/>
        <v>0.68453966140384259</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41399</v>
      </c>
      <c r="K78" s="87">
        <v>2492.9119999999998</v>
      </c>
      <c r="L78" s="87">
        <v>2205.4969999999998</v>
      </c>
      <c r="M78" s="87">
        <v>7499.1680999999999</v>
      </c>
      <c r="N78" s="107">
        <v>41399</v>
      </c>
      <c r="O78" s="87">
        <v>1547.76</v>
      </c>
      <c r="P78" s="87">
        <v>8502.57</v>
      </c>
      <c r="Q78" s="87">
        <v>2440.54</v>
      </c>
      <c r="R78" s="87">
        <v>3271.4106491056045</v>
      </c>
      <c r="T78" s="74">
        <f t="shared" si="30"/>
        <v>41399</v>
      </c>
      <c r="U78" s="75">
        <f t="shared" si="31"/>
        <v>-7.4986957338065152E-2</v>
      </c>
      <c r="V78" s="75">
        <f t="shared" si="32"/>
        <v>-0.11107523969361777</v>
      </c>
      <c r="W78" s="75">
        <f t="shared" si="33"/>
        <v>0.26898452377850068</v>
      </c>
      <c r="X78" s="75">
        <f t="shared" si="34"/>
        <v>-0.11486266234323261</v>
      </c>
      <c r="Y78" s="75">
        <f t="shared" si="35"/>
        <v>0.19020935753720725</v>
      </c>
      <c r="Z78" s="75">
        <f t="shared" si="36"/>
        <v>0.14892194708596196</v>
      </c>
      <c r="AA78" s="75">
        <f t="shared" si="36"/>
        <v>0.19114725681656886</v>
      </c>
      <c r="AC78" s="74">
        <f t="shared" si="37"/>
        <v>41756</v>
      </c>
      <c r="AD78" s="75">
        <f t="shared" si="39"/>
        <v>-4.3238228215537466E-3</v>
      </c>
      <c r="AE78" s="75">
        <f t="shared" si="40"/>
        <v>1.0817357207559386E-2</v>
      </c>
      <c r="AF78" s="75">
        <f t="shared" si="41"/>
        <v>0.66023435357439531</v>
      </c>
      <c r="AG78" s="75">
        <f t="shared" si="42"/>
        <v>0.21603807839856026</v>
      </c>
      <c r="AH78" s="75">
        <f t="shared" si="43"/>
        <v>1.1947944760357432</v>
      </c>
      <c r="AI78" s="75">
        <f t="shared" si="44"/>
        <v>0.60099629066007232</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41406</v>
      </c>
      <c r="K79" s="87">
        <v>2540.8359999999998</v>
      </c>
      <c r="L79" s="87">
        <v>2246.8310000000001</v>
      </c>
      <c r="M79" s="87">
        <v>8285.6810999999998</v>
      </c>
      <c r="N79" s="107">
        <v>41406</v>
      </c>
      <c r="O79" s="87">
        <v>1653.35</v>
      </c>
      <c r="P79" s="87">
        <v>10700.23</v>
      </c>
      <c r="Q79" s="87">
        <v>2594.41</v>
      </c>
      <c r="R79" s="87">
        <v>3254.6408482985889</v>
      </c>
      <c r="T79" s="74">
        <f t="shared" si="30"/>
        <v>41406</v>
      </c>
      <c r="U79" s="75">
        <f t="shared" si="31"/>
        <v>-5.720441023791456E-2</v>
      </c>
      <c r="V79" s="75">
        <f t="shared" si="32"/>
        <v>-9.4415586090595749E-2</v>
      </c>
      <c r="W79" s="75">
        <f t="shared" si="33"/>
        <v>0.40207566288106311</v>
      </c>
      <c r="X79" s="75">
        <f t="shared" si="34"/>
        <v>-5.4477556459130438E-2</v>
      </c>
      <c r="Y79" s="75">
        <f t="shared" si="35"/>
        <v>0.49784287266089566</v>
      </c>
      <c r="Z79" s="75">
        <f t="shared" si="36"/>
        <v>0.22135862913096704</v>
      </c>
      <c r="AA79" s="75">
        <f t="shared" si="36"/>
        <v>0.18504123578429699</v>
      </c>
      <c r="AC79" s="74">
        <f t="shared" si="37"/>
        <v>41763</v>
      </c>
      <c r="AD79" s="75">
        <f t="shared" si="39"/>
        <v>-8.5341992614501594E-3</v>
      </c>
      <c r="AE79" s="75">
        <f t="shared" si="40"/>
        <v>5.7739890059438359E-3</v>
      </c>
      <c r="AF79" s="75">
        <f t="shared" si="41"/>
        <v>0.60056007702612857</v>
      </c>
      <c r="AG79" s="75">
        <f t="shared" si="42"/>
        <v>0.20377942314067865</v>
      </c>
      <c r="AH79" s="75">
        <f t="shared" si="43"/>
        <v>1.0400243704305443</v>
      </c>
      <c r="AI79" s="75">
        <f t="shared" si="44"/>
        <v>0.59720967281719606</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41413</v>
      </c>
      <c r="K80" s="87">
        <v>2592.0479999999998</v>
      </c>
      <c r="L80" s="87">
        <v>2282.87</v>
      </c>
      <c r="M80" s="87">
        <v>8453.8857000000007</v>
      </c>
      <c r="N80" s="107">
        <v>41413</v>
      </c>
      <c r="O80" s="87">
        <v>1692.87</v>
      </c>
      <c r="P80" s="87">
        <v>11352.33</v>
      </c>
      <c r="Q80" s="87">
        <v>2658.88</v>
      </c>
      <c r="R80" s="87">
        <v>3229.5418586825845</v>
      </c>
      <c r="T80" s="74">
        <f t="shared" si="30"/>
        <v>41413</v>
      </c>
      <c r="U80" s="75">
        <f t="shared" si="31"/>
        <v>-3.8201826937419803E-2</v>
      </c>
      <c r="V80" s="75">
        <f t="shared" si="32"/>
        <v>-7.9890080303609223E-2</v>
      </c>
      <c r="W80" s="75">
        <f t="shared" si="33"/>
        <v>0.43053869123061506</v>
      </c>
      <c r="X80" s="75">
        <f t="shared" si="34"/>
        <v>-3.1876747816837359E-2</v>
      </c>
      <c r="Y80" s="75">
        <f t="shared" si="35"/>
        <v>0.58912533455771188</v>
      </c>
      <c r="Z80" s="75">
        <f t="shared" si="36"/>
        <v>0.25170887863666347</v>
      </c>
      <c r="AA80" s="75">
        <f t="shared" si="36"/>
        <v>0.17590248928111962</v>
      </c>
      <c r="AC80" s="74">
        <f t="shared" si="37"/>
        <v>41770</v>
      </c>
      <c r="AD80" s="75">
        <f t="shared" si="39"/>
        <v>-1.9900883687604343E-2</v>
      </c>
      <c r="AE80" s="75">
        <f t="shared" si="40"/>
        <v>-1.7818809018600446E-3</v>
      </c>
      <c r="AF80" s="75">
        <f t="shared" si="41"/>
        <v>0.5631460359363194</v>
      </c>
      <c r="AG80" s="75">
        <f t="shared" si="42"/>
        <v>0.17963310863078807</v>
      </c>
      <c r="AH80" s="75">
        <f t="shared" si="43"/>
        <v>0.9118505280259952</v>
      </c>
      <c r="AI80" s="75">
        <f t="shared" si="44"/>
        <v>0.59328633250903562</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41420</v>
      </c>
      <c r="K81" s="87">
        <v>2597.2280000000001</v>
      </c>
      <c r="L81" s="87">
        <v>2288.5329999999999</v>
      </c>
      <c r="M81" s="87">
        <v>8798.5224999999991</v>
      </c>
      <c r="N81" s="107">
        <v>41420</v>
      </c>
      <c r="O81" s="87">
        <v>1740.55</v>
      </c>
      <c r="P81" s="87">
        <v>11990.08</v>
      </c>
      <c r="Q81" s="87">
        <v>2743.5</v>
      </c>
      <c r="R81" s="87">
        <v>3056.9178937218499</v>
      </c>
      <c r="T81" s="74">
        <f t="shared" si="30"/>
        <v>41420</v>
      </c>
      <c r="U81" s="75">
        <f t="shared" si="31"/>
        <v>-3.6279750441743586E-2</v>
      </c>
      <c r="V81" s="75">
        <f t="shared" si="32"/>
        <v>-7.7607610221983592E-2</v>
      </c>
      <c r="W81" s="75">
        <f t="shared" si="33"/>
        <v>0.4888569953001749</v>
      </c>
      <c r="X81" s="75">
        <f t="shared" si="34"/>
        <v>-4.6093754467834147E-3</v>
      </c>
      <c r="Y81" s="75">
        <f t="shared" si="35"/>
        <v>0.67839905036003434</v>
      </c>
      <c r="Z81" s="75">
        <f t="shared" si="36"/>
        <v>0.29154505225496674</v>
      </c>
      <c r="AA81" s="75">
        <f t="shared" si="36"/>
        <v>0.11304869794190187</v>
      </c>
      <c r="AC81" s="74">
        <f t="shared" si="37"/>
        <v>41777</v>
      </c>
      <c r="AD81" s="75">
        <f t="shared" si="39"/>
        <v>-1.4370487406073496E-2</v>
      </c>
      <c r="AE81" s="75">
        <f t="shared" si="40"/>
        <v>5.8464554715904615E-3</v>
      </c>
      <c r="AF81" s="75">
        <f t="shared" si="41"/>
        <v>0.54532241866778741</v>
      </c>
      <c r="AG81" s="75">
        <f t="shared" si="42"/>
        <v>0.15469744091691262</v>
      </c>
      <c r="AH81" s="75">
        <f t="shared" si="43"/>
        <v>0.85305117790414298</v>
      </c>
      <c r="AI81" s="75">
        <f t="shared" si="44"/>
        <v>0.56184610994864004</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41427</v>
      </c>
      <c r="K82" s="87">
        <v>2606.4259999999999</v>
      </c>
      <c r="L82" s="87">
        <v>2300.5949999999998</v>
      </c>
      <c r="M82" s="87">
        <v>9458.6983</v>
      </c>
      <c r="N82" s="107">
        <v>41427</v>
      </c>
      <c r="O82" s="87">
        <v>1846.53</v>
      </c>
      <c r="P82" s="87">
        <v>13282.65</v>
      </c>
      <c r="Q82" s="87">
        <v>2811.01</v>
      </c>
      <c r="R82" s="87">
        <v>3186.1758942838505</v>
      </c>
      <c r="T82" s="74">
        <f t="shared" si="30"/>
        <v>41427</v>
      </c>
      <c r="U82" s="75">
        <f t="shared" si="31"/>
        <v>-3.2866765961583666E-2</v>
      </c>
      <c r="V82" s="75">
        <f t="shared" si="32"/>
        <v>-7.2746025527551716E-2</v>
      </c>
      <c r="W82" s="75">
        <f t="shared" si="33"/>
        <v>0.60056976957084274</v>
      </c>
      <c r="X82" s="75">
        <f t="shared" si="34"/>
        <v>5.5998764733131035E-2</v>
      </c>
      <c r="Y82" s="75">
        <f t="shared" si="35"/>
        <v>0.85933597993213651</v>
      </c>
      <c r="Z82" s="75">
        <f t="shared" si="36"/>
        <v>0.3233264287731854</v>
      </c>
      <c r="AA82" s="75">
        <f t="shared" si="36"/>
        <v>0.1601125885094512</v>
      </c>
      <c r="AC82" s="74">
        <f t="shared" si="37"/>
        <v>41784</v>
      </c>
      <c r="AD82" s="75">
        <f t="shared" si="39"/>
        <v>-1.3239697966232256E-2</v>
      </c>
      <c r="AE82" s="75">
        <f t="shared" si="40"/>
        <v>9.8494831800866045E-3</v>
      </c>
      <c r="AF82" s="75">
        <f t="shared" si="41"/>
        <v>0.5968044613596768</v>
      </c>
      <c r="AG82" s="75">
        <f t="shared" si="42"/>
        <v>0.18785816901630814</v>
      </c>
      <c r="AH82" s="75">
        <f t="shared" si="43"/>
        <v>0.94510154346060116</v>
      </c>
      <c r="AI82" s="75">
        <f t="shared" si="44"/>
        <v>0.57607713524824056</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41434</v>
      </c>
      <c r="K83" s="87">
        <v>2484.16</v>
      </c>
      <c r="L83" s="87">
        <v>2210.8980000000001</v>
      </c>
      <c r="M83" s="87">
        <v>8466.0910000000003</v>
      </c>
      <c r="N83" s="107">
        <v>41434</v>
      </c>
      <c r="O83" s="87">
        <v>1663.75</v>
      </c>
      <c r="P83" s="87">
        <v>11295.82</v>
      </c>
      <c r="Q83" s="87">
        <v>2647.93</v>
      </c>
      <c r="R83" s="87">
        <v>3031.3118261980608</v>
      </c>
      <c r="T83" s="74">
        <f t="shared" si="30"/>
        <v>41434</v>
      </c>
      <c r="U83" s="75">
        <f t="shared" si="31"/>
        <v>-7.8234450289832891E-2</v>
      </c>
      <c r="V83" s="75">
        <f t="shared" si="32"/>
        <v>-0.1088983686162982</v>
      </c>
      <c r="W83" s="75">
        <f t="shared" si="33"/>
        <v>0.43260403189261099</v>
      </c>
      <c r="X83" s="75">
        <f t="shared" si="34"/>
        <v>-4.8529975237474265E-2</v>
      </c>
      <c r="Y83" s="75">
        <f t="shared" si="35"/>
        <v>0.58121493443228767</v>
      </c>
      <c r="Z83" s="75">
        <f t="shared" si="36"/>
        <v>0.24655399679879486</v>
      </c>
      <c r="AA83" s="75">
        <f t="shared" si="36"/>
        <v>0.10372532024330572</v>
      </c>
      <c r="AC83" s="74">
        <f t="shared" si="37"/>
        <v>41791</v>
      </c>
      <c r="AD83" s="75">
        <f t="shared" si="39"/>
        <v>-9.5423563777993214E-3</v>
      </c>
      <c r="AE83" s="75">
        <f t="shared" si="40"/>
        <v>1.2154016056781902E-2</v>
      </c>
      <c r="AF83" s="75">
        <f t="shared" si="41"/>
        <v>0.60724511237251932</v>
      </c>
      <c r="AG83" s="75">
        <f t="shared" si="42"/>
        <v>0.19899594272453158</v>
      </c>
      <c r="AH83" s="75">
        <f t="shared" si="43"/>
        <v>0.92055889520714884</v>
      </c>
      <c r="AI83" s="75">
        <f t="shared" si="44"/>
        <v>0.5598725508845348</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41441</v>
      </c>
      <c r="K84" s="87">
        <v>2416.7710000000002</v>
      </c>
      <c r="L84" s="87">
        <v>2162.0410000000002</v>
      </c>
      <c r="M84" s="87">
        <v>8913.0702000000001</v>
      </c>
      <c r="N84" s="107">
        <v>41441</v>
      </c>
      <c r="O84" s="87">
        <v>1714.92</v>
      </c>
      <c r="P84" s="87">
        <v>12351.95</v>
      </c>
      <c r="Q84" s="87">
        <v>2661.74</v>
      </c>
      <c r="R84" s="87">
        <v>3415.5611234549215</v>
      </c>
      <c r="T84" s="74">
        <f t="shared" si="30"/>
        <v>41441</v>
      </c>
      <c r="U84" s="75">
        <f t="shared" si="31"/>
        <v>-0.10323962653831043</v>
      </c>
      <c r="V84" s="75">
        <f t="shared" si="32"/>
        <v>-0.12859016462159267</v>
      </c>
      <c r="W84" s="75">
        <f t="shared" si="33"/>
        <v>0.50824037977643766</v>
      </c>
      <c r="X84" s="75">
        <f t="shared" si="34"/>
        <v>-1.9266731861306896E-2</v>
      </c>
      <c r="Y84" s="75">
        <f t="shared" si="35"/>
        <v>0.72905444751783377</v>
      </c>
      <c r="Z84" s="75">
        <f t="shared" si="36"/>
        <v>0.25305526786554933</v>
      </c>
      <c r="AA84" s="75">
        <f t="shared" si="36"/>
        <v>0.24363361836122532</v>
      </c>
      <c r="AC84" s="74">
        <f t="shared" si="37"/>
        <v>41798</v>
      </c>
      <c r="AD84" s="75">
        <f t="shared" si="39"/>
        <v>-1.9531149528761116E-2</v>
      </c>
      <c r="AE84" s="75">
        <f t="shared" si="40"/>
        <v>7.5598406730446044E-3</v>
      </c>
      <c r="AF84" s="75">
        <f t="shared" si="41"/>
        <v>0.6671775961297528</v>
      </c>
      <c r="AG84" s="75">
        <f t="shared" si="42"/>
        <v>0.2243578611685586</v>
      </c>
      <c r="AH84" s="75">
        <f t="shared" si="43"/>
        <v>1.0302307067424858</v>
      </c>
      <c r="AI84" s="75">
        <f t="shared" si="44"/>
        <v>0.56719611945976789</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41448</v>
      </c>
      <c r="K85" s="87">
        <v>2317.3939999999998</v>
      </c>
      <c r="L85" s="87">
        <v>2073.0949999999998</v>
      </c>
      <c r="M85" s="87">
        <v>8109.7307000000001</v>
      </c>
      <c r="N85" s="107">
        <v>41448</v>
      </c>
      <c r="O85" s="87">
        <v>1597.3</v>
      </c>
      <c r="P85" s="87">
        <v>10991.17</v>
      </c>
      <c r="Q85" s="87">
        <v>2491.48</v>
      </c>
      <c r="R85" s="87">
        <v>3462.0821259098543</v>
      </c>
      <c r="T85" s="74">
        <f t="shared" si="30"/>
        <v>41448</v>
      </c>
      <c r="U85" s="75">
        <f t="shared" si="31"/>
        <v>-0.14011418173344592</v>
      </c>
      <c r="V85" s="75">
        <f t="shared" si="32"/>
        <v>-0.16443981743463743</v>
      </c>
      <c r="W85" s="75">
        <f t="shared" si="33"/>
        <v>0.37230191577001537</v>
      </c>
      <c r="X85" s="75">
        <f t="shared" si="34"/>
        <v>-8.653158794699789E-2</v>
      </c>
      <c r="Y85" s="75">
        <f t="shared" si="35"/>
        <v>0.53856932483734044</v>
      </c>
      <c r="Z85" s="75">
        <f t="shared" si="36"/>
        <v>0.17290273985500426</v>
      </c>
      <c r="AA85" s="75">
        <f t="shared" si="36"/>
        <v>0.26057229418099759</v>
      </c>
      <c r="AC85" s="74">
        <f t="shared" si="37"/>
        <v>41805</v>
      </c>
      <c r="AD85" s="75">
        <f t="shared" si="39"/>
        <v>-4.5837849754715165E-4</v>
      </c>
      <c r="AE85" s="75">
        <f t="shared" si="40"/>
        <v>2.7790393229845334E-2</v>
      </c>
      <c r="AF85" s="75">
        <f t="shared" si="41"/>
        <v>0.70961388285478111</v>
      </c>
      <c r="AG85" s="75">
        <f t="shared" si="42"/>
        <v>0.27001405048703098</v>
      </c>
      <c r="AH85" s="75">
        <f t="shared" si="43"/>
        <v>1.0103346872461416</v>
      </c>
      <c r="AI85" s="75">
        <f t="shared" si="44"/>
        <v>0.63023706486589304</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41455</v>
      </c>
      <c r="K86" s="87">
        <v>2200.6390000000001</v>
      </c>
      <c r="L86" s="87">
        <v>1979.2059999999999</v>
      </c>
      <c r="M86" s="87">
        <v>8105.5756000000001</v>
      </c>
      <c r="N86" s="107">
        <v>41455</v>
      </c>
      <c r="O86" s="87">
        <v>1530.88</v>
      </c>
      <c r="P86" s="87">
        <v>10739.41</v>
      </c>
      <c r="Q86" s="87">
        <v>2453.92</v>
      </c>
      <c r="R86" s="87">
        <v>3494.7145473680416</v>
      </c>
      <c r="T86" s="74">
        <f t="shared" si="30"/>
        <v>41455</v>
      </c>
      <c r="U86" s="75">
        <f t="shared" si="31"/>
        <v>-0.18343696962005962</v>
      </c>
      <c r="V86" s="75">
        <f t="shared" si="32"/>
        <v>-0.20228174459228299</v>
      </c>
      <c r="W86" s="75">
        <f t="shared" si="33"/>
        <v>0.37159880343482832</v>
      </c>
      <c r="X86" s="75">
        <f t="shared" si="34"/>
        <v>-0.12451604417222817</v>
      </c>
      <c r="Y86" s="75">
        <f t="shared" si="35"/>
        <v>0.50332737941924144</v>
      </c>
      <c r="Z86" s="75">
        <f t="shared" si="36"/>
        <v>0.15522078900291891</v>
      </c>
      <c r="AA86" s="75">
        <f t="shared" si="36"/>
        <v>0.27245402456352497</v>
      </c>
      <c r="AC86" s="74">
        <f t="shared" si="37"/>
        <v>41812</v>
      </c>
      <c r="AD86" s="75">
        <f t="shared" si="39"/>
        <v>-1.8606584483107036E-2</v>
      </c>
      <c r="AE86" s="75">
        <f t="shared" si="40"/>
        <v>5.930834232959814E-3</v>
      </c>
      <c r="AF86" s="75">
        <f t="shared" si="41"/>
        <v>0.68689553528621383</v>
      </c>
      <c r="AG86" s="75">
        <f t="shared" si="42"/>
        <v>0.25501633961132253</v>
      </c>
      <c r="AH86" s="75">
        <f t="shared" si="43"/>
        <v>0.93136311941510974</v>
      </c>
      <c r="AI86" s="75">
        <f t="shared" si="44"/>
        <v>0.60770163591401927</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41462</v>
      </c>
      <c r="K87" s="87">
        <v>2226.8490000000002</v>
      </c>
      <c r="L87" s="87">
        <v>2007.1990000000001</v>
      </c>
      <c r="M87" s="87">
        <v>8359.0195999999996</v>
      </c>
      <c r="N87" s="107">
        <v>41462</v>
      </c>
      <c r="O87" s="87">
        <v>1565.94</v>
      </c>
      <c r="P87" s="87">
        <v>10796.43</v>
      </c>
      <c r="Q87" s="87">
        <v>2470.41</v>
      </c>
      <c r="R87" s="87">
        <v>3399.0732834908567</v>
      </c>
      <c r="T87" s="74">
        <f t="shared" si="30"/>
        <v>41462</v>
      </c>
      <c r="U87" s="75">
        <f t="shared" si="31"/>
        <v>-0.17371155939772953</v>
      </c>
      <c r="V87" s="75">
        <f t="shared" si="32"/>
        <v>-0.19099917616654649</v>
      </c>
      <c r="W87" s="75">
        <f t="shared" si="33"/>
        <v>0.41448576227557199</v>
      </c>
      <c r="X87" s="75">
        <f t="shared" si="34"/>
        <v>-0.10446583286152988</v>
      </c>
      <c r="Y87" s="75">
        <f t="shared" si="35"/>
        <v>0.51130917052084612</v>
      </c>
      <c r="Z87" s="75">
        <f t="shared" si="36"/>
        <v>0.1629837115149233</v>
      </c>
      <c r="AA87" s="75">
        <f t="shared" si="36"/>
        <v>0.237630261567912</v>
      </c>
      <c r="AC87" s="74">
        <f t="shared" si="37"/>
        <v>41819</v>
      </c>
      <c r="AD87" s="75">
        <f t="shared" si="39"/>
        <v>-1.2392754129080807E-2</v>
      </c>
      <c r="AE87" s="75">
        <f t="shared" si="40"/>
        <v>1.0812890096663308E-2</v>
      </c>
      <c r="AF87" s="75">
        <f t="shared" si="41"/>
        <v>0.73973553836410222</v>
      </c>
      <c r="AG87" s="75">
        <f t="shared" si="42"/>
        <v>0.29308684463950252</v>
      </c>
      <c r="AH87" s="75">
        <f t="shared" si="43"/>
        <v>0.9746352558895206</v>
      </c>
      <c r="AI87" s="75">
        <f t="shared" si="44"/>
        <v>0.61380064675670543</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41469</v>
      </c>
      <c r="K88" s="87">
        <v>2275.373</v>
      </c>
      <c r="L88" s="87">
        <v>2039.4860000000001</v>
      </c>
      <c r="M88" s="87">
        <v>8596.1244999999999</v>
      </c>
      <c r="N88" s="107">
        <v>41469</v>
      </c>
      <c r="O88" s="87">
        <v>1609.67</v>
      </c>
      <c r="P88" s="87">
        <v>11376.79</v>
      </c>
      <c r="Q88" s="87">
        <v>2519.5</v>
      </c>
      <c r="R88" s="87">
        <v>3376.9761279300374</v>
      </c>
      <c r="T88" s="74">
        <f t="shared" si="30"/>
        <v>41469</v>
      </c>
      <c r="U88" s="75">
        <f t="shared" si="31"/>
        <v>-0.15570637795445041</v>
      </c>
      <c r="V88" s="75">
        <f t="shared" si="32"/>
        <v>-0.17798591260916585</v>
      </c>
      <c r="W88" s="75">
        <f t="shared" si="33"/>
        <v>0.45460787243497069</v>
      </c>
      <c r="X88" s="75">
        <f t="shared" si="34"/>
        <v>-7.9457397590085743E-2</v>
      </c>
      <c r="Y88" s="75">
        <f t="shared" si="35"/>
        <v>0.5925493017682566</v>
      </c>
      <c r="Z88" s="75">
        <f t="shared" si="36"/>
        <v>0.18609358817437172</v>
      </c>
      <c r="AA88" s="75">
        <f t="shared" si="36"/>
        <v>0.22958450728851099</v>
      </c>
      <c r="AC88" s="74">
        <f t="shared" si="37"/>
        <v>41826</v>
      </c>
      <c r="AD88" s="75">
        <f t="shared" si="39"/>
        <v>6.6827726846852009E-4</v>
      </c>
      <c r="AE88" s="75">
        <f t="shared" si="40"/>
        <v>2.2161833500849992E-2</v>
      </c>
      <c r="AF88" s="75">
        <f t="shared" si="41"/>
        <v>0.74494744900274434</v>
      </c>
      <c r="AG88" s="75">
        <f t="shared" si="42"/>
        <v>0.29594430323792698</v>
      </c>
      <c r="AH88" s="75">
        <f t="shared" si="43"/>
        <v>1.0243233143785537</v>
      </c>
      <c r="AI88" s="75">
        <f t="shared" si="44"/>
        <v>0.63584268594255278</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41476</v>
      </c>
      <c r="K89" s="87">
        <v>2190.4780000000001</v>
      </c>
      <c r="L89" s="87">
        <v>1992.6479999999999</v>
      </c>
      <c r="M89" s="87">
        <v>8604.9388999999992</v>
      </c>
      <c r="N89" s="107">
        <v>41476</v>
      </c>
      <c r="O89" s="87">
        <v>1627.71</v>
      </c>
      <c r="P89" s="87">
        <v>11419.77</v>
      </c>
      <c r="Q89" s="87">
        <v>2442.44</v>
      </c>
      <c r="R89" s="87">
        <v>3321.4434917461608</v>
      </c>
      <c r="T89" s="74">
        <f t="shared" si="30"/>
        <v>41476</v>
      </c>
      <c r="U89" s="75">
        <f t="shared" si="31"/>
        <v>-0.18720728222094085</v>
      </c>
      <c r="V89" s="75">
        <f t="shared" si="32"/>
        <v>-0.19686395140188717</v>
      </c>
      <c r="W89" s="75">
        <f t="shared" si="33"/>
        <v>0.45609941616852057</v>
      </c>
      <c r="X89" s="75">
        <f t="shared" si="34"/>
        <v>-6.9140631701751554E-2</v>
      </c>
      <c r="Y89" s="75">
        <f t="shared" si="35"/>
        <v>0.59856574129030093</v>
      </c>
      <c r="Z89" s="75">
        <f t="shared" si="36"/>
        <v>0.14981640146878838</v>
      </c>
      <c r="AA89" s="75">
        <f t="shared" si="36"/>
        <v>0.20936462224524943</v>
      </c>
      <c r="AC89" s="74">
        <f t="shared" si="37"/>
        <v>41833</v>
      </c>
      <c r="AD89" s="75">
        <f t="shared" si="39"/>
        <v>-1.3425713288383379E-2</v>
      </c>
      <c r="AE89" s="75">
        <f t="shared" si="40"/>
        <v>1.6000198538262067E-2</v>
      </c>
      <c r="AF89" s="75">
        <f t="shared" si="41"/>
        <v>0.70276220747729568</v>
      </c>
      <c r="AG89" s="75">
        <f t="shared" si="42"/>
        <v>0.28391456040920082</v>
      </c>
      <c r="AH89" s="75">
        <f t="shared" si="43"/>
        <v>1.0243005686433793</v>
      </c>
      <c r="AI89" s="75">
        <f t="shared" si="44"/>
        <v>0.60345135058017862</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41483</v>
      </c>
      <c r="K90" s="87">
        <v>2224.0079999999998</v>
      </c>
      <c r="L90" s="87">
        <v>2010.85</v>
      </c>
      <c r="M90" s="87">
        <v>9752.0864999999994</v>
      </c>
      <c r="N90" s="107">
        <v>41483</v>
      </c>
      <c r="O90" s="87">
        <v>1765.59</v>
      </c>
      <c r="P90" s="87">
        <v>14082.49</v>
      </c>
      <c r="Q90" s="87">
        <v>2700.22</v>
      </c>
      <c r="R90" s="87">
        <v>3249.4787209129522</v>
      </c>
      <c r="T90" s="74">
        <f t="shared" si="30"/>
        <v>41483</v>
      </c>
      <c r="U90" s="75">
        <f t="shared" si="31"/>
        <v>-0.17476573301244314</v>
      </c>
      <c r="V90" s="75">
        <f t="shared" si="32"/>
        <v>-0.1895276419500509</v>
      </c>
      <c r="W90" s="75">
        <f t="shared" si="33"/>
        <v>0.6502159543602235</v>
      </c>
      <c r="X90" s="75">
        <f t="shared" si="34"/>
        <v>9.7105701099731156E-3</v>
      </c>
      <c r="Y90" s="75">
        <f t="shared" si="35"/>
        <v>0.97129942775233191</v>
      </c>
      <c r="Z90" s="75">
        <f t="shared" si="36"/>
        <v>0.27117032294510879</v>
      </c>
      <c r="AA90" s="75">
        <f t="shared" si="36"/>
        <v>0.18316166316738336</v>
      </c>
      <c r="AC90" s="74">
        <f t="shared" si="37"/>
        <v>41840</v>
      </c>
      <c r="AD90" s="75">
        <f t="shared" si="39"/>
        <v>-6.0149547133067083E-3</v>
      </c>
      <c r="AE90" s="75">
        <f t="shared" si="40"/>
        <v>2.2008959039074849E-2</v>
      </c>
      <c r="AF90" s="75">
        <f t="shared" si="41"/>
        <v>0.72051984744722697</v>
      </c>
      <c r="AG90" s="75">
        <f t="shared" si="42"/>
        <v>0.27306095385441176</v>
      </c>
      <c r="AH90" s="75">
        <f t="shared" si="43"/>
        <v>1.0472380178716492</v>
      </c>
      <c r="AI90" s="75">
        <f t="shared" si="44"/>
        <v>0.62051193646566483</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41490</v>
      </c>
      <c r="K91" s="87">
        <v>2247.2629999999999</v>
      </c>
      <c r="L91" s="87">
        <v>2029.4179999999999</v>
      </c>
      <c r="M91" s="87">
        <v>9755.2621999999992</v>
      </c>
      <c r="N91" s="107">
        <v>41490</v>
      </c>
      <c r="O91" s="87">
        <v>1793.4</v>
      </c>
      <c r="P91" s="87">
        <v>13517.69</v>
      </c>
      <c r="Q91" s="87">
        <v>2704.66</v>
      </c>
      <c r="R91" s="87">
        <v>3078.6679666730615</v>
      </c>
      <c r="T91" s="74">
        <f t="shared" si="30"/>
        <v>41490</v>
      </c>
      <c r="U91" s="75">
        <f t="shared" si="31"/>
        <v>-0.16613679693002081</v>
      </c>
      <c r="V91" s="75">
        <f t="shared" si="32"/>
        <v>-0.18204381633189359</v>
      </c>
      <c r="W91" s="75">
        <f t="shared" si="33"/>
        <v>0.65075333585353401</v>
      </c>
      <c r="X91" s="75">
        <f t="shared" si="34"/>
        <v>2.5614631049805325E-2</v>
      </c>
      <c r="Y91" s="75">
        <f t="shared" si="35"/>
        <v>0.89223742118996152</v>
      </c>
      <c r="Z91" s="75">
        <f t="shared" si="36"/>
        <v>0.27326052160813497</v>
      </c>
      <c r="AA91" s="75">
        <f t="shared" si="36"/>
        <v>0.12096807661681064</v>
      </c>
      <c r="AC91" s="74">
        <f t="shared" si="37"/>
        <v>41847</v>
      </c>
      <c r="AD91" s="75">
        <f t="shared" si="39"/>
        <v>3.8219948191288156E-2</v>
      </c>
      <c r="AE91" s="75">
        <f t="shared" si="40"/>
        <v>5.5535619005075088E-2</v>
      </c>
      <c r="AF91" s="75">
        <f t="shared" si="41"/>
        <v>0.72139161985711509</v>
      </c>
      <c r="AG91" s="75">
        <f t="shared" si="42"/>
        <v>0.24673602450152354</v>
      </c>
      <c r="AH91" s="75">
        <f t="shared" si="43"/>
        <v>1.0959366368805847</v>
      </c>
      <c r="AI91" s="75">
        <f t="shared" si="44"/>
        <v>0.6506622122883774</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41497</v>
      </c>
      <c r="K92" s="87">
        <v>2286.0100000000002</v>
      </c>
      <c r="L92" s="87">
        <v>2052.2350000000001</v>
      </c>
      <c r="M92" s="87">
        <v>9481.0967000000001</v>
      </c>
      <c r="N92" s="107">
        <v>41497</v>
      </c>
      <c r="O92" s="87">
        <v>1725.77</v>
      </c>
      <c r="P92" s="87">
        <v>13062.58</v>
      </c>
      <c r="Q92" s="87">
        <v>2737.46</v>
      </c>
      <c r="R92" s="87">
        <v>3054.0185625195058</v>
      </c>
      <c r="T92" s="74">
        <f t="shared" si="30"/>
        <v>41497</v>
      </c>
      <c r="U92" s="75">
        <f t="shared" si="31"/>
        <v>-0.15175944210802061</v>
      </c>
      <c r="V92" s="75">
        <f t="shared" si="32"/>
        <v>-0.17284743281565629</v>
      </c>
      <c r="W92" s="75">
        <f t="shared" si="33"/>
        <v>0.6043599530389796</v>
      </c>
      <c r="X92" s="75">
        <f t="shared" si="34"/>
        <v>-1.3061803375252312E-2</v>
      </c>
      <c r="Y92" s="75">
        <f t="shared" si="35"/>
        <v>0.82853007379867183</v>
      </c>
      <c r="Z92" s="75">
        <f t="shared" si="36"/>
        <v>0.28870162884850781</v>
      </c>
      <c r="AA92" s="75">
        <f t="shared" si="36"/>
        <v>0.11199302784153753</v>
      </c>
      <c r="AC92" s="74">
        <f t="shared" si="37"/>
        <v>41854</v>
      </c>
      <c r="AD92" s="75">
        <f t="shared" si="39"/>
        <v>6.9887564071944519E-2</v>
      </c>
      <c r="AE92" s="75">
        <f t="shared" si="40"/>
        <v>8.466564915807373E-2</v>
      </c>
      <c r="AF92" s="75">
        <f t="shared" si="41"/>
        <v>0.77375847652419605</v>
      </c>
      <c r="AG92" s="75">
        <f t="shared" si="42"/>
        <v>0.29191860189760521</v>
      </c>
      <c r="AH92" s="75">
        <f t="shared" si="43"/>
        <v>1.1325637692932577</v>
      </c>
      <c r="AI92" s="75">
        <f t="shared" si="44"/>
        <v>0.68347560395662943</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41504</v>
      </c>
      <c r="K93" s="87">
        <v>2304.1439999999998</v>
      </c>
      <c r="L93" s="87">
        <v>2068.4520000000002</v>
      </c>
      <c r="M93" s="87">
        <v>9112.2670999999991</v>
      </c>
      <c r="N93" s="107">
        <v>41504</v>
      </c>
      <c r="O93" s="87">
        <v>1671.41</v>
      </c>
      <c r="P93" s="87">
        <v>12774.35</v>
      </c>
      <c r="Q93" s="87">
        <v>2705.96</v>
      </c>
      <c r="R93" s="87">
        <v>2914.7498492177392</v>
      </c>
      <c r="T93" s="74">
        <f t="shared" si="30"/>
        <v>41504</v>
      </c>
      <c r="U93" s="75">
        <f t="shared" si="31"/>
        <v>-0.14503069014420034</v>
      </c>
      <c r="V93" s="75">
        <f t="shared" si="32"/>
        <v>-0.16631117688881136</v>
      </c>
      <c r="W93" s="75">
        <f t="shared" si="33"/>
        <v>0.54194782304399847</v>
      </c>
      <c r="X93" s="75">
        <f t="shared" si="34"/>
        <v>-4.4149352914600648E-2</v>
      </c>
      <c r="Y93" s="75">
        <f t="shared" si="35"/>
        <v>0.78818297367212775</v>
      </c>
      <c r="Z93" s="75">
        <f t="shared" si="36"/>
        <v>0.27387251671217405</v>
      </c>
      <c r="AA93" s="75">
        <f t="shared" si="36"/>
        <v>6.1284155247041783E-2</v>
      </c>
      <c r="AC93" s="74">
        <f t="shared" si="37"/>
        <v>41861</v>
      </c>
      <c r="AD93" s="75">
        <f t="shared" si="39"/>
        <v>7.0683066634822156E-2</v>
      </c>
      <c r="AE93" s="75">
        <f t="shared" si="40"/>
        <v>8.9193314224025766E-2</v>
      </c>
      <c r="AF93" s="75">
        <f t="shared" si="41"/>
        <v>0.78579864296692659</v>
      </c>
      <c r="AG93" s="75">
        <f t="shared" si="42"/>
        <v>0.30849501918128297</v>
      </c>
      <c r="AH93" s="75">
        <f t="shared" si="43"/>
        <v>1.1343314378554021</v>
      </c>
      <c r="AI93" s="75">
        <f t="shared" si="44"/>
        <v>0.74128542895187377</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41511</v>
      </c>
      <c r="K94" s="87">
        <v>2286.9290000000001</v>
      </c>
      <c r="L94" s="87">
        <v>2057.4580000000001</v>
      </c>
      <c r="M94" s="87">
        <v>9247.3655999999992</v>
      </c>
      <c r="N94" s="107">
        <v>41511</v>
      </c>
      <c r="O94" s="87">
        <v>1703.36</v>
      </c>
      <c r="P94" s="87">
        <v>12946.48</v>
      </c>
      <c r="Q94" s="87">
        <v>2648.64</v>
      </c>
      <c r="R94" s="87">
        <v>2742.3839427112493</v>
      </c>
      <c r="T94" s="74">
        <f t="shared" si="30"/>
        <v>41511</v>
      </c>
      <c r="U94" s="75">
        <f t="shared" si="31"/>
        <v>-0.15141844050579545</v>
      </c>
      <c r="V94" s="75">
        <f t="shared" si="32"/>
        <v>-0.17074230457332351</v>
      </c>
      <c r="W94" s="75">
        <f t="shared" si="33"/>
        <v>0.56480874620235388</v>
      </c>
      <c r="X94" s="75">
        <f t="shared" si="34"/>
        <v>-2.5877697142301592E-2</v>
      </c>
      <c r="Y94" s="75">
        <f t="shared" si="35"/>
        <v>0.81227812804461497</v>
      </c>
      <c r="Z94" s="75">
        <f t="shared" si="36"/>
        <v>0.24688824027869316</v>
      </c>
      <c r="AA94" s="75">
        <f t="shared" si="36"/>
        <v>-1.4756749075854891E-3</v>
      </c>
      <c r="AC94" s="74">
        <f t="shared" si="37"/>
        <v>41868</v>
      </c>
      <c r="AD94" s="75">
        <f t="shared" si="39"/>
        <v>8.4232790137973135E-2</v>
      </c>
      <c r="AE94" s="75">
        <f t="shared" si="40"/>
        <v>0.10522974599511103</v>
      </c>
      <c r="AF94" s="75">
        <f t="shared" si="41"/>
        <v>0.84421167585100654</v>
      </c>
      <c r="AG94" s="75">
        <f t="shared" si="42"/>
        <v>0.34954138578848504</v>
      </c>
      <c r="AH94" s="75">
        <f t="shared" si="43"/>
        <v>1.2562274573517467</v>
      </c>
      <c r="AI94" s="75">
        <f t="shared" si="44"/>
        <v>0.80183564770781812</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41518</v>
      </c>
      <c r="K95" s="87">
        <v>2313.91</v>
      </c>
      <c r="L95" s="87">
        <v>2098.3820000000001</v>
      </c>
      <c r="M95" s="87">
        <v>8697.6882999999998</v>
      </c>
      <c r="N95" s="107">
        <v>41518</v>
      </c>
      <c r="O95" s="87">
        <v>1587.64</v>
      </c>
      <c r="P95" s="87">
        <v>12279.42</v>
      </c>
      <c r="Q95" s="87">
        <v>2566.38</v>
      </c>
      <c r="R95" s="87">
        <v>2819.1340662185412</v>
      </c>
      <c r="T95" s="74">
        <f t="shared" si="30"/>
        <v>41518</v>
      </c>
      <c r="U95" s="75">
        <f t="shared" si="31"/>
        <v>-0.14140694515254537</v>
      </c>
      <c r="V95" s="75">
        <f t="shared" si="32"/>
        <v>-0.15424790132055177</v>
      </c>
      <c r="W95" s="75">
        <f t="shared" si="33"/>
        <v>0.47179416412192943</v>
      </c>
      <c r="X95" s="75">
        <f t="shared" si="34"/>
        <v>-9.2055975889420605E-2</v>
      </c>
      <c r="Y95" s="75">
        <f t="shared" si="35"/>
        <v>0.71890153084650099</v>
      </c>
      <c r="Z95" s="75">
        <f t="shared" si="36"/>
        <v>0.20816307315695326</v>
      </c>
      <c r="AA95" s="75">
        <f t="shared" si="36"/>
        <v>2.6469670046597393E-2</v>
      </c>
      <c r="AC95" s="74">
        <f t="shared" si="37"/>
        <v>41875</v>
      </c>
      <c r="AD95" s="75">
        <f t="shared" si="39"/>
        <v>8.6404806084767971E-2</v>
      </c>
      <c r="AE95" s="75">
        <f t="shared" si="40"/>
        <v>0.11221730012780906</v>
      </c>
      <c r="AF95" s="75">
        <f t="shared" si="41"/>
        <v>0.94009079770578952</v>
      </c>
      <c r="AG95" s="75">
        <f t="shared" si="42"/>
        <v>0.42606917891479745</v>
      </c>
      <c r="AH95" s="75">
        <f t="shared" si="43"/>
        <v>1.2860779853777418</v>
      </c>
      <c r="AI95" s="75">
        <f t="shared" si="44"/>
        <v>0.85546652082937036</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41525</v>
      </c>
      <c r="K96" s="87">
        <v>2357.7820000000002</v>
      </c>
      <c r="L96" s="87">
        <v>2139.9929999999999</v>
      </c>
      <c r="M96" s="87">
        <v>9062.6412999999993</v>
      </c>
      <c r="N96" s="107">
        <v>41525</v>
      </c>
      <c r="O96" s="87">
        <v>1688.56</v>
      </c>
      <c r="P96" s="87">
        <v>12419.91</v>
      </c>
      <c r="Q96" s="87">
        <v>2636.66</v>
      </c>
      <c r="R96" s="87">
        <v>2849.620318814555</v>
      </c>
      <c r="T96" s="74">
        <f t="shared" si="30"/>
        <v>41525</v>
      </c>
      <c r="U96" s="75">
        <f t="shared" si="31"/>
        <v>-0.12512792198298917</v>
      </c>
      <c r="V96" s="75">
        <f t="shared" si="32"/>
        <v>-0.13747660296870234</v>
      </c>
      <c r="W96" s="75">
        <f t="shared" si="33"/>
        <v>0.53355030863434982</v>
      </c>
      <c r="X96" s="75">
        <f t="shared" si="34"/>
        <v>-3.434156272696598E-2</v>
      </c>
      <c r="Y96" s="75">
        <f t="shared" si="35"/>
        <v>0.73856764504966566</v>
      </c>
      <c r="Z96" s="75">
        <f t="shared" si="36"/>
        <v>0.24124847001223992</v>
      </c>
      <c r="AA96" s="75">
        <f t="shared" si="36"/>
        <v>3.7569962869904883E-2</v>
      </c>
      <c r="AC96" s="74">
        <f t="shared" si="37"/>
        <v>41882</v>
      </c>
      <c r="AD96" s="75">
        <f t="shared" si="39"/>
        <v>7.3968418731972685E-2</v>
      </c>
      <c r="AE96" s="75">
        <f t="shared" si="40"/>
        <v>0.10049758651925189</v>
      </c>
      <c r="AF96" s="75">
        <f t="shared" si="41"/>
        <v>0.92170479499488023</v>
      </c>
      <c r="AG96" s="75">
        <f t="shared" si="42"/>
        <v>0.40168605844371141</v>
      </c>
      <c r="AH96" s="75">
        <f t="shared" si="43"/>
        <v>1.2074167343623068</v>
      </c>
      <c r="AI96" s="75">
        <f t="shared" si="44"/>
        <v>0.80685871219326621</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41532</v>
      </c>
      <c r="K97" s="87">
        <v>2488.902</v>
      </c>
      <c r="L97" s="87">
        <v>2236.2170000000001</v>
      </c>
      <c r="M97" s="87">
        <v>9140.5776999999998</v>
      </c>
      <c r="N97" s="107">
        <v>41532</v>
      </c>
      <c r="O97" s="87">
        <v>1661.2</v>
      </c>
      <c r="P97" s="87">
        <v>13221.57</v>
      </c>
      <c r="Q97" s="87">
        <v>2701.27</v>
      </c>
      <c r="R97" s="87">
        <v>2912.9063310553461</v>
      </c>
      <c r="T97" s="74">
        <f t="shared" si="30"/>
        <v>41532</v>
      </c>
      <c r="U97" s="75">
        <f t="shared" si="31"/>
        <v>-7.6474896864640485E-2</v>
      </c>
      <c r="V97" s="75">
        <f t="shared" si="32"/>
        <v>-9.8693554913900416E-2</v>
      </c>
      <c r="W97" s="75">
        <f t="shared" si="33"/>
        <v>0.54673844952147199</v>
      </c>
      <c r="X97" s="75">
        <f t="shared" si="34"/>
        <v>-4.9988276402399556E-2</v>
      </c>
      <c r="Y97" s="75">
        <f t="shared" si="35"/>
        <v>0.85078586066721162</v>
      </c>
      <c r="Z97" s="75">
        <f t="shared" si="36"/>
        <v>0.27166462668298674</v>
      </c>
      <c r="AA97" s="75">
        <f t="shared" si="36"/>
        <v>6.0612915272131751E-2</v>
      </c>
      <c r="AC97" s="74">
        <f t="shared" si="37"/>
        <v>41889</v>
      </c>
      <c r="AD97" s="75">
        <f t="shared" si="39"/>
        <v>0.12493753559552467</v>
      </c>
      <c r="AE97" s="75">
        <f t="shared" si="40"/>
        <v>0.15471441511868855</v>
      </c>
      <c r="AF97" s="75">
        <f t="shared" si="41"/>
        <v>1.0364621252029731</v>
      </c>
      <c r="AG97" s="75">
        <f t="shared" si="42"/>
        <v>0.47913739481868567</v>
      </c>
      <c r="AH97" s="75">
        <f t="shared" si="43"/>
        <v>1.322956945572705</v>
      </c>
      <c r="AI97" s="75">
        <f t="shared" si="44"/>
        <v>0.97962240821761459</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41539</v>
      </c>
      <c r="K98" s="87">
        <v>2432.5100000000002</v>
      </c>
      <c r="L98" s="87">
        <v>2191.8510000000001</v>
      </c>
      <c r="M98" s="87">
        <v>9161.7453999999998</v>
      </c>
      <c r="N98" s="107">
        <v>41539</v>
      </c>
      <c r="O98" s="87">
        <v>1680.5</v>
      </c>
      <c r="P98" s="87">
        <v>13120.27</v>
      </c>
      <c r="Q98" s="87">
        <v>2675</v>
      </c>
      <c r="R98" s="87">
        <v>2983.1354875343859</v>
      </c>
      <c r="T98" s="74">
        <f t="shared" si="30"/>
        <v>41539</v>
      </c>
      <c r="U98" s="75">
        <f t="shared" si="31"/>
        <v>-9.7399556660811237E-2</v>
      </c>
      <c r="V98" s="75">
        <f t="shared" si="32"/>
        <v>-0.11657525500950383</v>
      </c>
      <c r="W98" s="75">
        <f t="shared" si="33"/>
        <v>0.55032037798950917</v>
      </c>
      <c r="X98" s="75">
        <f t="shared" si="34"/>
        <v>-3.8950938173749394E-2</v>
      </c>
      <c r="Y98" s="75">
        <f t="shared" si="35"/>
        <v>0.83660565304545509</v>
      </c>
      <c r="Z98" s="75">
        <f t="shared" si="36"/>
        <v>0.25929761792674899</v>
      </c>
      <c r="AA98" s="75">
        <f t="shared" si="36"/>
        <v>8.6183923030335396E-2</v>
      </c>
      <c r="AC98" s="74">
        <f t="shared" si="37"/>
        <v>41896</v>
      </c>
      <c r="AD98" s="75">
        <f t="shared" si="39"/>
        <v>0.11993073799856724</v>
      </c>
      <c r="AE98" s="75">
        <f t="shared" si="40"/>
        <v>0.15745325044360881</v>
      </c>
      <c r="AF98" s="75">
        <f t="shared" si="41"/>
        <v>1.090863722548097</v>
      </c>
      <c r="AG98" s="75">
        <f t="shared" si="42"/>
        <v>0.49630582700535175</v>
      </c>
      <c r="AH98" s="75">
        <f t="shared" si="43"/>
        <v>1.3937303005686434</v>
      </c>
      <c r="AI98" s="75">
        <f t="shared" si="44"/>
        <v>0.99961361042419616</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41546</v>
      </c>
      <c r="K99" s="87">
        <v>2394.971</v>
      </c>
      <c r="L99" s="87">
        <v>2160.027</v>
      </c>
      <c r="M99" s="87">
        <v>9143.5858000000007</v>
      </c>
      <c r="N99" s="107">
        <v>41546</v>
      </c>
      <c r="O99" s="87">
        <v>1655.49</v>
      </c>
      <c r="P99" s="87">
        <v>13092.09</v>
      </c>
      <c r="Q99" s="87">
        <v>2622.92</v>
      </c>
      <c r="R99" s="87">
        <v>3057.4408380487171</v>
      </c>
      <c r="T99" s="74">
        <f t="shared" si="30"/>
        <v>41546</v>
      </c>
      <c r="U99" s="75">
        <f t="shared" si="31"/>
        <v>-0.11132867433864613</v>
      </c>
      <c r="V99" s="75">
        <f t="shared" si="32"/>
        <v>-0.12940190658599215</v>
      </c>
      <c r="W99" s="75">
        <f t="shared" si="33"/>
        <v>0.54724747029485332</v>
      </c>
      <c r="X99" s="75">
        <f t="shared" si="34"/>
        <v>-5.325372724621269E-2</v>
      </c>
      <c r="Y99" s="75">
        <f t="shared" si="35"/>
        <v>0.83266095165571063</v>
      </c>
      <c r="Z99" s="75">
        <f t="shared" si="36"/>
        <v>0.23478015252801065</v>
      </c>
      <c r="AA99" s="75">
        <f t="shared" si="36"/>
        <v>0.11323910622971067</v>
      </c>
      <c r="AC99" s="74">
        <f t="shared" si="37"/>
        <v>41903</v>
      </c>
      <c r="AD99" s="75">
        <f t="shared" si="39"/>
        <v>0.11389235913358209</v>
      </c>
      <c r="AE99" s="75">
        <f t="shared" si="40"/>
        <v>0.15621288265147859</v>
      </c>
      <c r="AF99" s="75">
        <f t="shared" si="41"/>
        <v>1.0348353428392731</v>
      </c>
      <c r="AG99" s="75">
        <f t="shared" si="42"/>
        <v>0.48591793884091383</v>
      </c>
      <c r="AH99" s="75">
        <f t="shared" si="43"/>
        <v>1.3618927701056052</v>
      </c>
      <c r="AI99" s="75">
        <f t="shared" si="44"/>
        <v>1.0270651036712954</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41553</v>
      </c>
      <c r="K100" s="87">
        <v>2409.0369999999998</v>
      </c>
      <c r="L100" s="87">
        <v>2174.665</v>
      </c>
      <c r="M100" s="87">
        <v>9328.6484</v>
      </c>
      <c r="N100" s="107">
        <v>41553</v>
      </c>
      <c r="O100" s="87">
        <v>1678.85</v>
      </c>
      <c r="P100" s="87">
        <v>13457.36</v>
      </c>
      <c r="Q100" s="87">
        <v>2642.49</v>
      </c>
      <c r="R100" s="87">
        <v>3204.375809759008</v>
      </c>
      <c r="T100" s="74">
        <f t="shared" si="30"/>
        <v>41553</v>
      </c>
      <c r="U100" s="75">
        <f t="shared" si="31"/>
        <v>-0.10610938322123697</v>
      </c>
      <c r="V100" s="75">
        <f t="shared" si="32"/>
        <v>-0.12350206603242775</v>
      </c>
      <c r="W100" s="75">
        <f t="shared" si="33"/>
        <v>0.57856315387450397</v>
      </c>
      <c r="X100" s="75">
        <f t="shared" si="34"/>
        <v>-3.989454480987753E-2</v>
      </c>
      <c r="Y100" s="75">
        <f t="shared" si="35"/>
        <v>0.88379228865471404</v>
      </c>
      <c r="Z100" s="75">
        <f t="shared" si="36"/>
        <v>0.24399303267112327</v>
      </c>
      <c r="AA100" s="75">
        <f t="shared" si="36"/>
        <v>0.16673932593798346</v>
      </c>
      <c r="AC100" s="74">
        <f t="shared" si="37"/>
        <v>41910</v>
      </c>
      <c r="AD100" s="75">
        <f t="shared" si="39"/>
        <v>0.11939933126343449</v>
      </c>
      <c r="AE100" s="75">
        <f t="shared" si="40"/>
        <v>0.16527962873344992</v>
      </c>
      <c r="AF100" s="75">
        <f t="shared" si="41"/>
        <v>1.0419416345560046</v>
      </c>
      <c r="AG100" s="75">
        <f t="shared" si="42"/>
        <v>0.47060448668361143</v>
      </c>
      <c r="AH100" s="75">
        <f t="shared" si="43"/>
        <v>1.3428042242079608</v>
      </c>
      <c r="AI100" s="75">
        <f t="shared" si="44"/>
        <v>1.0235340973939508</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41560</v>
      </c>
      <c r="K101" s="87">
        <v>2468.5079999999998</v>
      </c>
      <c r="L101" s="87">
        <v>2228.1460000000002</v>
      </c>
      <c r="M101" s="87">
        <v>10089.9413</v>
      </c>
      <c r="N101" s="107">
        <v>41560</v>
      </c>
      <c r="O101" s="87">
        <v>1843.51</v>
      </c>
      <c r="P101" s="87">
        <v>13956.37</v>
      </c>
      <c r="Q101" s="87">
        <v>2739.85</v>
      </c>
      <c r="R101" s="87">
        <v>3245.7699917339969</v>
      </c>
      <c r="T101" s="74">
        <f t="shared" si="30"/>
        <v>41560</v>
      </c>
      <c r="U101" s="75">
        <f t="shared" si="31"/>
        <v>-8.4042238187578389E-2</v>
      </c>
      <c r="V101" s="75">
        <f t="shared" si="32"/>
        <v>-0.10194656851601946</v>
      </c>
      <c r="W101" s="75">
        <f t="shared" si="33"/>
        <v>0.70738663072955066</v>
      </c>
      <c r="X101" s="75">
        <f t="shared" si="34"/>
        <v>5.4271678647611621E-2</v>
      </c>
      <c r="Y101" s="75">
        <f t="shared" si="35"/>
        <v>0.95364485928978593</v>
      </c>
      <c r="Z101" s="75">
        <f t="shared" si="36"/>
        <v>0.28982675830901061</v>
      </c>
      <c r="AA101" s="75">
        <f t="shared" si="36"/>
        <v>0.1818112846727129</v>
      </c>
      <c r="AC101" s="74">
        <f t="shared" si="37"/>
        <v>41917</v>
      </c>
      <c r="AD101" s="75">
        <f t="shared" si="39"/>
        <v>0.12573166026712723</v>
      </c>
      <c r="AE101" s="75">
        <f t="shared" si="40"/>
        <v>0.17329660375485489</v>
      </c>
      <c r="AF101" s="75">
        <f t="shared" si="41"/>
        <v>1.0711140574657536</v>
      </c>
      <c r="AG101" s="75">
        <f t="shared" si="42"/>
        <v>0.48269737776865629</v>
      </c>
      <c r="AH101" s="75">
        <f t="shared" si="43"/>
        <v>1.3893241267262391</v>
      </c>
      <c r="AI101" s="75">
        <f t="shared" si="44"/>
        <v>1.0481144188700782</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41567</v>
      </c>
      <c r="K102" s="87">
        <v>2426.0540000000001</v>
      </c>
      <c r="L102" s="87">
        <v>2193.7800000000002</v>
      </c>
      <c r="M102" s="87">
        <v>10799.4408</v>
      </c>
      <c r="N102" s="107">
        <v>41567</v>
      </c>
      <c r="O102" s="87">
        <v>1910.53</v>
      </c>
      <c r="P102" s="87">
        <v>16860.740000000002</v>
      </c>
      <c r="Q102" s="87">
        <v>2937.46</v>
      </c>
      <c r="R102" s="87">
        <v>3250.8319660043367</v>
      </c>
      <c r="T102" s="74">
        <f t="shared" si="30"/>
        <v>41567</v>
      </c>
      <c r="U102" s="75">
        <f t="shared" si="31"/>
        <v>-9.9795102192874019E-2</v>
      </c>
      <c r="V102" s="75">
        <f t="shared" si="32"/>
        <v>-0.11579777226405863</v>
      </c>
      <c r="W102" s="75">
        <f t="shared" si="33"/>
        <v>0.82744579904297799</v>
      </c>
      <c r="X102" s="75">
        <f t="shared" si="34"/>
        <v>9.2599264558706595E-2</v>
      </c>
      <c r="Y102" s="75">
        <f t="shared" si="35"/>
        <v>1.3602052700538652</v>
      </c>
      <c r="Z102" s="75">
        <f t="shared" si="36"/>
        <v>0.3828547217776106</v>
      </c>
      <c r="AA102" s="75">
        <f t="shared" si="36"/>
        <v>0.18365439072478851</v>
      </c>
      <c r="AC102" s="74">
        <f t="shared" si="37"/>
        <v>41924</v>
      </c>
      <c r="AD102" s="75">
        <f t="shared" si="39"/>
        <v>0.13298901361356608</v>
      </c>
      <c r="AE102" s="75">
        <f t="shared" si="40"/>
        <v>0.1785926118949237</v>
      </c>
      <c r="AF102" s="75">
        <f t="shared" si="41"/>
        <v>1.1734790397777606</v>
      </c>
      <c r="AG102" s="75">
        <f t="shared" si="42"/>
        <v>0.52900083671439635</v>
      </c>
      <c r="AH102" s="75">
        <f t="shared" si="43"/>
        <v>1.6763899268887084</v>
      </c>
      <c r="AI102" s="75">
        <f t="shared" si="44"/>
        <v>1.0895769925813203</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41574</v>
      </c>
      <c r="K103" s="87">
        <v>2368.5590000000002</v>
      </c>
      <c r="L103" s="87">
        <v>2132.9549999999999</v>
      </c>
      <c r="M103" s="87">
        <v>10477.7791</v>
      </c>
      <c r="N103" s="107">
        <v>41574</v>
      </c>
      <c r="O103" s="87">
        <v>1874.19</v>
      </c>
      <c r="P103" s="87">
        <v>17053</v>
      </c>
      <c r="Q103" s="87">
        <v>2968.54</v>
      </c>
      <c r="R103" s="87">
        <v>3196.5944321232569</v>
      </c>
      <c r="T103" s="74">
        <f t="shared" si="30"/>
        <v>41574</v>
      </c>
      <c r="U103" s="75">
        <f t="shared" si="31"/>
        <v>-0.12112903812316267</v>
      </c>
      <c r="V103" s="75">
        <f t="shared" si="32"/>
        <v>-0.14031326629811802</v>
      </c>
      <c r="W103" s="75">
        <f t="shared" si="33"/>
        <v>0.77301526571591683</v>
      </c>
      <c r="X103" s="75">
        <f t="shared" si="34"/>
        <v>7.181704325149707E-2</v>
      </c>
      <c r="Y103" s="75">
        <f t="shared" si="35"/>
        <v>1.3871182682508931</v>
      </c>
      <c r="Z103" s="75">
        <f t="shared" si="36"/>
        <v>0.39748611241879317</v>
      </c>
      <c r="AA103" s="75">
        <f t="shared" si="36"/>
        <v>0.16390606297614396</v>
      </c>
      <c r="AC103" s="74">
        <f t="shared" si="37"/>
        <v>41931</v>
      </c>
      <c r="AD103" s="75">
        <f t="shared" si="39"/>
        <v>0.12148040638606683</v>
      </c>
      <c r="AE103" s="75">
        <f t="shared" si="40"/>
        <v>0.16203650622293386</v>
      </c>
      <c r="AF103" s="75">
        <f t="shared" si="41"/>
        <v>1.0815305588932231</v>
      </c>
      <c r="AG103" s="75">
        <f t="shared" si="42"/>
        <v>0.46010608907061568</v>
      </c>
      <c r="AH103" s="75">
        <f t="shared" si="43"/>
        <v>1.655400487408611</v>
      </c>
      <c r="AI103" s="75">
        <f t="shared" si="44"/>
        <v>1.0276357713524824</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41581</v>
      </c>
      <c r="K104" s="87">
        <v>2384.96</v>
      </c>
      <c r="L104" s="87">
        <v>2149.5619999999999</v>
      </c>
      <c r="M104" s="87">
        <v>9615.7477999999992</v>
      </c>
      <c r="N104" s="107">
        <v>41581</v>
      </c>
      <c r="O104" s="87">
        <v>1728.24</v>
      </c>
      <c r="P104" s="87">
        <v>15147.46</v>
      </c>
      <c r="Q104" s="87">
        <v>2849.59</v>
      </c>
      <c r="R104" s="87">
        <v>3094.0346030386363</v>
      </c>
      <c r="T104" s="74">
        <f t="shared" si="30"/>
        <v>41581</v>
      </c>
      <c r="U104" s="75">
        <f t="shared" si="31"/>
        <v>-0.1150433283537452</v>
      </c>
      <c r="V104" s="75">
        <f t="shared" si="32"/>
        <v>-0.13361982101371817</v>
      </c>
      <c r="W104" s="75">
        <f t="shared" si="33"/>
        <v>0.62714516864306113</v>
      </c>
      <c r="X104" s="75">
        <f t="shared" si="34"/>
        <v>-1.1649252835108981E-2</v>
      </c>
      <c r="Y104" s="75">
        <f t="shared" si="35"/>
        <v>1.1203763844250085</v>
      </c>
      <c r="Z104" s="75">
        <f t="shared" si="36"/>
        <v>0.34148856039920927</v>
      </c>
      <c r="AA104" s="75">
        <f t="shared" si="36"/>
        <v>0.12656319404982264</v>
      </c>
      <c r="AC104" s="74">
        <f t="shared" si="37"/>
        <v>41938</v>
      </c>
      <c r="AD104" s="75">
        <f t="shared" si="39"/>
        <v>9.804431298341032E-2</v>
      </c>
      <c r="AE104" s="75">
        <f t="shared" si="40"/>
        <v>0.14272667485637003</v>
      </c>
      <c r="AF104" s="75">
        <f t="shared" si="41"/>
        <v>1.0074627151315698</v>
      </c>
      <c r="AG104" s="75">
        <f t="shared" si="42"/>
        <v>0.42055160001894465</v>
      </c>
      <c r="AH104" s="75">
        <f t="shared" si="43"/>
        <v>1.5532315190901707</v>
      </c>
      <c r="AI104" s="75">
        <f t="shared" si="44"/>
        <v>0.99989894426478987</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41588</v>
      </c>
      <c r="K105" s="87">
        <v>2307.9450000000002</v>
      </c>
      <c r="L105" s="87">
        <v>2106.127</v>
      </c>
      <c r="M105" s="87">
        <v>10137.174499999999</v>
      </c>
      <c r="N105" s="107">
        <v>41588</v>
      </c>
      <c r="O105" s="87">
        <v>1797.15</v>
      </c>
      <c r="P105" s="87">
        <v>16854.009999999998</v>
      </c>
      <c r="Q105" s="87">
        <v>2875.54</v>
      </c>
      <c r="R105" s="87">
        <v>2922.6217449541432</v>
      </c>
      <c r="T105" s="74">
        <f t="shared" si="30"/>
        <v>41588</v>
      </c>
      <c r="U105" s="75">
        <f t="shared" si="31"/>
        <v>-0.14362030158048111</v>
      </c>
      <c r="V105" s="75">
        <f t="shared" si="32"/>
        <v>-0.15112628189936328</v>
      </c>
      <c r="W105" s="75">
        <f t="shared" si="33"/>
        <v>0.71537927724837358</v>
      </c>
      <c r="X105" s="75">
        <f t="shared" si="34"/>
        <v>2.7759191586460119E-2</v>
      </c>
      <c r="Y105" s="75">
        <f t="shared" si="35"/>
        <v>1.3592631891328932</v>
      </c>
      <c r="Z105" s="75">
        <f t="shared" si="36"/>
        <v>0.35370492420676025</v>
      </c>
      <c r="AA105" s="75">
        <f t="shared" si="36"/>
        <v>6.4150376586428637E-2</v>
      </c>
      <c r="AC105" s="81">
        <f>J156</f>
        <v>41945</v>
      </c>
      <c r="AD105" s="75">
        <f t="shared" si="39"/>
        <v>0.15206637761569697</v>
      </c>
      <c r="AE105" s="75">
        <f t="shared" si="40"/>
        <v>0.20124483490302647</v>
      </c>
      <c r="AF105" s="75">
        <f t="shared" si="41"/>
        <v>1.0870885741287704</v>
      </c>
      <c r="AG105" s="75">
        <f t="shared" si="42"/>
        <v>0.46799172757842245</v>
      </c>
      <c r="AH105" s="75">
        <f t="shared" si="43"/>
        <v>1.5911161657189274</v>
      </c>
      <c r="AI105" s="75">
        <f t="shared" si="44"/>
        <v>1.0723618508655126</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41595</v>
      </c>
      <c r="K106" s="87">
        <v>2350.7339999999999</v>
      </c>
      <c r="L106" s="87">
        <v>2135.8270000000002</v>
      </c>
      <c r="M106" s="87">
        <v>10282.503199999999</v>
      </c>
      <c r="N106" s="107">
        <v>41595</v>
      </c>
      <c r="O106" s="87">
        <v>1846.24</v>
      </c>
      <c r="P106" s="87">
        <v>16712.04</v>
      </c>
      <c r="Q106" s="87">
        <v>2879.4</v>
      </c>
      <c r="R106" s="87">
        <v>3022.2080502718691</v>
      </c>
      <c r="T106" s="74">
        <f t="shared" si="30"/>
        <v>41595</v>
      </c>
      <c r="U106" s="75">
        <f t="shared" si="31"/>
        <v>-0.1277431334002721</v>
      </c>
      <c r="V106" s="75">
        <f t="shared" si="32"/>
        <v>-0.13915570774709751</v>
      </c>
      <c r="W106" s="75">
        <f t="shared" si="33"/>
        <v>0.73997132115266329</v>
      </c>
      <c r="X106" s="75">
        <f t="shared" si="34"/>
        <v>5.5832918718296209E-2</v>
      </c>
      <c r="Y106" s="75">
        <f t="shared" si="35"/>
        <v>1.3393899011164989</v>
      </c>
      <c r="Z106" s="75">
        <f t="shared" si="36"/>
        <v>0.35552207890029197</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41602</v>
      </c>
      <c r="K107" s="87">
        <v>2397.962</v>
      </c>
      <c r="L107" s="87">
        <v>2196.3780000000002</v>
      </c>
      <c r="M107" s="87">
        <v>10269.0182</v>
      </c>
      <c r="N107" s="107">
        <v>41602</v>
      </c>
      <c r="O107" s="87">
        <v>1853.12</v>
      </c>
      <c r="P107" s="87">
        <v>16575.97</v>
      </c>
      <c r="Q107" s="87">
        <v>2932.62</v>
      </c>
      <c r="R107" s="87">
        <v>3125.522952220118</v>
      </c>
      <c r="T107" s="74">
        <f t="shared" si="30"/>
        <v>41602</v>
      </c>
      <c r="U107" s="75">
        <f t="shared" si="31"/>
        <v>-0.11021884213815059</v>
      </c>
      <c r="V107" s="75">
        <f t="shared" si="32"/>
        <v>-0.11475064931296142</v>
      </c>
      <c r="W107" s="75">
        <f t="shared" si="33"/>
        <v>0.73768943387197261</v>
      </c>
      <c r="X107" s="75">
        <f t="shared" si="34"/>
        <v>5.9767472449545611E-2</v>
      </c>
      <c r="Y107" s="75">
        <f t="shared" si="35"/>
        <v>1.3203425087068994</v>
      </c>
      <c r="Z107" s="75">
        <f t="shared" si="36"/>
        <v>0.38057621692872612</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41609</v>
      </c>
      <c r="K108" s="87">
        <v>2438.944</v>
      </c>
      <c r="L108" s="87">
        <v>2220.5039999999999</v>
      </c>
      <c r="M108" s="87">
        <v>10463.3642</v>
      </c>
      <c r="N108" s="107">
        <v>41609</v>
      </c>
      <c r="O108" s="87">
        <v>1892.35</v>
      </c>
      <c r="P108" s="87">
        <v>16785.32</v>
      </c>
      <c r="Q108" s="87">
        <v>2957.72</v>
      </c>
      <c r="R108" s="87">
        <v>3240.8866229671385</v>
      </c>
      <c r="T108" s="74">
        <f t="shared" si="30"/>
        <v>41609</v>
      </c>
      <c r="U108" s="75">
        <f t="shared" si="31"/>
        <v>-9.5012174387996695E-2</v>
      </c>
      <c r="V108" s="75">
        <f t="shared" si="32"/>
        <v>-0.10502667382482811</v>
      </c>
      <c r="W108" s="75">
        <f t="shared" si="33"/>
        <v>0.77057602382029722</v>
      </c>
      <c r="X108" s="75">
        <f t="shared" si="34"/>
        <v>8.2202435077004088E-2</v>
      </c>
      <c r="Y108" s="75">
        <f t="shared" si="35"/>
        <v>1.3496478045175087</v>
      </c>
      <c r="Z108" s="75">
        <f t="shared" si="36"/>
        <v>0.39239243009132863</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41616</v>
      </c>
      <c r="K109" s="87">
        <v>2452.2869999999998</v>
      </c>
      <c r="L109" s="87">
        <v>2237.1080000000002</v>
      </c>
      <c r="M109" s="87">
        <v>9907.4074999999993</v>
      </c>
      <c r="N109" s="107">
        <v>41616</v>
      </c>
      <c r="O109" s="87">
        <v>1728.71</v>
      </c>
      <c r="P109" s="87">
        <v>16870.189999999999</v>
      </c>
      <c r="Q109" s="87">
        <v>2985.22</v>
      </c>
      <c r="R109" s="87">
        <v>3419.6036338125928</v>
      </c>
      <c r="T109" s="74">
        <f t="shared" si="30"/>
        <v>41616</v>
      </c>
      <c r="U109" s="75">
        <f t="shared" si="31"/>
        <v>-9.0061157654057422E-2</v>
      </c>
      <c r="V109" s="75">
        <f t="shared" si="32"/>
        <v>-9.8334437689332477E-2</v>
      </c>
      <c r="W109" s="75">
        <f t="shared" si="33"/>
        <v>0.67649886235608525</v>
      </c>
      <c r="X109" s="75">
        <f t="shared" si="34"/>
        <v>-1.1380467914514858E-2</v>
      </c>
      <c r="Y109" s="75">
        <f t="shared" si="35"/>
        <v>1.3615281028477999</v>
      </c>
      <c r="Z109" s="75">
        <f t="shared" si="36"/>
        <v>0.40533848036908005</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41623</v>
      </c>
      <c r="K110" s="87">
        <v>2406.6390000000001</v>
      </c>
      <c r="L110" s="87">
        <v>2196.0749999999998</v>
      </c>
      <c r="M110" s="87">
        <v>10070.3392</v>
      </c>
      <c r="N110" s="107">
        <v>41623</v>
      </c>
      <c r="O110" s="87">
        <v>1775.87</v>
      </c>
      <c r="P110" s="87">
        <v>16525.009999999998</v>
      </c>
      <c r="Q110" s="87">
        <v>2966.19</v>
      </c>
      <c r="R110" s="87">
        <v>3547.6444377033204</v>
      </c>
      <c r="T110" s="74">
        <f t="shared" si="30"/>
        <v>41623</v>
      </c>
      <c r="U110" s="75">
        <f t="shared" si="31"/>
        <v>-0.10699917847927376</v>
      </c>
      <c r="V110" s="75">
        <f t="shared" si="32"/>
        <v>-0.11487277335229285</v>
      </c>
      <c r="W110" s="75">
        <f t="shared" si="33"/>
        <v>0.70406962793645977</v>
      </c>
      <c r="X110" s="75">
        <f t="shared" si="34"/>
        <v>1.5589525394456238E-2</v>
      </c>
      <c r="Y110" s="75">
        <f t="shared" si="35"/>
        <v>1.3132090103810876</v>
      </c>
      <c r="Z110" s="75">
        <f t="shared" si="36"/>
        <v>0.39637981357687613</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41630</v>
      </c>
      <c r="K111" s="87">
        <v>2278.136</v>
      </c>
      <c r="L111" s="87">
        <v>2084.7939999999999</v>
      </c>
      <c r="M111" s="87">
        <v>9680.6409999999996</v>
      </c>
      <c r="N111" s="107">
        <v>41630</v>
      </c>
      <c r="O111" s="87">
        <v>1727.64</v>
      </c>
      <c r="P111" s="87">
        <v>16094.94</v>
      </c>
      <c r="Q111" s="87">
        <v>2817.35</v>
      </c>
      <c r="R111" s="87">
        <v>3532.8715360123106</v>
      </c>
      <c r="T111" s="74">
        <f t="shared" si="30"/>
        <v>41630</v>
      </c>
      <c r="U111" s="75">
        <f t="shared" si="31"/>
        <v>-0.15468114680434375</v>
      </c>
      <c r="V111" s="75">
        <f t="shared" si="32"/>
        <v>-0.15972453975762202</v>
      </c>
      <c r="W111" s="75">
        <f t="shared" si="33"/>
        <v>0.63812618219021222</v>
      </c>
      <c r="X111" s="75">
        <f t="shared" si="34"/>
        <v>-1.1992382520973677E-2</v>
      </c>
      <c r="Y111" s="75">
        <f t="shared" si="35"/>
        <v>1.2530068199379598</v>
      </c>
      <c r="Z111" s="75">
        <f t="shared" si="36"/>
        <v>0.32631108181903778</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41637</v>
      </c>
      <c r="K112" s="87">
        <v>2303.4780000000001</v>
      </c>
      <c r="L112" s="87">
        <v>2101.2510000000002</v>
      </c>
      <c r="M112" s="87">
        <v>9964.7307999999994</v>
      </c>
      <c r="N112" s="107">
        <v>41637</v>
      </c>
      <c r="O112" s="87">
        <v>1781.79</v>
      </c>
      <c r="P112" s="87">
        <v>15840.61</v>
      </c>
      <c r="Q112" s="87">
        <v>2823.76</v>
      </c>
      <c r="R112" s="87">
        <v>3484.7753479285393</v>
      </c>
      <c r="T112" s="74">
        <f t="shared" si="30"/>
        <v>41637</v>
      </c>
      <c r="U112" s="75">
        <f t="shared" si="31"/>
        <v>-0.14527781426507291</v>
      </c>
      <c r="V112" s="75">
        <f t="shared" si="32"/>
        <v>-0.15309155191843549</v>
      </c>
      <c r="W112" s="75">
        <f t="shared" si="33"/>
        <v>0.68619892236032909</v>
      </c>
      <c r="X112" s="75">
        <f t="shared" si="34"/>
        <v>1.8975071628321905E-2</v>
      </c>
      <c r="Y112" s="75">
        <f t="shared" si="35"/>
        <v>1.2174051199928329</v>
      </c>
      <c r="Z112" s="75">
        <f t="shared" si="36"/>
        <v>0.32932868844741581</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41644</v>
      </c>
      <c r="K113" s="87">
        <v>2290.779</v>
      </c>
      <c r="L113" s="87">
        <v>2083.136</v>
      </c>
      <c r="M113" s="87">
        <v>9939.0501999999997</v>
      </c>
      <c r="N113" s="107">
        <v>41644</v>
      </c>
      <c r="O113" s="87">
        <v>1783.67</v>
      </c>
      <c r="P113" s="87">
        <v>15486.89</v>
      </c>
      <c r="Q113" s="87">
        <v>2863.1</v>
      </c>
      <c r="R113" s="87">
        <v>3456.2034322337604</v>
      </c>
      <c r="T113" s="74">
        <f t="shared" si="30"/>
        <v>41644</v>
      </c>
      <c r="U113" s="75">
        <f t="shared" si="31"/>
        <v>-0.14998987013738763</v>
      </c>
      <c r="V113" s="75">
        <f t="shared" si="32"/>
        <v>-0.16039279605204815</v>
      </c>
      <c r="W113" s="75">
        <f t="shared" si="33"/>
        <v>0.68185333581969054</v>
      </c>
      <c r="X113" s="75">
        <f t="shared" si="34"/>
        <v>2.0050211310698396E-2</v>
      </c>
      <c r="Y113" s="75">
        <f t="shared" si="35"/>
        <v>1.1678905786308609</v>
      </c>
      <c r="Z113" s="75">
        <f t="shared" si="36"/>
        <v>0.34784860182657007</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41651</v>
      </c>
      <c r="K114" s="87">
        <v>2204.8510000000001</v>
      </c>
      <c r="L114" s="87">
        <v>2013.298</v>
      </c>
      <c r="M114" s="87">
        <v>9758.0491000000002</v>
      </c>
      <c r="N114" s="107">
        <v>41651</v>
      </c>
      <c r="O114" s="87">
        <v>1766.34</v>
      </c>
      <c r="P114" s="87">
        <v>14763.38</v>
      </c>
      <c r="Q114" s="87">
        <v>2697.31</v>
      </c>
      <c r="R114" s="87">
        <v>3654.966385429268</v>
      </c>
      <c r="T114" s="74">
        <f t="shared" si="30"/>
        <v>41651</v>
      </c>
      <c r="U114" s="75">
        <f t="shared" si="31"/>
        <v>-0.1818740765312975</v>
      </c>
      <c r="V114" s="75">
        <f t="shared" si="32"/>
        <v>-0.18854097644416712</v>
      </c>
      <c r="W114" s="75">
        <f t="shared" si="33"/>
        <v>0.65122492589154346</v>
      </c>
      <c r="X114" s="75">
        <f t="shared" si="34"/>
        <v>1.0139482217303986E-2</v>
      </c>
      <c r="Y114" s="75">
        <f t="shared" si="35"/>
        <v>1.0666119802456966</v>
      </c>
      <c r="Z114" s="75">
        <f t="shared" si="36"/>
        <v>0.26980039544299039</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41658</v>
      </c>
      <c r="K115" s="87">
        <v>2178.4879999999998</v>
      </c>
      <c r="L115" s="87">
        <v>2004.9490000000001</v>
      </c>
      <c r="M115" s="87">
        <v>9347.0650999999998</v>
      </c>
      <c r="N115" s="107">
        <v>41658</v>
      </c>
      <c r="O115" s="87">
        <v>1704.87</v>
      </c>
      <c r="P115" s="87">
        <v>13655.07</v>
      </c>
      <c r="Q115" s="87">
        <v>2658</v>
      </c>
      <c r="R115" s="87">
        <v>3540.096819270831</v>
      </c>
      <c r="T115" s="74">
        <f t="shared" si="30"/>
        <v>41658</v>
      </c>
      <c r="U115" s="75">
        <f t="shared" si="31"/>
        <v>-0.19165625851112544</v>
      </c>
      <c r="V115" s="75">
        <f t="shared" si="32"/>
        <v>-0.19190603784474847</v>
      </c>
      <c r="W115" s="75">
        <f t="shared" si="33"/>
        <v>0.58167956718427782</v>
      </c>
      <c r="X115" s="75">
        <f t="shared" si="34"/>
        <v>-2.5014154099541885E-2</v>
      </c>
      <c r="Y115" s="75">
        <f t="shared" si="35"/>
        <v>0.91146819042073068</v>
      </c>
      <c r="Z115" s="75">
        <f t="shared" si="36"/>
        <v>0.25129460502777534</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41665</v>
      </c>
      <c r="K116" s="87">
        <v>2245.6779999999999</v>
      </c>
      <c r="L116" s="87">
        <v>2054.3919999999998</v>
      </c>
      <c r="M116" s="87">
        <v>10032.8496</v>
      </c>
      <c r="N116" s="107">
        <v>41665</v>
      </c>
      <c r="O116" s="87">
        <v>1783.97</v>
      </c>
      <c r="P116" s="87">
        <v>14725.88</v>
      </c>
      <c r="Q116" s="87">
        <v>2820.04</v>
      </c>
      <c r="R116" s="87">
        <v>3696.9584544960167</v>
      </c>
      <c r="T116" s="74">
        <f t="shared" si="30"/>
        <v>41665</v>
      </c>
      <c r="U116" s="75">
        <f t="shared" si="31"/>
        <v>-0.16672492265311867</v>
      </c>
      <c r="V116" s="75">
        <f t="shared" si="32"/>
        <v>-0.17197805475348682</v>
      </c>
      <c r="W116" s="75">
        <f t="shared" si="33"/>
        <v>0.69772576131442099</v>
      </c>
      <c r="X116" s="75">
        <f t="shared" si="34"/>
        <v>2.0221776153630744E-2</v>
      </c>
      <c r="Y116" s="75">
        <f t="shared" si="35"/>
        <v>1.0613626437618282</v>
      </c>
      <c r="Z116" s="75">
        <f t="shared" si="36"/>
        <v>0.32757744091893426</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41672</v>
      </c>
      <c r="K117" s="87">
        <v>2202.4499999999998</v>
      </c>
      <c r="L117" s="87">
        <v>2033.0830000000001</v>
      </c>
      <c r="M117" s="87">
        <v>9789.3003000000008</v>
      </c>
      <c r="N117" s="107">
        <v>41672</v>
      </c>
      <c r="O117" s="87">
        <v>1706.16</v>
      </c>
      <c r="P117" s="87">
        <v>14346.9</v>
      </c>
      <c r="Q117" s="87">
        <v>2842.6</v>
      </c>
      <c r="R117" s="87">
        <v>3605.9776741276937</v>
      </c>
      <c r="T117" s="74">
        <f t="shared" si="30"/>
        <v>41672</v>
      </c>
      <c r="U117" s="75">
        <f t="shared" si="31"/>
        <v>-0.1827649849610502</v>
      </c>
      <c r="V117" s="75">
        <f t="shared" si="32"/>
        <v>-0.18056663942051132</v>
      </c>
      <c r="W117" s="75">
        <f t="shared" si="33"/>
        <v>0.65651315101474195</v>
      </c>
      <c r="X117" s="75">
        <f t="shared" si="34"/>
        <v>-2.4276425274932567E-2</v>
      </c>
      <c r="Y117" s="75">
        <f t="shared" si="35"/>
        <v>1.0083121493443228</v>
      </c>
      <c r="Z117" s="75">
        <f t="shared" si="36"/>
        <v>0.33819790980133702</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41679</v>
      </c>
      <c r="K118" s="87">
        <v>2212.4830000000002</v>
      </c>
      <c r="L118" s="87">
        <v>2044.4970000000001</v>
      </c>
      <c r="M118" s="87">
        <v>9956.2288000000008</v>
      </c>
      <c r="N118" s="107">
        <v>41679</v>
      </c>
      <c r="O118" s="87">
        <v>1735.94</v>
      </c>
      <c r="P118" s="87">
        <v>14717.27</v>
      </c>
      <c r="Q118" s="87">
        <v>2918.62</v>
      </c>
      <c r="R118" s="87">
        <v>3504.0459166543324</v>
      </c>
      <c r="T118" s="74">
        <f t="shared" si="30"/>
        <v>41679</v>
      </c>
      <c r="U118" s="75">
        <f t="shared" si="31"/>
        <v>-0.17904216768670289</v>
      </c>
      <c r="V118" s="75">
        <f t="shared" si="32"/>
        <v>-0.17596623088940144</v>
      </c>
      <c r="W118" s="75">
        <f t="shared" si="33"/>
        <v>0.68476024192574036</v>
      </c>
      <c r="X118" s="75">
        <f t="shared" si="34"/>
        <v>-7.2457551998443837E-3</v>
      </c>
      <c r="Y118" s="75">
        <f t="shared" si="35"/>
        <v>1.0601573961051325</v>
      </c>
      <c r="Z118" s="75">
        <f t="shared" si="36"/>
        <v>0.37398550042368894</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41686</v>
      </c>
      <c r="K119" s="87">
        <v>2295.5749999999998</v>
      </c>
      <c r="L119" s="87">
        <v>2115.848</v>
      </c>
      <c r="M119" s="87">
        <v>10554.5576</v>
      </c>
      <c r="N119" s="107">
        <v>41686</v>
      </c>
      <c r="O119" s="87">
        <v>1863.34</v>
      </c>
      <c r="P119" s="87">
        <v>16113.48</v>
      </c>
      <c r="Q119" s="87">
        <v>3101.73</v>
      </c>
      <c r="R119" s="87">
        <v>3533.5515145708769</v>
      </c>
      <c r="T119" s="74">
        <f t="shared" si="30"/>
        <v>41686</v>
      </c>
      <c r="U119" s="75">
        <f t="shared" si="31"/>
        <v>-0.14821027962131383</v>
      </c>
      <c r="V119" s="75">
        <f t="shared" si="32"/>
        <v>-0.14720823639989611</v>
      </c>
      <c r="W119" s="75">
        <f t="shared" si="33"/>
        <v>0.78600747057913734</v>
      </c>
      <c r="X119" s="75">
        <f t="shared" si="34"/>
        <v>6.5612114765442264E-2</v>
      </c>
      <c r="Y119" s="75">
        <f t="shared" si="35"/>
        <v>1.2556020918955841</v>
      </c>
      <c r="Z119" s="75">
        <f t="shared" si="36"/>
        <v>0.46018736465492904</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41693</v>
      </c>
      <c r="K120" s="87">
        <v>2264.2939999999999</v>
      </c>
      <c r="L120" s="87">
        <v>2113.6930000000002</v>
      </c>
      <c r="M120" s="87">
        <v>10342.337</v>
      </c>
      <c r="N120" s="107">
        <v>41693</v>
      </c>
      <c r="O120" s="87">
        <v>1821.48</v>
      </c>
      <c r="P120" s="87">
        <v>15944.61</v>
      </c>
      <c r="Q120" s="87">
        <v>3022.06</v>
      </c>
      <c r="R120" s="87">
        <v>3425.1806146223457</v>
      </c>
      <c r="T120" s="74">
        <f t="shared" si="30"/>
        <v>41693</v>
      </c>
      <c r="U120" s="75">
        <f t="shared" si="31"/>
        <v>-0.15981732110031832</v>
      </c>
      <c r="V120" s="75">
        <f t="shared" si="32"/>
        <v>-0.14807680836279613</v>
      </c>
      <c r="W120" s="75">
        <f t="shared" si="33"/>
        <v>0.75009619969737273</v>
      </c>
      <c r="X120" s="75">
        <f t="shared" si="34"/>
        <v>4.1673100348276648E-2</v>
      </c>
      <c r="Y120" s="75">
        <f t="shared" si="35"/>
        <v>1.2319632798414282</v>
      </c>
      <c r="Z120" s="75">
        <f t="shared" si="36"/>
        <v>0.42268148008662099</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41700</v>
      </c>
      <c r="K121" s="87">
        <v>2178.971</v>
      </c>
      <c r="L121" s="87">
        <v>2056.3020000000001</v>
      </c>
      <c r="M121" s="87">
        <v>9506.9941999999992</v>
      </c>
      <c r="N121" s="107">
        <v>41700</v>
      </c>
      <c r="O121" s="87">
        <v>1689.79</v>
      </c>
      <c r="P121" s="87">
        <v>15062.54</v>
      </c>
      <c r="Q121" s="87">
        <v>2950.7</v>
      </c>
      <c r="R121" s="87">
        <v>3361.5747613453455</v>
      </c>
      <c r="T121" s="74">
        <f t="shared" si="30"/>
        <v>41700</v>
      </c>
      <c r="U121" s="75">
        <f t="shared" si="31"/>
        <v>-0.191477037864907</v>
      </c>
      <c r="V121" s="75">
        <f t="shared" si="32"/>
        <v>-0.17120822995110185</v>
      </c>
      <c r="W121" s="75">
        <f t="shared" si="33"/>
        <v>0.60874224268315391</v>
      </c>
      <c r="X121" s="75">
        <f t="shared" si="34"/>
        <v>-3.3638146870943131E-2</v>
      </c>
      <c r="Y121" s="75">
        <f t="shared" si="35"/>
        <v>1.108489086979406</v>
      </c>
      <c r="Z121" s="75">
        <f t="shared" si="36"/>
        <v>0.38908765652951693</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41707</v>
      </c>
      <c r="K122" s="87">
        <v>2168.3580000000002</v>
      </c>
      <c r="L122" s="87">
        <v>2057.9079999999999</v>
      </c>
      <c r="M122" s="87">
        <v>9533.0879999999997</v>
      </c>
      <c r="N122" s="107">
        <v>41707</v>
      </c>
      <c r="O122" s="87">
        <v>1687.06</v>
      </c>
      <c r="P122" s="87">
        <v>15524.39</v>
      </c>
      <c r="Q122" s="87">
        <v>3003.72</v>
      </c>
      <c r="R122" s="87">
        <v>3289.5741903751805</v>
      </c>
      <c r="T122" s="74">
        <f t="shared" si="30"/>
        <v>41707</v>
      </c>
      <c r="U122" s="75">
        <f t="shared" si="31"/>
        <v>-0.19541506833761157</v>
      </c>
      <c r="V122" s="75">
        <f t="shared" si="32"/>
        <v>-0.1705609322376832</v>
      </c>
      <c r="W122" s="75">
        <f t="shared" si="33"/>
        <v>0.61315774956672042</v>
      </c>
      <c r="X122" s="75">
        <f t="shared" si="34"/>
        <v>-3.5199386941627941E-2</v>
      </c>
      <c r="Y122" s="75">
        <f t="shared" si="35"/>
        <v>1.1731399151147293</v>
      </c>
      <c r="Z122" s="75">
        <f t="shared" si="36"/>
        <v>0.41404764146502204</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41714</v>
      </c>
      <c r="K123" s="87">
        <v>2122.8359999999998</v>
      </c>
      <c r="L123" s="87">
        <v>2004.3389999999999</v>
      </c>
      <c r="M123" s="87">
        <v>9221.7471999999998</v>
      </c>
      <c r="N123" s="107">
        <v>41714</v>
      </c>
      <c r="O123" s="87">
        <v>1657.72</v>
      </c>
      <c r="P123" s="87">
        <v>14657.73</v>
      </c>
      <c r="Q123" s="87">
        <v>2871.39</v>
      </c>
      <c r="R123" s="87">
        <v>3289.3765185323768</v>
      </c>
      <c r="T123" s="74">
        <f t="shared" si="30"/>
        <v>41714</v>
      </c>
      <c r="U123" s="75">
        <f t="shared" si="31"/>
        <v>-0.2123063359507712</v>
      </c>
      <c r="V123" s="75">
        <f t="shared" si="32"/>
        <v>-0.19215189812194988</v>
      </c>
      <c r="W123" s="75">
        <f t="shared" si="33"/>
        <v>0.56047368494082983</v>
      </c>
      <c r="X123" s="75">
        <f t="shared" si="34"/>
        <v>-5.1978428580415237E-2</v>
      </c>
      <c r="Y123" s="75">
        <f t="shared" si="35"/>
        <v>1.0518228495918116</v>
      </c>
      <c r="Z123" s="75">
        <f t="shared" si="36"/>
        <v>0.35175124752848141</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41721</v>
      </c>
      <c r="K124" s="87">
        <v>2158.7979999999998</v>
      </c>
      <c r="L124" s="87">
        <v>2047.6189999999999</v>
      </c>
      <c r="M124" s="87">
        <v>9066.4856</v>
      </c>
      <c r="N124" s="107">
        <v>41721</v>
      </c>
      <c r="O124" s="87">
        <v>1604.86</v>
      </c>
      <c r="P124" s="87">
        <v>14486.94</v>
      </c>
      <c r="Q124" s="87">
        <v>2882.14</v>
      </c>
      <c r="R124" s="87">
        <v>3417.7282304009677</v>
      </c>
      <c r="T124" s="74">
        <f t="shared" si="30"/>
        <v>41721</v>
      </c>
      <c r="U124" s="75">
        <f t="shared" si="31"/>
        <v>-0.19896237553812579</v>
      </c>
      <c r="V124" s="75">
        <f t="shared" si="32"/>
        <v>-0.17470790992969198</v>
      </c>
      <c r="W124" s="75">
        <f t="shared" si="33"/>
        <v>0.53420082841730587</v>
      </c>
      <c r="X124" s="75">
        <f t="shared" si="34"/>
        <v>-8.2208153905101722E-2</v>
      </c>
      <c r="Y124" s="75">
        <f t="shared" si="35"/>
        <v>1.0279152715096811</v>
      </c>
      <c r="Z124" s="75">
        <f t="shared" si="36"/>
        <v>0.35681197627342054</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41728</v>
      </c>
      <c r="K125" s="87">
        <v>2151.9650000000001</v>
      </c>
      <c r="L125" s="87">
        <v>2041.712</v>
      </c>
      <c r="M125" s="87">
        <v>8477.3503999999994</v>
      </c>
      <c r="N125" s="107">
        <v>41728</v>
      </c>
      <c r="O125" s="87">
        <v>1528.14</v>
      </c>
      <c r="P125" s="87">
        <v>13887.7</v>
      </c>
      <c r="Q125" s="87">
        <v>2786.64</v>
      </c>
      <c r="R125" s="87">
        <v>3333.2176223001698</v>
      </c>
      <c r="T125" s="74">
        <f t="shared" si="30"/>
        <v>41728</v>
      </c>
      <c r="U125" s="75">
        <f t="shared" si="31"/>
        <v>-0.20149780964912078</v>
      </c>
      <c r="V125" s="75">
        <f t="shared" si="32"/>
        <v>-0.17708872412219812</v>
      </c>
      <c r="W125" s="75">
        <f t="shared" si="33"/>
        <v>0.43450931047238184</v>
      </c>
      <c r="X125" s="75">
        <f t="shared" si="34"/>
        <v>-0.12608300307101061</v>
      </c>
      <c r="Y125" s="75">
        <f t="shared" si="35"/>
        <v>0.94403227432052583</v>
      </c>
      <c r="Z125" s="75">
        <f t="shared" si="36"/>
        <v>0.31185387439977408</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41735</v>
      </c>
      <c r="K126" s="87">
        <v>2185.4720000000002</v>
      </c>
      <c r="L126" s="87">
        <v>2058.8310000000001</v>
      </c>
      <c r="M126" s="87">
        <v>8731.6653000000006</v>
      </c>
      <c r="N126" s="107">
        <v>41735</v>
      </c>
      <c r="O126" s="87">
        <v>1575.11</v>
      </c>
      <c r="P126" s="87">
        <v>14375.4</v>
      </c>
      <c r="Q126" s="87">
        <v>2824.41</v>
      </c>
      <c r="R126" s="87">
        <v>3330.9467181253099</v>
      </c>
      <c r="T126" s="74">
        <f t="shared" si="30"/>
        <v>41735</v>
      </c>
      <c r="U126" s="75">
        <f t="shared" si="31"/>
        <v>-0.18906479475710958</v>
      </c>
      <c r="V126" s="75">
        <f t="shared" si="32"/>
        <v>-0.17018891742480291</v>
      </c>
      <c r="W126" s="75">
        <f t="shared" si="33"/>
        <v>0.47754364014239936</v>
      </c>
      <c r="X126" s="75">
        <f t="shared" si="34"/>
        <v>-9.9221667495896781E-2</v>
      </c>
      <c r="Y126" s="75">
        <f t="shared" si="35"/>
        <v>1.0123016450720628</v>
      </c>
      <c r="Z126" s="75">
        <f t="shared" si="36"/>
        <v>0.32963468599943502</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41742</v>
      </c>
      <c r="K127" s="87">
        <v>2270.6660000000002</v>
      </c>
      <c r="L127" s="87">
        <v>2130.5419999999999</v>
      </c>
      <c r="M127" s="87">
        <v>8782.4956000000002</v>
      </c>
      <c r="N127" s="107">
        <v>41742</v>
      </c>
      <c r="O127" s="87">
        <v>1577.01</v>
      </c>
      <c r="P127" s="87">
        <v>14157.62</v>
      </c>
      <c r="Q127" s="87">
        <v>2839.85</v>
      </c>
      <c r="R127" s="87">
        <v>3223.8529068826101</v>
      </c>
      <c r="T127" s="74">
        <f t="shared" si="30"/>
        <v>41742</v>
      </c>
      <c r="U127" s="75">
        <f t="shared" si="31"/>
        <v>-0.15745294437629354</v>
      </c>
      <c r="V127" s="75">
        <f t="shared" si="32"/>
        <v>-0.14128582506678533</v>
      </c>
      <c r="W127" s="75">
        <f t="shared" si="33"/>
        <v>0.48614497607444984</v>
      </c>
      <c r="X127" s="75">
        <f t="shared" si="34"/>
        <v>-9.8135090157324911E-2</v>
      </c>
      <c r="Y127" s="75">
        <f t="shared" si="35"/>
        <v>0.98181629841987972</v>
      </c>
      <c r="Z127" s="75">
        <f t="shared" si="36"/>
        <v>0.3369033047735619</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41749</v>
      </c>
      <c r="K128" s="87">
        <v>2224.4789999999998</v>
      </c>
      <c r="L128" s="87">
        <v>2097.748</v>
      </c>
      <c r="M128" s="87">
        <v>8787.7939000000006</v>
      </c>
      <c r="N128" s="107">
        <v>41749</v>
      </c>
      <c r="O128" s="87">
        <v>1584.29</v>
      </c>
      <c r="P128" s="87">
        <v>14337.55</v>
      </c>
      <c r="Q128" s="87">
        <v>2833.8</v>
      </c>
      <c r="R128" s="87">
        <v>3453.1130778541456</v>
      </c>
      <c r="T128" s="74">
        <f t="shared" si="30"/>
        <v>41749</v>
      </c>
      <c r="U128" s="75">
        <f t="shared" si="31"/>
        <v>-0.17459096505308724</v>
      </c>
      <c r="V128" s="75">
        <f t="shared" si="32"/>
        <v>-0.15450343478898731</v>
      </c>
      <c r="W128" s="75">
        <f t="shared" si="33"/>
        <v>0.48704153694796015</v>
      </c>
      <c r="X128" s="75">
        <f t="shared" si="34"/>
        <v>-9.3971783302165712E-2</v>
      </c>
      <c r="Y128" s="75">
        <f t="shared" si="35"/>
        <v>1.0070033147810116</v>
      </c>
      <c r="Z128" s="75">
        <f t="shared" si="36"/>
        <v>0.33405517371245663</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41756</v>
      </c>
      <c r="K129" s="87">
        <v>2167.826</v>
      </c>
      <c r="L129" s="87">
        <v>2036.519</v>
      </c>
      <c r="M129" s="87">
        <v>8414.7484000000004</v>
      </c>
      <c r="N129" s="107">
        <v>41756</v>
      </c>
      <c r="O129" s="87">
        <v>1540.55</v>
      </c>
      <c r="P129" s="87">
        <v>13508.96</v>
      </c>
      <c r="Q129" s="87">
        <v>2693.26</v>
      </c>
      <c r="R129" s="87">
        <v>3369.5091591076921</v>
      </c>
      <c r="T129" s="74">
        <f t="shared" si="30"/>
        <v>41756</v>
      </c>
      <c r="U129" s="75">
        <f t="shared" si="31"/>
        <v>-0.19561247078851884</v>
      </c>
      <c r="V129" s="75">
        <f t="shared" si="32"/>
        <v>-0.17918176087548821</v>
      </c>
      <c r="W129" s="75">
        <f t="shared" si="33"/>
        <v>0.42391600624206593</v>
      </c>
      <c r="X129" s="75">
        <f t="shared" si="34"/>
        <v>-0.1189859374017076</v>
      </c>
      <c r="Y129" s="75">
        <f t="shared" si="35"/>
        <v>0.89101537565651689</v>
      </c>
      <c r="Z129" s="75">
        <f t="shared" si="36"/>
        <v>0.26789379531117619</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41763</v>
      </c>
      <c r="K130" s="87">
        <v>2158.6590000000001</v>
      </c>
      <c r="L130" s="87">
        <v>2026.3579999999999</v>
      </c>
      <c r="M130" s="87">
        <v>8112.2947000000004</v>
      </c>
      <c r="N130" s="107">
        <v>41763</v>
      </c>
      <c r="O130" s="87">
        <v>1525.02</v>
      </c>
      <c r="P130" s="87">
        <v>12556.35</v>
      </c>
      <c r="Q130" s="87">
        <v>2686.89</v>
      </c>
      <c r="R130" s="87">
        <v>3143.8450218858397</v>
      </c>
      <c r="T130" s="74">
        <f t="shared" si="30"/>
        <v>41763</v>
      </c>
      <c r="U130" s="75">
        <f t="shared" si="31"/>
        <v>-0.19901395249428377</v>
      </c>
      <c r="V130" s="75">
        <f t="shared" si="32"/>
        <v>-0.18327714821424823</v>
      </c>
      <c r="W130" s="75">
        <f t="shared" si="33"/>
        <v>0.37273578740425295</v>
      </c>
      <c r="X130" s="75">
        <f t="shared" si="34"/>
        <v>-0.12786727743750748</v>
      </c>
      <c r="Y130" s="75">
        <f t="shared" si="35"/>
        <v>0.7576668309125727</v>
      </c>
      <c r="Z130" s="75">
        <f t="shared" si="36"/>
        <v>0.26489501930138415</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41770</v>
      </c>
      <c r="K131" s="87">
        <v>2133.9110000000001</v>
      </c>
      <c r="L131" s="87">
        <v>2011.135</v>
      </c>
      <c r="M131" s="87">
        <v>7922.665</v>
      </c>
      <c r="N131" s="107">
        <v>41770</v>
      </c>
      <c r="O131" s="87">
        <v>1494.43</v>
      </c>
      <c r="P131" s="87">
        <v>11767.44</v>
      </c>
      <c r="Q131" s="87">
        <v>2680.29</v>
      </c>
      <c r="R131" s="87">
        <v>3193.9495012634079</v>
      </c>
      <c r="T131" s="74">
        <f t="shared" si="30"/>
        <v>41770</v>
      </c>
      <c r="U131" s="75">
        <f t="shared" si="31"/>
        <v>-0.20819687703385747</v>
      </c>
      <c r="V131" s="75">
        <f t="shared" si="32"/>
        <v>-0.18941277280414526</v>
      </c>
      <c r="W131" s="75">
        <f t="shared" si="33"/>
        <v>0.34064727420653429</v>
      </c>
      <c r="X131" s="75">
        <f t="shared" si="34"/>
        <v>-0.14536117258851311</v>
      </c>
      <c r="Y131" s="75">
        <f t="shared" si="35"/>
        <v>0.64723338969954192</v>
      </c>
      <c r="Z131" s="75">
        <f t="shared" si="36"/>
        <v>0.26178796723472386</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41777</v>
      </c>
      <c r="K132" s="87">
        <v>2145.9520000000002</v>
      </c>
      <c r="L132" s="87">
        <v>2026.5039999999999</v>
      </c>
      <c r="M132" s="87">
        <v>7832.3275999999996</v>
      </c>
      <c r="N132" s="107">
        <v>41777</v>
      </c>
      <c r="O132" s="87">
        <v>1462.84</v>
      </c>
      <c r="P132" s="87">
        <v>11405.53</v>
      </c>
      <c r="Q132" s="87">
        <v>2627.4</v>
      </c>
      <c r="R132" s="87">
        <v>3220.9803195593099</v>
      </c>
      <c r="T132" s="74">
        <f t="shared" ref="T132:T155" si="45">J132</f>
        <v>41777</v>
      </c>
      <c r="U132" s="75">
        <f t="shared" si="31"/>
        <v>-0.20372897682450686</v>
      </c>
      <c r="V132" s="75">
        <f t="shared" si="32"/>
        <v>-0.1832183029675738</v>
      </c>
      <c r="W132" s="75">
        <f t="shared" si="33"/>
        <v>0.32536067694804793</v>
      </c>
      <c r="X132" s="75">
        <f t="shared" si="34"/>
        <v>-0.16342695054929346</v>
      </c>
      <c r="Y132" s="75">
        <f t="shared" si="35"/>
        <v>0.59657239324949329</v>
      </c>
      <c r="Z132" s="75">
        <f t="shared" si="36"/>
        <v>0.2368891818096226</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41784</v>
      </c>
      <c r="K133" s="87">
        <v>2148.4140000000002</v>
      </c>
      <c r="L133" s="87">
        <v>2034.569</v>
      </c>
      <c r="M133" s="87">
        <v>8093.2596999999996</v>
      </c>
      <c r="N133" s="107">
        <v>41784</v>
      </c>
      <c r="O133" s="87">
        <v>1504.85</v>
      </c>
      <c r="P133" s="87">
        <v>11972.1</v>
      </c>
      <c r="Q133" s="87">
        <v>2651.34</v>
      </c>
      <c r="R133" s="87">
        <v>3271.7882841690312</v>
      </c>
      <c r="T133" s="74">
        <f t="shared" si="45"/>
        <v>41784</v>
      </c>
      <c r="U133" s="75">
        <f t="shared" ref="U133:U156" si="46">K133/K$4-1</f>
        <v>-0.202815433903203</v>
      </c>
      <c r="V133" s="75">
        <f t="shared" ref="V133:V156" si="47">L133/L$4-1</f>
        <v>-0.17996770766326331</v>
      </c>
      <c r="W133" s="75">
        <f t="shared" ref="W133:W156" si="48">M133/M$4-1</f>
        <v>0.36951474740514634</v>
      </c>
      <c r="X133" s="75">
        <f t="shared" ref="X133:X156" si="49">O133/O$4-1</f>
        <v>-0.13940215371066167</v>
      </c>
      <c r="Y133" s="75">
        <f t="shared" ref="Y133:Y156" si="50">P133/P$4-1</f>
        <v>0.67588216849390248</v>
      </c>
      <c r="Z133" s="75">
        <f t="shared" ref="Z133:AA156" si="51">Q133/Q$4-1</f>
        <v>0.24815930703323619</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41791</v>
      </c>
      <c r="K134" s="87">
        <v>2156.4639999999999</v>
      </c>
      <c r="L134" s="87">
        <v>2039.212</v>
      </c>
      <c r="M134" s="87">
        <v>8146.1772000000001</v>
      </c>
      <c r="N134" s="107">
        <v>41791</v>
      </c>
      <c r="O134" s="87">
        <v>1518.96</v>
      </c>
      <c r="P134" s="87">
        <v>11821.04</v>
      </c>
      <c r="Q134" s="87">
        <v>2624.08</v>
      </c>
      <c r="R134" s="87">
        <v>3171.0474726647053</v>
      </c>
      <c r="T134" s="74">
        <f t="shared" si="45"/>
        <v>41791</v>
      </c>
      <c r="U134" s="75">
        <f t="shared" si="46"/>
        <v>-0.19982842313289562</v>
      </c>
      <c r="V134" s="75">
        <f t="shared" si="47"/>
        <v>-0.17809634820908915</v>
      </c>
      <c r="W134" s="75">
        <f t="shared" si="48"/>
        <v>0.3784692724460037</v>
      </c>
      <c r="X134" s="75">
        <f t="shared" si="49"/>
        <v>-0.13133288726474168</v>
      </c>
      <c r="Y134" s="75">
        <f t="shared" si="50"/>
        <v>0.65473644131381792</v>
      </c>
      <c r="Z134" s="75">
        <f t="shared" si="51"/>
        <v>0.23532624046699935</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41798</v>
      </c>
      <c r="K135" s="87">
        <v>2134.7159999999999</v>
      </c>
      <c r="L135" s="87">
        <v>2029.9559999999999</v>
      </c>
      <c r="M135" s="87">
        <v>8449.9395999999997</v>
      </c>
      <c r="N135" s="107">
        <v>41798</v>
      </c>
      <c r="O135" s="87">
        <v>1551.09</v>
      </c>
      <c r="P135" s="87">
        <v>12496.07</v>
      </c>
      <c r="Q135" s="87">
        <v>2636.4</v>
      </c>
      <c r="R135" s="87">
        <v>3221.0849192946175</v>
      </c>
      <c r="T135" s="74">
        <f t="shared" si="45"/>
        <v>41798</v>
      </c>
      <c r="U135" s="75">
        <f t="shared" si="46"/>
        <v>-0.2078981759568268</v>
      </c>
      <c r="V135" s="75">
        <f t="shared" si="47"/>
        <v>-0.18182697562839467</v>
      </c>
      <c r="W135" s="75">
        <f t="shared" si="48"/>
        <v>0.42987094518698599</v>
      </c>
      <c r="X135" s="75">
        <f t="shared" si="49"/>
        <v>-0.11295829258668311</v>
      </c>
      <c r="Y135" s="75">
        <f t="shared" si="50"/>
        <v>0.74922869749263676</v>
      </c>
      <c r="Z135" s="75">
        <f t="shared" si="51"/>
        <v>0.24112607099143224</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41805</v>
      </c>
      <c r="K136" s="87">
        <v>2176.2420000000002</v>
      </c>
      <c r="L136" s="87">
        <v>2070.7150000000001</v>
      </c>
      <c r="M136" s="87">
        <v>8665.0241000000005</v>
      </c>
      <c r="N136" s="107">
        <v>41805</v>
      </c>
      <c r="O136" s="87">
        <v>1608.93</v>
      </c>
      <c r="P136" s="87">
        <v>12373.61</v>
      </c>
      <c r="Q136" s="87">
        <v>2742.45</v>
      </c>
      <c r="R136" s="87">
        <v>3106.3473523375956</v>
      </c>
      <c r="T136" s="74">
        <f t="shared" si="45"/>
        <v>41805</v>
      </c>
      <c r="U136" s="75">
        <f t="shared" si="46"/>
        <v>-0.19248965306890298</v>
      </c>
      <c r="V136" s="75">
        <f t="shared" si="47"/>
        <v>-0.1653990755653576</v>
      </c>
      <c r="W136" s="75">
        <f t="shared" si="48"/>
        <v>0.46626683579312389</v>
      </c>
      <c r="X136" s="75">
        <f t="shared" si="49"/>
        <v>-7.9880590869318979E-2</v>
      </c>
      <c r="Y136" s="75">
        <f t="shared" si="50"/>
        <v>0.73208646427091617</v>
      </c>
      <c r="Z136" s="75">
        <f t="shared" si="51"/>
        <v>0.29105074851708879</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41812</v>
      </c>
      <c r="K137" s="87">
        <v>2136.7289999999998</v>
      </c>
      <c r="L137" s="87">
        <v>2026.674</v>
      </c>
      <c r="M137" s="87">
        <v>8549.8781999999992</v>
      </c>
      <c r="N137" s="107">
        <v>41812</v>
      </c>
      <c r="O137" s="87">
        <v>1589.93</v>
      </c>
      <c r="P137" s="87">
        <v>11887.54</v>
      </c>
      <c r="Q137" s="87">
        <v>2704.54</v>
      </c>
      <c r="R137" s="87">
        <v>3145.7548949684174</v>
      </c>
      <c r="T137" s="74">
        <f t="shared" si="45"/>
        <v>41812</v>
      </c>
      <c r="U137" s="75">
        <f t="shared" si="46"/>
        <v>-0.20715123773563071</v>
      </c>
      <c r="V137" s="75">
        <f t="shared" si="47"/>
        <v>-0.18314978452966524</v>
      </c>
      <c r="W137" s="75">
        <f t="shared" si="48"/>
        <v>0.44678222588331939</v>
      </c>
      <c r="X137" s="75">
        <f t="shared" si="49"/>
        <v>-9.0746364255036793E-2</v>
      </c>
      <c r="Y137" s="75">
        <f t="shared" si="50"/>
        <v>0.66404526467854463</v>
      </c>
      <c r="Z137" s="75">
        <f t="shared" si="51"/>
        <v>0.27320402975237745</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41819</v>
      </c>
      <c r="K138" s="87">
        <v>2150.2579999999998</v>
      </c>
      <c r="L138" s="87">
        <v>2036.51</v>
      </c>
      <c r="M138" s="87">
        <v>8817.6929999999993</v>
      </c>
      <c r="N138" s="107">
        <v>41819</v>
      </c>
      <c r="O138" s="87">
        <v>1638.16</v>
      </c>
      <c r="P138" s="87">
        <v>12153.88</v>
      </c>
      <c r="Q138" s="87">
        <v>2714.8</v>
      </c>
      <c r="R138" s="87">
        <v>3116.4158977821444</v>
      </c>
      <c r="T138" s="74">
        <f t="shared" si="45"/>
        <v>41819</v>
      </c>
      <c r="U138" s="75">
        <f t="shared" si="46"/>
        <v>-0.2021312043553215</v>
      </c>
      <c r="V138" s="75">
        <f t="shared" si="47"/>
        <v>-0.1791853883222011</v>
      </c>
      <c r="W138" s="75">
        <f t="shared" si="48"/>
        <v>0.49210096416294746</v>
      </c>
      <c r="X138" s="75">
        <f t="shared" si="49"/>
        <v>-6.3164456339606767E-2</v>
      </c>
      <c r="Y138" s="75">
        <f t="shared" si="50"/>
        <v>0.70132815212157174</v>
      </c>
      <c r="Z138" s="75">
        <f t="shared" si="51"/>
        <v>0.27803408341964042</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41826</v>
      </c>
      <c r="K139" s="87">
        <v>2178.6950000000002</v>
      </c>
      <c r="L139" s="87">
        <v>2059.375</v>
      </c>
      <c r="M139" s="87">
        <v>8844.1090999999997</v>
      </c>
      <c r="N139" s="107">
        <v>41826</v>
      </c>
      <c r="O139" s="87">
        <v>1641.78</v>
      </c>
      <c r="P139" s="87">
        <v>12459.71</v>
      </c>
      <c r="Q139" s="87">
        <v>2751.88</v>
      </c>
      <c r="R139" s="87">
        <v>2920.9686077171132</v>
      </c>
      <c r="T139" s="74">
        <f t="shared" si="45"/>
        <v>41826</v>
      </c>
      <c r="U139" s="75">
        <f t="shared" si="46"/>
        <v>-0.19157944966274598</v>
      </c>
      <c r="V139" s="75">
        <f t="shared" si="47"/>
        <v>-0.16996965842349543</v>
      </c>
      <c r="W139" s="75">
        <f t="shared" si="48"/>
        <v>0.49657100959086442</v>
      </c>
      <c r="X139" s="75">
        <f t="shared" si="49"/>
        <v>-6.1094240568222768E-2</v>
      </c>
      <c r="Y139" s="75">
        <f t="shared" si="50"/>
        <v>0.74413894083787802</v>
      </c>
      <c r="Z139" s="75">
        <f t="shared" si="51"/>
        <v>0.29549006684869616</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41833</v>
      </c>
      <c r="K140" s="87">
        <v>2148.009</v>
      </c>
      <c r="L140" s="87">
        <v>2046.961</v>
      </c>
      <c r="M140" s="87">
        <v>8630.2970000000005</v>
      </c>
      <c r="N140" s="107">
        <v>41833</v>
      </c>
      <c r="O140" s="87">
        <v>1626.54</v>
      </c>
      <c r="P140" s="87">
        <v>12459.57</v>
      </c>
      <c r="Q140" s="87">
        <v>2697.39</v>
      </c>
      <c r="R140" s="87">
        <v>3099.0621020057624</v>
      </c>
      <c r="T140" s="74">
        <f t="shared" si="45"/>
        <v>41833</v>
      </c>
      <c r="U140" s="75">
        <f t="shared" si="46"/>
        <v>-0.20296571208481473</v>
      </c>
      <c r="V140" s="75">
        <f t="shared" si="47"/>
        <v>-0.17497311658936165</v>
      </c>
      <c r="W140" s="75">
        <f t="shared" si="48"/>
        <v>0.46039043032146765</v>
      </c>
      <c r="X140" s="75">
        <f t="shared" si="49"/>
        <v>-6.9809734589187933E-2</v>
      </c>
      <c r="Y140" s="75">
        <f t="shared" si="50"/>
        <v>0.74411934331500484</v>
      </c>
      <c r="Z140" s="75">
        <f t="shared" si="51"/>
        <v>0.26983805668016192</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41840</v>
      </c>
      <c r="K141" s="87">
        <v>2164.1439999999998</v>
      </c>
      <c r="L141" s="87">
        <v>2059.067</v>
      </c>
      <c r="M141" s="87">
        <v>8720.2999999999993</v>
      </c>
      <c r="N141" s="107">
        <v>41840</v>
      </c>
      <c r="O141" s="87">
        <v>1612.79</v>
      </c>
      <c r="P141" s="87">
        <v>12600.75</v>
      </c>
      <c r="Q141" s="87">
        <v>2726.09</v>
      </c>
      <c r="R141" s="87">
        <v>3226.5026673911525</v>
      </c>
      <c r="T141" s="74">
        <f t="shared" si="45"/>
        <v>41840</v>
      </c>
      <c r="U141" s="75">
        <f t="shared" si="46"/>
        <v>-0.1969787035408509</v>
      </c>
      <c r="V141" s="75">
        <f t="shared" si="47"/>
        <v>-0.17009379771100042</v>
      </c>
      <c r="W141" s="75">
        <f t="shared" si="48"/>
        <v>0.47562044151346039</v>
      </c>
      <c r="X141" s="75">
        <f t="shared" si="49"/>
        <v>-7.7673123223588991E-2</v>
      </c>
      <c r="Y141" s="75">
        <f t="shared" si="50"/>
        <v>0.76388204530947279</v>
      </c>
      <c r="Z141" s="75">
        <f t="shared" si="51"/>
        <v>0.28334902551548846</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41847</v>
      </c>
      <c r="K142" s="87">
        <v>2260.4540000000002</v>
      </c>
      <c r="L142" s="87">
        <v>2126.614</v>
      </c>
      <c r="M142" s="87">
        <v>8724.7185000000009</v>
      </c>
      <c r="N142" s="107">
        <v>41847</v>
      </c>
      <c r="O142" s="87">
        <v>1579.44</v>
      </c>
      <c r="P142" s="87">
        <v>12900.49</v>
      </c>
      <c r="Q142" s="87">
        <v>2776.81</v>
      </c>
      <c r="R142" s="87">
        <v>3222.7344055563672</v>
      </c>
      <c r="T142" s="74">
        <f t="shared" si="45"/>
        <v>41847</v>
      </c>
      <c r="U142" s="75">
        <f t="shared" si="46"/>
        <v>-0.16124218089634068</v>
      </c>
      <c r="V142" s="75">
        <f t="shared" si="47"/>
        <v>-0.14286900403210845</v>
      </c>
      <c r="W142" s="75">
        <f t="shared" si="48"/>
        <v>0.47636812552901375</v>
      </c>
      <c r="X142" s="75">
        <f t="shared" si="49"/>
        <v>-9.674541492957256E-2</v>
      </c>
      <c r="Y142" s="75">
        <f t="shared" si="50"/>
        <v>0.80584034178079889</v>
      </c>
      <c r="Z142" s="75">
        <f t="shared" si="51"/>
        <v>0.30722624988230862</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41854</v>
      </c>
      <c r="K143" s="87">
        <v>2329.402</v>
      </c>
      <c r="L143" s="87">
        <v>2185.3029999999999</v>
      </c>
      <c r="M143" s="87">
        <v>8990.1352000000006</v>
      </c>
      <c r="N143" s="107">
        <v>41854</v>
      </c>
      <c r="O143" s="87">
        <v>1636.68</v>
      </c>
      <c r="P143" s="87">
        <v>13125.93</v>
      </c>
      <c r="Q143" s="87">
        <v>2832.01</v>
      </c>
      <c r="R143" s="87">
        <v>3364.7055250570829</v>
      </c>
      <c r="T143" s="74">
        <f t="shared" si="45"/>
        <v>41854</v>
      </c>
      <c r="U143" s="75">
        <f t="shared" si="46"/>
        <v>-0.13565852641296738</v>
      </c>
      <c r="V143" s="75">
        <f t="shared" si="47"/>
        <v>-0.11921442401788895</v>
      </c>
      <c r="W143" s="75">
        <f t="shared" si="48"/>
        <v>0.52128106522593298</v>
      </c>
      <c r="X143" s="75">
        <f t="shared" si="49"/>
        <v>-6.4010842898073239E-2</v>
      </c>
      <c r="Y143" s="75">
        <f t="shared" si="50"/>
        <v>0.83739795289875363</v>
      </c>
      <c r="Z143" s="75">
        <f t="shared" si="51"/>
        <v>0.33321250353074117</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41861</v>
      </c>
      <c r="K144" s="87">
        <v>2331.134</v>
      </c>
      <c r="L144" s="87">
        <v>2194.4250000000002</v>
      </c>
      <c r="M144" s="87">
        <v>9051.1597000000002</v>
      </c>
      <c r="N144" s="107">
        <v>41861</v>
      </c>
      <c r="O144" s="87">
        <v>1657.68</v>
      </c>
      <c r="P144" s="87">
        <v>13136.81</v>
      </c>
      <c r="Q144" s="87">
        <v>2929.26</v>
      </c>
      <c r="R144" s="87">
        <v>3424.4001150867562</v>
      </c>
      <c r="T144" s="74">
        <f t="shared" si="45"/>
        <v>41861</v>
      </c>
      <c r="U144" s="75">
        <f t="shared" si="46"/>
        <v>-0.13501585527580307</v>
      </c>
      <c r="V144" s="75">
        <f t="shared" si="47"/>
        <v>-0.11553780524964075</v>
      </c>
      <c r="W144" s="75">
        <f t="shared" si="48"/>
        <v>0.53160743010250133</v>
      </c>
      <c r="X144" s="75">
        <f t="shared" si="49"/>
        <v>-5.2001303892806217E-2</v>
      </c>
      <c r="Y144" s="75">
        <f t="shared" si="50"/>
        <v>0.83892096039060648</v>
      </c>
      <c r="Z144" s="75">
        <f t="shared" si="51"/>
        <v>0.37899444496751733</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41868</v>
      </c>
      <c r="K145" s="87">
        <v>2360.6350000000002</v>
      </c>
      <c r="L145" s="87">
        <v>2226.7339999999999</v>
      </c>
      <c r="M145" s="87">
        <v>9347.2209000000003</v>
      </c>
      <c r="N145" s="107">
        <v>41868</v>
      </c>
      <c r="O145" s="87">
        <v>1709.68</v>
      </c>
      <c r="P145" s="87">
        <v>13887.08</v>
      </c>
      <c r="Q145" s="87">
        <v>3031.12</v>
      </c>
      <c r="R145" s="87">
        <v>3378.503979453445</v>
      </c>
      <c r="T145" s="74">
        <f t="shared" si="45"/>
        <v>41868</v>
      </c>
      <c r="U145" s="75">
        <f t="shared" si="46"/>
        <v>-0.12406929568141312</v>
      </c>
      <c r="V145" s="75">
        <f t="shared" si="47"/>
        <v>-0.10251567460029565</v>
      </c>
      <c r="W145" s="75">
        <f t="shared" si="48"/>
        <v>0.58170593114707603</v>
      </c>
      <c r="X145" s="75">
        <f t="shared" si="49"/>
        <v>-2.2263397784525907E-2</v>
      </c>
      <c r="Y145" s="75">
        <f t="shared" si="50"/>
        <v>0.94394548529065925</v>
      </c>
      <c r="Z145" s="75">
        <f t="shared" si="51"/>
        <v>0.42694661519630928</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41875</v>
      </c>
      <c r="K146" s="87">
        <v>2365.364</v>
      </c>
      <c r="L146" s="87">
        <v>2240.8119999999999</v>
      </c>
      <c r="M146" s="87">
        <v>9833.1756000000005</v>
      </c>
      <c r="N146" s="107">
        <v>41875</v>
      </c>
      <c r="O146" s="87">
        <v>1806.63</v>
      </c>
      <c r="P146" s="87">
        <v>14070.81</v>
      </c>
      <c r="Q146" s="87">
        <v>3121.34</v>
      </c>
      <c r="R146" s="87">
        <v>3663.8991046003266</v>
      </c>
      <c r="T146" s="74">
        <f t="shared" si="45"/>
        <v>41875</v>
      </c>
      <c r="U146" s="75">
        <f t="shared" si="46"/>
        <v>-0.12231456600032209</v>
      </c>
      <c r="V146" s="75">
        <f t="shared" si="47"/>
        <v>-9.6841541842194734E-2</v>
      </c>
      <c r="W146" s="75">
        <f t="shared" si="48"/>
        <v>0.66393758475641751</v>
      </c>
      <c r="X146" s="75">
        <f t="shared" si="49"/>
        <v>3.3180640623123647E-2</v>
      </c>
      <c r="Y146" s="75">
        <f t="shared" si="50"/>
        <v>0.96966443441548966</v>
      </c>
      <c r="Z146" s="75">
        <f t="shared" si="51"/>
        <v>0.46941907541662764</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41882</v>
      </c>
      <c r="K147" s="87">
        <v>2338.2869999999998</v>
      </c>
      <c r="L147" s="87">
        <v>2217.1999999999998</v>
      </c>
      <c r="M147" s="87">
        <v>9739.9878000000008</v>
      </c>
      <c r="N147" s="107">
        <v>41882</v>
      </c>
      <c r="O147" s="87">
        <v>1775.74</v>
      </c>
      <c r="P147" s="87">
        <v>13586.65</v>
      </c>
      <c r="Q147" s="87">
        <v>3039.57</v>
      </c>
      <c r="R147" s="87">
        <v>3560.7100257207935</v>
      </c>
      <c r="T147" s="74">
        <f t="shared" si="45"/>
        <v>41882</v>
      </c>
      <c r="U147" s="75">
        <f t="shared" si="46"/>
        <v>-0.13236168284847294</v>
      </c>
      <c r="V147" s="75">
        <f t="shared" si="47"/>
        <v>-0.10635834981806336</v>
      </c>
      <c r="W147" s="75">
        <f t="shared" si="48"/>
        <v>0.64816865219908948</v>
      </c>
      <c r="X147" s="75">
        <f t="shared" si="49"/>
        <v>1.5515180629185554E-2</v>
      </c>
      <c r="Y147" s="75">
        <f t="shared" si="50"/>
        <v>0.90189060102802987</v>
      </c>
      <c r="Z147" s="75">
        <f t="shared" si="51"/>
        <v>0.4309245833725639</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41889</v>
      </c>
      <c r="K148" s="87">
        <v>2449.259</v>
      </c>
      <c r="L148" s="87">
        <v>2326.4319999999998</v>
      </c>
      <c r="M148" s="87">
        <v>10321.625</v>
      </c>
      <c r="N148" s="107">
        <v>41889</v>
      </c>
      <c r="O148" s="87">
        <v>1873.86</v>
      </c>
      <c r="P148" s="87">
        <v>14297.8</v>
      </c>
      <c r="Q148" s="87">
        <v>3330.2</v>
      </c>
      <c r="R148" s="87">
        <v>3739.6593519277612</v>
      </c>
      <c r="T148" s="74">
        <f t="shared" si="45"/>
        <v>41889</v>
      </c>
      <c r="U148" s="75">
        <f t="shared" si="46"/>
        <v>-9.1184718972379231E-2</v>
      </c>
      <c r="V148" s="75">
        <f t="shared" si="47"/>
        <v>-6.2332432114350023E-2</v>
      </c>
      <c r="W148" s="75">
        <f t="shared" si="48"/>
        <v>0.74659138328226926</v>
      </c>
      <c r="X148" s="75">
        <f t="shared" si="49"/>
        <v>7.1628321924271265E-2</v>
      </c>
      <c r="Y148" s="75">
        <f t="shared" si="50"/>
        <v>1.001439018108111</v>
      </c>
      <c r="Z148" s="75">
        <f t="shared" si="51"/>
        <v>0.56774315036248946</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41896</v>
      </c>
      <c r="K149" s="87">
        <v>2438.3580000000002</v>
      </c>
      <c r="L149" s="87">
        <v>2331.9499999999998</v>
      </c>
      <c r="M149" s="87">
        <v>10597.354600000001</v>
      </c>
      <c r="N149" s="107">
        <v>41896</v>
      </c>
      <c r="O149" s="87">
        <v>1895.61</v>
      </c>
      <c r="P149" s="87">
        <v>14733.41</v>
      </c>
      <c r="Q149" s="87">
        <v>3363.83</v>
      </c>
      <c r="R149" s="87">
        <v>3937.531694812451</v>
      </c>
      <c r="T149" s="74">
        <f t="shared" si="45"/>
        <v>41896</v>
      </c>
      <c r="U149" s="75">
        <f t="shared" si="46"/>
        <v>-9.5229613929785462E-2</v>
      </c>
      <c r="V149" s="75">
        <f t="shared" si="47"/>
        <v>-6.0108404229764045E-2</v>
      </c>
      <c r="W149" s="75">
        <f t="shared" si="48"/>
        <v>0.79324943794671099</v>
      </c>
      <c r="X149" s="75">
        <f t="shared" si="49"/>
        <v>8.406677303686938E-2</v>
      </c>
      <c r="Y149" s="75">
        <f t="shared" si="50"/>
        <v>1.0624167105277893</v>
      </c>
      <c r="Z149" s="75">
        <f t="shared" si="51"/>
        <v>0.58357499293851811</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41903</v>
      </c>
      <c r="K150" s="87">
        <v>2425.2109999999998</v>
      </c>
      <c r="L150" s="87">
        <v>2329.451</v>
      </c>
      <c r="M150" s="87">
        <v>10313.379800000001</v>
      </c>
      <c r="N150" s="107">
        <v>41903</v>
      </c>
      <c r="O150" s="87">
        <v>1882.45</v>
      </c>
      <c r="P150" s="87">
        <v>14537.45</v>
      </c>
      <c r="Q150" s="87">
        <v>3410.01</v>
      </c>
      <c r="R150" s="87">
        <v>4035.4792727784197</v>
      </c>
      <c r="T150" s="74">
        <f t="shared" si="45"/>
        <v>41903</v>
      </c>
      <c r="U150" s="75">
        <f t="shared" si="46"/>
        <v>-0.10010790344496967</v>
      </c>
      <c r="V150" s="75">
        <f t="shared" si="47"/>
        <v>-6.1115625267020302E-2</v>
      </c>
      <c r="W150" s="75">
        <f t="shared" si="48"/>
        <v>0.74519615769778635</v>
      </c>
      <c r="X150" s="75">
        <f t="shared" si="49"/>
        <v>7.6540795260235273E-2</v>
      </c>
      <c r="Y150" s="75">
        <f t="shared" si="50"/>
        <v>1.0349857777976865</v>
      </c>
      <c r="Z150" s="75">
        <f t="shared" si="51"/>
        <v>0.60531494209584813</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41910</v>
      </c>
      <c r="K151" s="87">
        <v>2437.201</v>
      </c>
      <c r="L151" s="87">
        <v>2347.7179999999998</v>
      </c>
      <c r="M151" s="87">
        <v>10349.3974</v>
      </c>
      <c r="N151" s="107">
        <v>41910</v>
      </c>
      <c r="O151" s="87">
        <v>1863.05</v>
      </c>
      <c r="P151" s="87">
        <v>14419.96</v>
      </c>
      <c r="Q151" s="87">
        <v>3404.07</v>
      </c>
      <c r="R151" s="87">
        <v>4424.4650496818986</v>
      </c>
      <c r="T151" s="74">
        <f t="shared" si="45"/>
        <v>41910</v>
      </c>
      <c r="U151" s="75">
        <f t="shared" si="46"/>
        <v>-9.5658927154784967E-2</v>
      </c>
      <c r="V151" s="75">
        <f t="shared" si="47"/>
        <v>-5.375311758892487E-2</v>
      </c>
      <c r="W151" s="75">
        <f t="shared" si="48"/>
        <v>0.75129093732856211</v>
      </c>
      <c r="X151" s="75">
        <f t="shared" si="49"/>
        <v>6.5446268750607661E-2</v>
      </c>
      <c r="Y151" s="75">
        <f t="shared" si="50"/>
        <v>1.0185392566379607</v>
      </c>
      <c r="Z151" s="75">
        <f t="shared" si="51"/>
        <v>0.6025185952358536</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41917</v>
      </c>
      <c r="K152" s="87">
        <v>2450.9879999999998</v>
      </c>
      <c r="L152" s="87">
        <v>2363.87</v>
      </c>
      <c r="M152" s="87">
        <v>10497.2552</v>
      </c>
      <c r="N152" s="107">
        <v>41917</v>
      </c>
      <c r="O152" s="87">
        <v>1878.37</v>
      </c>
      <c r="P152" s="87">
        <v>14706.29</v>
      </c>
      <c r="Q152" s="87">
        <v>3445.42</v>
      </c>
      <c r="R152" s="87">
        <v>4307.5032377524176</v>
      </c>
      <c r="T152" s="74">
        <f t="shared" si="45"/>
        <v>41917</v>
      </c>
      <c r="U152" s="75">
        <f t="shared" si="46"/>
        <v>-9.0543161006930606E-2</v>
      </c>
      <c r="V152" s="75">
        <f t="shared" si="47"/>
        <v>-4.7243059888339101E-2</v>
      </c>
      <c r="W152" s="75">
        <f t="shared" si="48"/>
        <v>0.77631094720404903</v>
      </c>
      <c r="X152" s="75">
        <f t="shared" si="49"/>
        <v>7.4207513396354896E-2</v>
      </c>
      <c r="Y152" s="75">
        <f t="shared" si="50"/>
        <v>1.0586203903826559</v>
      </c>
      <c r="Z152" s="75">
        <f t="shared" si="51"/>
        <v>0.6219847471989457</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41924</v>
      </c>
      <c r="K153" s="87">
        <v>2466.7890000000002</v>
      </c>
      <c r="L153" s="87">
        <v>2374.54</v>
      </c>
      <c r="M153" s="87">
        <v>11016.082899999999</v>
      </c>
      <c r="N153" s="107">
        <v>41924</v>
      </c>
      <c r="O153" s="87">
        <v>1937.03</v>
      </c>
      <c r="P153" s="87">
        <v>16473.18</v>
      </c>
      <c r="Q153" s="87">
        <v>3515.17</v>
      </c>
      <c r="R153" s="87">
        <v>4242.0892178291124</v>
      </c>
      <c r="T153" s="74">
        <f t="shared" si="45"/>
        <v>41924</v>
      </c>
      <c r="U153" s="75">
        <f t="shared" si="46"/>
        <v>-8.468008558064144E-2</v>
      </c>
      <c r="V153" s="75">
        <f t="shared" si="47"/>
        <v>-4.2942520285488062E-2</v>
      </c>
      <c r="W153" s="75">
        <f t="shared" si="48"/>
        <v>0.86410526159041345</v>
      </c>
      <c r="X153" s="75">
        <f t="shared" si="49"/>
        <v>0.10775415901773422</v>
      </c>
      <c r="Y153" s="75">
        <f t="shared" si="50"/>
        <v>1.3059537274488506</v>
      </c>
      <c r="Z153" s="75">
        <f t="shared" si="51"/>
        <v>0.65482063835797022</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41931</v>
      </c>
      <c r="K154" s="87">
        <v>2441.732</v>
      </c>
      <c r="L154" s="87">
        <v>2341.1840000000002</v>
      </c>
      <c r="M154" s="87">
        <v>10550.050300000001</v>
      </c>
      <c r="N154" s="107">
        <v>41931</v>
      </c>
      <c r="O154" s="87">
        <v>1849.75</v>
      </c>
      <c r="P154" s="87">
        <v>16343.99</v>
      </c>
      <c r="Q154" s="87">
        <v>3410.97</v>
      </c>
      <c r="R154" s="87">
        <v>4516.3658497654205</v>
      </c>
      <c r="T154" s="74">
        <f t="shared" si="45"/>
        <v>41931</v>
      </c>
      <c r="U154" s="75">
        <f t="shared" si="46"/>
        <v>-9.3977666806926319E-2</v>
      </c>
      <c r="V154" s="75">
        <f t="shared" si="47"/>
        <v>-5.6386643902423206E-2</v>
      </c>
      <c r="W154" s="75">
        <f t="shared" si="48"/>
        <v>0.78524476012008981</v>
      </c>
      <c r="X154" s="75">
        <f t="shared" si="49"/>
        <v>5.7840227380605125E-2</v>
      </c>
      <c r="Y154" s="75">
        <f t="shared" si="50"/>
        <v>1.2878694133061579</v>
      </c>
      <c r="Z154" s="75">
        <f t="shared" si="51"/>
        <v>0.60576687694190756</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41938</v>
      </c>
      <c r="K155" s="87">
        <v>2390.7060000000001</v>
      </c>
      <c r="L155" s="87">
        <v>2302.2800000000002</v>
      </c>
      <c r="M155" s="87">
        <v>10174.6441</v>
      </c>
      <c r="N155" s="107">
        <v>41938</v>
      </c>
      <c r="O155" s="87">
        <v>1799.64</v>
      </c>
      <c r="P155" s="87">
        <v>15715.14</v>
      </c>
      <c r="Q155" s="87">
        <v>3364.31</v>
      </c>
      <c r="R155" s="87">
        <v>4338.0897090627614</v>
      </c>
      <c r="T155" s="74">
        <f t="shared" si="45"/>
        <v>41938</v>
      </c>
      <c r="U155" s="75">
        <f t="shared" si="46"/>
        <v>-0.11291123346105114</v>
      </c>
      <c r="V155" s="75">
        <f t="shared" si="47"/>
        <v>-7.2066886892986903E-2</v>
      </c>
      <c r="W155" s="75">
        <f t="shared" si="48"/>
        <v>0.72171975953629186</v>
      </c>
      <c r="X155" s="75">
        <f t="shared" si="49"/>
        <v>2.9183179782799051E-2</v>
      </c>
      <c r="Y155" s="75">
        <f t="shared" si="50"/>
        <v>1.1998415400293401</v>
      </c>
      <c r="Z155" s="75">
        <f t="shared" si="51"/>
        <v>0.58380096036154794</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41945</v>
      </c>
      <c r="K156" s="87">
        <v>2508.3249999999998</v>
      </c>
      <c r="L156" s="87">
        <v>2420.1779999999999</v>
      </c>
      <c r="M156" s="87">
        <v>10578.220600000001</v>
      </c>
      <c r="N156" s="107">
        <v>41945</v>
      </c>
      <c r="O156" s="87">
        <v>1859.74</v>
      </c>
      <c r="P156" s="87">
        <v>15948.32</v>
      </c>
      <c r="Q156" s="87">
        <v>3486.21</v>
      </c>
      <c r="R156" s="87">
        <v>4262.5169685299115</v>
      </c>
      <c r="T156" s="81">
        <f>J156</f>
        <v>41945</v>
      </c>
      <c r="U156" s="75">
        <f t="shared" si="46"/>
        <v>-6.9267852120332485E-2</v>
      </c>
      <c r="V156" s="75">
        <f t="shared" si="47"/>
        <v>-2.4548141054474559E-2</v>
      </c>
      <c r="W156" s="75">
        <f t="shared" si="48"/>
        <v>0.79001164549370828</v>
      </c>
      <c r="X156" s="75">
        <f t="shared" si="49"/>
        <v>6.3553336650253645E-2</v>
      </c>
      <c r="Y156" s="75">
        <f t="shared" si="50"/>
        <v>1.2324826141975653</v>
      </c>
      <c r="Z156" s="75">
        <f t="shared" si="51"/>
        <v>0.64118727050183622</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100">
        <v>41952</v>
      </c>
      <c r="K157" s="87">
        <v>2502.1529999999998</v>
      </c>
      <c r="L157" s="87">
        <v>2418.1709999999998</v>
      </c>
      <c r="M157" s="87">
        <v>10751.2754</v>
      </c>
      <c r="N157" s="100">
        <v>41952</v>
      </c>
      <c r="O157" s="88">
        <v>1900.02</v>
      </c>
      <c r="P157" s="87">
        <v>15783.91</v>
      </c>
      <c r="Q157" s="87">
        <v>3518.79</v>
      </c>
      <c r="R157" s="87"/>
      <c r="S157" s="70"/>
      <c r="T157" s="70"/>
      <c r="AC157" s="74"/>
      <c r="AD157" s="80"/>
      <c r="AE157" s="75"/>
      <c r="AF157" s="75"/>
      <c r="AG157" s="75"/>
      <c r="AH157" s="75"/>
      <c r="AI157" s="75"/>
      <c r="AJ157" s="75"/>
      <c r="AL157" s="80"/>
      <c r="AM157" s="80"/>
      <c r="AN157" s="75"/>
      <c r="AO157" s="75"/>
      <c r="AP157" s="75"/>
      <c r="AQ157" s="75"/>
      <c r="AR157" s="75"/>
      <c r="AS157" s="75"/>
      <c r="AU157" s="74"/>
    </row>
    <row r="158" spans="10:54">
      <c r="J158" s="100">
        <v>41953</v>
      </c>
      <c r="K158" s="87">
        <v>2565.73</v>
      </c>
      <c r="L158" s="87">
        <v>2473.6729999999998</v>
      </c>
      <c r="M158" s="87">
        <v>10715.999400000001</v>
      </c>
      <c r="N158" s="107">
        <v>41953</v>
      </c>
      <c r="O158" s="87">
        <v>1891.96</v>
      </c>
      <c r="P158" s="87">
        <v>15773.92</v>
      </c>
      <c r="Q158" s="87">
        <v>3547.61</v>
      </c>
      <c r="R158" s="144"/>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7"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K4" activePane="bottomRight" state="frozen"/>
      <selection pane="topRight" activeCell="K1" sqref="K1"/>
      <selection pane="bottomLeft" activeCell="A4" sqref="A4"/>
      <selection pane="bottomRight" activeCell="J56" sqref="J56"/>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7" t="s">
        <v>322</v>
      </c>
      <c r="L1" s="277" t="s">
        <v>323</v>
      </c>
      <c r="M1" s="277" t="s">
        <v>324</v>
      </c>
      <c r="N1" s="277" t="s">
        <v>325</v>
      </c>
      <c r="O1" s="277" t="s">
        <v>326</v>
      </c>
      <c r="P1" s="277" t="s">
        <v>327</v>
      </c>
      <c r="Q1" s="277" t="s">
        <v>328</v>
      </c>
      <c r="R1" s="277" t="s">
        <v>329</v>
      </c>
      <c r="S1" s="277" t="s">
        <v>330</v>
      </c>
      <c r="T1" s="277" t="s">
        <v>331</v>
      </c>
      <c r="U1" s="277" t="s">
        <v>332</v>
      </c>
      <c r="V1" s="277" t="s">
        <v>333</v>
      </c>
      <c r="W1" s="277" t="s">
        <v>334</v>
      </c>
      <c r="X1" s="277" t="s">
        <v>335</v>
      </c>
      <c r="Y1" s="277" t="s">
        <v>336</v>
      </c>
      <c r="Z1" s="277" t="s">
        <v>337</v>
      </c>
      <c r="AA1" s="277" t="s">
        <v>338</v>
      </c>
      <c r="AB1" s="277" t="s">
        <v>339</v>
      </c>
      <c r="AC1" s="277" t="s">
        <v>340</v>
      </c>
      <c r="AD1" s="277" t="s">
        <v>341</v>
      </c>
      <c r="AE1" s="277" t="s">
        <v>342</v>
      </c>
      <c r="AF1" s="277" t="s">
        <v>343</v>
      </c>
      <c r="AG1" s="277" t="s">
        <v>344</v>
      </c>
      <c r="AH1" s="277" t="s">
        <v>345</v>
      </c>
      <c r="AI1" s="277" t="s">
        <v>346</v>
      </c>
      <c r="AJ1" s="277" t="s">
        <v>347</v>
      </c>
      <c r="AK1" s="277" t="s">
        <v>348</v>
      </c>
      <c r="AL1" s="277" t="s">
        <v>349</v>
      </c>
      <c r="AM1" s="277" t="s">
        <v>350</v>
      </c>
      <c r="AN1" s="224"/>
      <c r="AO1" s="227" t="str">
        <f>[2]!HisQuote("[hisWindCode_2!A1:A29]","[PctChg]","5",,,-1,"Y",1,2,1,1,1,1,2,1,1,,3)</f>
        <v>Wind资讯</v>
      </c>
      <c r="AP1" s="285" t="s">
        <v>322</v>
      </c>
      <c r="AQ1" s="285" t="s">
        <v>323</v>
      </c>
      <c r="AR1" s="285" t="s">
        <v>324</v>
      </c>
      <c r="AS1" s="285" t="s">
        <v>325</v>
      </c>
      <c r="AT1" s="285" t="s">
        <v>326</v>
      </c>
      <c r="AU1" s="286" t="s">
        <v>327</v>
      </c>
      <c r="AV1" s="287" t="s">
        <v>328</v>
      </c>
      <c r="AW1" s="287" t="s">
        <v>329</v>
      </c>
      <c r="AX1" s="287" t="s">
        <v>330</v>
      </c>
      <c r="AY1" s="287" t="s">
        <v>331</v>
      </c>
      <c r="AZ1" s="287" t="s">
        <v>332</v>
      </c>
      <c r="BA1" s="287" t="s">
        <v>333</v>
      </c>
      <c r="BB1" s="287" t="s">
        <v>334</v>
      </c>
      <c r="BC1" s="287" t="s">
        <v>335</v>
      </c>
      <c r="BD1" s="287" t="s">
        <v>336</v>
      </c>
      <c r="BE1" s="287" t="s">
        <v>337</v>
      </c>
      <c r="BF1" s="287" t="s">
        <v>338</v>
      </c>
      <c r="BG1" s="287" t="s">
        <v>339</v>
      </c>
      <c r="BH1" s="287" t="s">
        <v>340</v>
      </c>
      <c r="BI1" s="287" t="s">
        <v>341</v>
      </c>
      <c r="BJ1" s="287" t="s">
        <v>342</v>
      </c>
      <c r="BK1" s="287" t="s">
        <v>343</v>
      </c>
      <c r="BL1" s="287" t="s">
        <v>344</v>
      </c>
      <c r="BM1" s="287" t="s">
        <v>345</v>
      </c>
      <c r="BN1" s="287" t="s">
        <v>346</v>
      </c>
      <c r="BO1" s="287" t="s">
        <v>347</v>
      </c>
      <c r="BP1" s="287" t="s">
        <v>348</v>
      </c>
      <c r="BQ1" s="287" t="s">
        <v>349</v>
      </c>
      <c r="BR1" s="288" t="s">
        <v>350</v>
      </c>
      <c r="BS1" s="350"/>
      <c r="BT1" s="351"/>
      <c r="BU1" s="351"/>
      <c r="BV1" s="351"/>
      <c r="BW1" s="351"/>
      <c r="BX1" s="351"/>
      <c r="BY1" s="351"/>
      <c r="BZ1" s="352"/>
      <c r="CA1" s="129"/>
      <c r="CB1" s="129"/>
      <c r="CC1" s="129"/>
      <c r="CD1" s="129"/>
      <c r="CE1" s="129"/>
      <c r="CF1" s="129"/>
      <c r="CG1" s="129"/>
      <c r="CH1" s="129"/>
      <c r="CI1" s="129"/>
      <c r="CJ1" s="129"/>
      <c r="CK1" s="129"/>
      <c r="CL1" s="129"/>
      <c r="CM1" s="129"/>
      <c r="CN1" s="129"/>
      <c r="CO1" s="129"/>
      <c r="CP1" s="129"/>
      <c r="CQ1" s="129"/>
      <c r="CR1" s="129"/>
      <c r="CS1" s="129"/>
      <c r="CT1" s="129"/>
      <c r="CU1" s="129"/>
      <c r="CV1" s="129"/>
      <c r="CW1" s="90"/>
      <c r="CX1" s="350"/>
      <c r="CY1" s="351"/>
      <c r="CZ1" s="351"/>
      <c r="DA1" s="351"/>
      <c r="DB1" s="351"/>
      <c r="DC1" s="351"/>
      <c r="DD1" s="351"/>
      <c r="DE1" s="351"/>
      <c r="DF1" s="130"/>
      <c r="DG1" s="130"/>
      <c r="DH1" s="130"/>
      <c r="DI1" s="130"/>
      <c r="DJ1" s="130"/>
      <c r="DK1" s="130"/>
      <c r="DL1" s="130"/>
      <c r="DM1" s="130"/>
      <c r="DN1" s="130"/>
      <c r="DO1" s="130"/>
      <c r="DP1" s="130"/>
      <c r="DQ1" s="130"/>
      <c r="DR1" s="130"/>
      <c r="DS1" s="130"/>
      <c r="DT1" s="130"/>
      <c r="DU1" s="130"/>
      <c r="DV1" s="130"/>
      <c r="DW1" s="130"/>
      <c r="DX1" s="130"/>
      <c r="DY1" s="130"/>
      <c r="DZ1" s="130"/>
      <c r="EA1" s="130"/>
    </row>
    <row r="2" spans="1:131">
      <c r="J2" s="128"/>
      <c r="K2" s="128" t="s">
        <v>351</v>
      </c>
      <c r="L2" s="128" t="s">
        <v>352</v>
      </c>
      <c r="M2" s="128" t="s">
        <v>353</v>
      </c>
      <c r="N2" s="128" t="s">
        <v>354</v>
      </c>
      <c r="O2" s="128" t="s">
        <v>355</v>
      </c>
      <c r="P2" s="128" t="s">
        <v>356</v>
      </c>
      <c r="Q2" s="128" t="s">
        <v>357</v>
      </c>
      <c r="R2" s="128" t="s">
        <v>358</v>
      </c>
      <c r="S2" s="128" t="s">
        <v>359</v>
      </c>
      <c r="T2" s="128" t="s">
        <v>360</v>
      </c>
      <c r="U2" s="128" t="s">
        <v>361</v>
      </c>
      <c r="V2" s="128" t="s">
        <v>362</v>
      </c>
      <c r="W2" s="128" t="s">
        <v>363</v>
      </c>
      <c r="X2" s="128" t="s">
        <v>364</v>
      </c>
      <c r="Y2" s="128" t="s">
        <v>365</v>
      </c>
      <c r="Z2" s="128" t="s">
        <v>366</v>
      </c>
      <c r="AA2" s="128" t="s">
        <v>367</v>
      </c>
      <c r="AB2" s="128" t="s">
        <v>368</v>
      </c>
      <c r="AC2" s="128" t="s">
        <v>369</v>
      </c>
      <c r="AD2" s="128" t="s">
        <v>370</v>
      </c>
      <c r="AE2" s="128" t="s">
        <v>371</v>
      </c>
      <c r="AF2" s="128" t="s">
        <v>372</v>
      </c>
      <c r="AG2" s="128" t="s">
        <v>373</v>
      </c>
      <c r="AH2" s="128" t="s">
        <v>374</v>
      </c>
      <c r="AI2" s="128" t="s">
        <v>375</v>
      </c>
      <c r="AJ2" s="128" t="s">
        <v>376</v>
      </c>
      <c r="AK2" s="128" t="s">
        <v>377</v>
      </c>
      <c r="AL2" s="128" t="s">
        <v>378</v>
      </c>
      <c r="AM2" s="128" t="s">
        <v>379</v>
      </c>
      <c r="AN2" s="91"/>
      <c r="AO2" s="106"/>
      <c r="AP2" s="128" t="s">
        <v>351</v>
      </c>
      <c r="AQ2" s="128" t="s">
        <v>352</v>
      </c>
      <c r="AR2" s="128" t="s">
        <v>353</v>
      </c>
      <c r="AS2" s="128" t="s">
        <v>354</v>
      </c>
      <c r="AT2" s="128" t="s">
        <v>355</v>
      </c>
      <c r="AU2" s="128" t="s">
        <v>356</v>
      </c>
      <c r="AV2" s="128" t="s">
        <v>357</v>
      </c>
      <c r="AW2" s="128" t="s">
        <v>358</v>
      </c>
      <c r="AX2" s="128" t="s">
        <v>359</v>
      </c>
      <c r="AY2" s="128" t="s">
        <v>360</v>
      </c>
      <c r="AZ2" s="128" t="s">
        <v>361</v>
      </c>
      <c r="BA2" s="128" t="s">
        <v>362</v>
      </c>
      <c r="BB2" s="128" t="s">
        <v>363</v>
      </c>
      <c r="BC2" s="128" t="s">
        <v>364</v>
      </c>
      <c r="BD2" s="128" t="s">
        <v>365</v>
      </c>
      <c r="BE2" s="128" t="s">
        <v>366</v>
      </c>
      <c r="BF2" s="128" t="s">
        <v>367</v>
      </c>
      <c r="BG2" s="128" t="s">
        <v>368</v>
      </c>
      <c r="BH2" s="128" t="s">
        <v>369</v>
      </c>
      <c r="BI2" s="128" t="s">
        <v>370</v>
      </c>
      <c r="BJ2" s="128" t="s">
        <v>371</v>
      </c>
      <c r="BK2" s="128" t="s">
        <v>372</v>
      </c>
      <c r="BL2" s="128" t="s">
        <v>373</v>
      </c>
      <c r="BM2" s="128" t="s">
        <v>374</v>
      </c>
      <c r="BN2" s="128" t="s">
        <v>375</v>
      </c>
      <c r="BO2" s="128" t="s">
        <v>376</v>
      </c>
      <c r="BP2" s="128" t="s">
        <v>377</v>
      </c>
      <c r="BQ2" s="128" t="s">
        <v>378</v>
      </c>
      <c r="BR2" s="279" t="s">
        <v>379</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122</v>
      </c>
      <c r="L3" s="94" t="s">
        <v>122</v>
      </c>
      <c r="M3" s="94" t="s">
        <v>122</v>
      </c>
      <c r="N3" s="94" t="s">
        <v>122</v>
      </c>
      <c r="O3" s="94" t="s">
        <v>122</v>
      </c>
      <c r="P3" s="94" t="s">
        <v>122</v>
      </c>
      <c r="Q3" s="94" t="s">
        <v>122</v>
      </c>
      <c r="R3" s="94" t="s">
        <v>122</v>
      </c>
      <c r="S3" s="94" t="s">
        <v>122</v>
      </c>
      <c r="T3" s="94" t="s">
        <v>122</v>
      </c>
      <c r="U3" s="94" t="s">
        <v>122</v>
      </c>
      <c r="V3" s="94" t="s">
        <v>122</v>
      </c>
      <c r="W3" s="94" t="s">
        <v>122</v>
      </c>
      <c r="X3" s="94" t="s">
        <v>122</v>
      </c>
      <c r="Y3" s="94" t="s">
        <v>122</v>
      </c>
      <c r="Z3" s="94" t="s">
        <v>122</v>
      </c>
      <c r="AA3" s="94" t="s">
        <v>122</v>
      </c>
      <c r="AB3" s="94" t="s">
        <v>122</v>
      </c>
      <c r="AC3" s="94" t="s">
        <v>122</v>
      </c>
      <c r="AD3" s="94" t="s">
        <v>122</v>
      </c>
      <c r="AE3" s="94" t="s">
        <v>122</v>
      </c>
      <c r="AF3" s="94" t="s">
        <v>122</v>
      </c>
      <c r="AG3" s="94" t="s">
        <v>122</v>
      </c>
      <c r="AH3" s="94" t="s">
        <v>122</v>
      </c>
      <c r="AI3" s="94" t="s">
        <v>122</v>
      </c>
      <c r="AJ3" s="94" t="s">
        <v>122</v>
      </c>
      <c r="AK3" s="94" t="s">
        <v>122</v>
      </c>
      <c r="AL3" s="94" t="s">
        <v>122</v>
      </c>
      <c r="AM3" s="94" t="s">
        <v>122</v>
      </c>
      <c r="AN3" s="96"/>
      <c r="AO3" s="94" t="s">
        <v>2</v>
      </c>
      <c r="AP3" s="94" t="s">
        <v>380</v>
      </c>
      <c r="AQ3" s="94" t="s">
        <v>380</v>
      </c>
      <c r="AR3" s="94" t="s">
        <v>380</v>
      </c>
      <c r="AS3" s="94" t="s">
        <v>380</v>
      </c>
      <c r="AT3" s="94" t="s">
        <v>380</v>
      </c>
      <c r="AU3" s="94" t="s">
        <v>380</v>
      </c>
      <c r="AV3" s="94" t="s">
        <v>380</v>
      </c>
      <c r="AW3" s="94" t="s">
        <v>380</v>
      </c>
      <c r="AX3" s="94" t="s">
        <v>380</v>
      </c>
      <c r="AY3" s="94" t="s">
        <v>380</v>
      </c>
      <c r="AZ3" s="94" t="s">
        <v>380</v>
      </c>
      <c r="BA3" s="94" t="s">
        <v>380</v>
      </c>
      <c r="BB3" s="94" t="s">
        <v>380</v>
      </c>
      <c r="BC3" s="94" t="s">
        <v>380</v>
      </c>
      <c r="BD3" s="94" t="s">
        <v>380</v>
      </c>
      <c r="BE3" s="94" t="s">
        <v>380</v>
      </c>
      <c r="BF3" s="94" t="s">
        <v>380</v>
      </c>
      <c r="BG3" s="94" t="s">
        <v>380</v>
      </c>
      <c r="BH3" s="94" t="s">
        <v>380</v>
      </c>
      <c r="BI3" s="94" t="s">
        <v>380</v>
      </c>
      <c r="BJ3" s="94" t="s">
        <v>380</v>
      </c>
      <c r="BK3" s="94" t="s">
        <v>380</v>
      </c>
      <c r="BL3" s="94" t="s">
        <v>380</v>
      </c>
      <c r="BM3" s="94" t="s">
        <v>380</v>
      </c>
      <c r="BN3" s="94" t="s">
        <v>380</v>
      </c>
      <c r="BO3" s="94" t="s">
        <v>380</v>
      </c>
      <c r="BP3" s="94" t="s">
        <v>380</v>
      </c>
      <c r="BQ3" s="94" t="s">
        <v>380</v>
      </c>
      <c r="BR3" s="280" t="s">
        <v>380</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41595</v>
      </c>
      <c r="K4" s="87">
        <v>2007.6978999999999</v>
      </c>
      <c r="L4" s="87">
        <v>1465.0454999999999</v>
      </c>
      <c r="M4" s="87">
        <v>3228.7179999999998</v>
      </c>
      <c r="N4" s="87">
        <v>1932.9703</v>
      </c>
      <c r="O4" s="87">
        <v>1050.3995</v>
      </c>
      <c r="P4" s="87">
        <v>2520.6586000000002</v>
      </c>
      <c r="Q4" s="87">
        <v>2064.8595999999998</v>
      </c>
      <c r="R4" s="87">
        <v>3222.2550000000001</v>
      </c>
      <c r="S4" s="87">
        <v>1878.231</v>
      </c>
      <c r="T4" s="87">
        <v>3243.8420000000001</v>
      </c>
      <c r="U4" s="87">
        <v>3239.6712000000002</v>
      </c>
      <c r="V4" s="87">
        <v>4464.6090999999997</v>
      </c>
      <c r="W4" s="87">
        <v>3594.9960999999998</v>
      </c>
      <c r="X4" s="87">
        <v>3628.4904000000001</v>
      </c>
      <c r="Y4" s="87">
        <v>3008.1262000000002</v>
      </c>
      <c r="Z4" s="87">
        <v>4262.4444999999996</v>
      </c>
      <c r="AA4" s="87">
        <v>2066.2350999999999</v>
      </c>
      <c r="AB4" s="87">
        <v>5560.6184000000003</v>
      </c>
      <c r="AC4" s="87">
        <v>5633.9440000000004</v>
      </c>
      <c r="AD4" s="87">
        <v>2951.393</v>
      </c>
      <c r="AE4" s="87">
        <v>3529.1394</v>
      </c>
      <c r="AF4" s="87">
        <v>4258.1183000000001</v>
      </c>
      <c r="AG4" s="87">
        <v>3404.4196999999999</v>
      </c>
      <c r="AH4" s="87">
        <v>1155.7686000000001</v>
      </c>
      <c r="AI4" s="87">
        <v>2755.2584999999999</v>
      </c>
      <c r="AJ4" s="87">
        <v>2175.3380999999999</v>
      </c>
      <c r="AK4" s="87">
        <v>2507.4897000000001</v>
      </c>
      <c r="AL4" s="87">
        <v>3521.3287999999998</v>
      </c>
      <c r="AM4" s="87">
        <v>2747.8494000000001</v>
      </c>
      <c r="AN4" s="74"/>
      <c r="AO4" s="107">
        <v>41595</v>
      </c>
      <c r="AP4" s="87">
        <v>-0.82280600000000004</v>
      </c>
      <c r="AQ4" s="87">
        <v>1.111613</v>
      </c>
      <c r="AR4" s="87">
        <v>1.096044</v>
      </c>
      <c r="AS4" s="87">
        <v>-0.39952599999999999</v>
      </c>
      <c r="AT4" s="87">
        <v>1.196234</v>
      </c>
      <c r="AU4" s="87">
        <v>2.9793409999999998</v>
      </c>
      <c r="AV4" s="87">
        <v>1.7381759999999999</v>
      </c>
      <c r="AW4" s="87">
        <v>4.6509539999999996</v>
      </c>
      <c r="AX4" s="87">
        <v>2.3852669999999998</v>
      </c>
      <c r="AY4" s="87">
        <v>3.9547150000000002</v>
      </c>
      <c r="AZ4" s="87">
        <v>3.2337590000000001</v>
      </c>
      <c r="BA4" s="87">
        <v>11.986741</v>
      </c>
      <c r="BB4" s="87">
        <v>2.069245</v>
      </c>
      <c r="BC4" s="87">
        <v>1.0758559999999999</v>
      </c>
      <c r="BD4" s="87">
        <v>1.434633</v>
      </c>
      <c r="BE4" s="87">
        <v>3.565229</v>
      </c>
      <c r="BF4" s="87">
        <v>1.7397990000000001</v>
      </c>
      <c r="BG4" s="87">
        <v>5.0640749999999999</v>
      </c>
      <c r="BH4" s="87">
        <v>6.6440869999999999</v>
      </c>
      <c r="BI4" s="87">
        <v>0.72771300000000005</v>
      </c>
      <c r="BJ4" s="87">
        <v>-1.4061509999999999</v>
      </c>
      <c r="BK4" s="87">
        <v>4.8200010000000004</v>
      </c>
      <c r="BL4" s="87">
        <v>0.24851400000000001</v>
      </c>
      <c r="BM4" s="87">
        <v>-0.29377799999999998</v>
      </c>
      <c r="BN4" s="87">
        <v>4.2686140000000004</v>
      </c>
      <c r="BO4" s="87">
        <v>3.6487799999999999</v>
      </c>
      <c r="BP4" s="87">
        <v>8.2713900000000002</v>
      </c>
      <c r="BQ4" s="87">
        <v>6.2808659999999996</v>
      </c>
      <c r="BR4" s="228">
        <v>4.2924420000000003</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41602</v>
      </c>
      <c r="K5" s="87">
        <v>2068.8195000000001</v>
      </c>
      <c r="L5" s="87">
        <v>1523.0978</v>
      </c>
      <c r="M5" s="87">
        <v>3269.6077</v>
      </c>
      <c r="N5" s="87">
        <v>1955.0988</v>
      </c>
      <c r="O5" s="87">
        <v>1071.2752</v>
      </c>
      <c r="P5" s="87">
        <v>2598.1979000000001</v>
      </c>
      <c r="Q5" s="87">
        <v>2096.9708999999998</v>
      </c>
      <c r="R5" s="87">
        <v>3286.7654000000002</v>
      </c>
      <c r="S5" s="87">
        <v>1967.4563000000001</v>
      </c>
      <c r="T5" s="87">
        <v>3315.7588999999998</v>
      </c>
      <c r="U5" s="87">
        <v>3311.8528999999999</v>
      </c>
      <c r="V5" s="87">
        <v>4753.5110000000004</v>
      </c>
      <c r="W5" s="87">
        <v>3700.6217999999999</v>
      </c>
      <c r="X5" s="87">
        <v>3760.6799000000001</v>
      </c>
      <c r="Y5" s="87">
        <v>3052.2478000000001</v>
      </c>
      <c r="Z5" s="87">
        <v>4408.6983</v>
      </c>
      <c r="AA5" s="87">
        <v>2106.2752999999998</v>
      </c>
      <c r="AB5" s="87">
        <v>5573.6073999999999</v>
      </c>
      <c r="AC5" s="87">
        <v>5567.3388000000004</v>
      </c>
      <c r="AD5" s="87">
        <v>3108.9751000000001</v>
      </c>
      <c r="AE5" s="87">
        <v>3599.9675999999999</v>
      </c>
      <c r="AF5" s="87">
        <v>4527.3998000000001</v>
      </c>
      <c r="AG5" s="87">
        <v>3426.4171999999999</v>
      </c>
      <c r="AH5" s="87">
        <v>1214.9590000000001</v>
      </c>
      <c r="AI5" s="87">
        <v>2802.9322000000002</v>
      </c>
      <c r="AJ5" s="87">
        <v>2266.1723999999999</v>
      </c>
      <c r="AK5" s="87">
        <v>2572.4175</v>
      </c>
      <c r="AL5" s="87">
        <v>3648.7298000000001</v>
      </c>
      <c r="AM5" s="87">
        <v>2824.4403000000002</v>
      </c>
      <c r="AN5" s="74"/>
      <c r="AO5" s="107">
        <v>41602</v>
      </c>
      <c r="AP5" s="87">
        <v>3.044362</v>
      </c>
      <c r="AQ5" s="87">
        <v>3.962491</v>
      </c>
      <c r="AR5" s="87">
        <v>1.266438</v>
      </c>
      <c r="AS5" s="87">
        <v>1.1447929999999999</v>
      </c>
      <c r="AT5" s="87">
        <v>1.987406</v>
      </c>
      <c r="AU5" s="87">
        <v>3.076152</v>
      </c>
      <c r="AV5" s="87">
        <v>1.555132</v>
      </c>
      <c r="AW5" s="87">
        <v>2.002027</v>
      </c>
      <c r="AX5" s="87">
        <v>4.7504970000000002</v>
      </c>
      <c r="AY5" s="87">
        <v>2.217028</v>
      </c>
      <c r="AZ5" s="87">
        <v>2.228056</v>
      </c>
      <c r="BA5" s="87">
        <v>6.4709339999999997</v>
      </c>
      <c r="BB5" s="87">
        <v>2.9381309999999998</v>
      </c>
      <c r="BC5" s="87">
        <v>3.6430989999999999</v>
      </c>
      <c r="BD5" s="87">
        <v>1.466747</v>
      </c>
      <c r="BE5" s="87">
        <v>3.431219</v>
      </c>
      <c r="BF5" s="87">
        <v>1.9378340000000001</v>
      </c>
      <c r="BG5" s="87">
        <v>0.23358899999999999</v>
      </c>
      <c r="BH5" s="87">
        <v>-1.182213</v>
      </c>
      <c r="BI5" s="87">
        <v>5.339245</v>
      </c>
      <c r="BJ5" s="87">
        <v>2.0069539999999999</v>
      </c>
      <c r="BK5" s="87">
        <v>6.3239549999999998</v>
      </c>
      <c r="BL5" s="87">
        <v>0.64614499999999997</v>
      </c>
      <c r="BM5" s="87">
        <v>5.121302</v>
      </c>
      <c r="BN5" s="87">
        <v>1.73028</v>
      </c>
      <c r="BO5" s="87">
        <v>4.1756409999999997</v>
      </c>
      <c r="BP5" s="87">
        <v>2.5893549999999999</v>
      </c>
      <c r="BQ5" s="87">
        <v>3.6179809999999999</v>
      </c>
      <c r="BR5" s="228">
        <v>2.7873030000000001</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41609</v>
      </c>
      <c r="K6" s="87">
        <v>2057.0783999999999</v>
      </c>
      <c r="L6" s="87">
        <v>1531.9984999999999</v>
      </c>
      <c r="M6" s="87">
        <v>3362.6705000000002</v>
      </c>
      <c r="N6" s="87">
        <v>1971.7621999999999</v>
      </c>
      <c r="O6" s="87">
        <v>1103.2255</v>
      </c>
      <c r="P6" s="87">
        <v>2678.6621</v>
      </c>
      <c r="Q6" s="87">
        <v>2151.1170000000002</v>
      </c>
      <c r="R6" s="87">
        <v>3427.1817999999998</v>
      </c>
      <c r="S6" s="87">
        <v>2012.8243</v>
      </c>
      <c r="T6" s="87">
        <v>3466.2296999999999</v>
      </c>
      <c r="U6" s="87">
        <v>3430.6291999999999</v>
      </c>
      <c r="V6" s="87">
        <v>5146.7981</v>
      </c>
      <c r="W6" s="87">
        <v>3786.4958000000001</v>
      </c>
      <c r="X6" s="87">
        <v>3808.1473999999998</v>
      </c>
      <c r="Y6" s="87">
        <v>3141.7363999999998</v>
      </c>
      <c r="Z6" s="87">
        <v>4528.1010999999999</v>
      </c>
      <c r="AA6" s="87">
        <v>2167.1491000000001</v>
      </c>
      <c r="AB6" s="87">
        <v>5774.3321999999998</v>
      </c>
      <c r="AC6" s="87">
        <v>5687.0394999999999</v>
      </c>
      <c r="AD6" s="87">
        <v>3144.2528000000002</v>
      </c>
      <c r="AE6" s="87">
        <v>3594.2550000000001</v>
      </c>
      <c r="AF6" s="87">
        <v>4649.1913000000004</v>
      </c>
      <c r="AG6" s="87">
        <v>3459.4722000000002</v>
      </c>
      <c r="AH6" s="87">
        <v>1239.2237</v>
      </c>
      <c r="AI6" s="87">
        <v>2994.9794000000002</v>
      </c>
      <c r="AJ6" s="87">
        <v>2359.0731999999998</v>
      </c>
      <c r="AK6" s="87">
        <v>2712.5945000000002</v>
      </c>
      <c r="AL6" s="87">
        <v>3798.8923</v>
      </c>
      <c r="AM6" s="87">
        <v>2881.9971</v>
      </c>
      <c r="AN6" s="74"/>
      <c r="AO6" s="107">
        <v>41609</v>
      </c>
      <c r="AP6" s="87">
        <v>-0.567527</v>
      </c>
      <c r="AQ6" s="87">
        <v>0.58438100000000004</v>
      </c>
      <c r="AR6" s="87">
        <v>2.8462990000000001</v>
      </c>
      <c r="AS6" s="87">
        <v>0.85230499999999998</v>
      </c>
      <c r="AT6" s="87">
        <v>2.9824549999999999</v>
      </c>
      <c r="AU6" s="87">
        <v>3.0969229999999999</v>
      </c>
      <c r="AV6" s="87">
        <v>2.5821100000000001</v>
      </c>
      <c r="AW6" s="87">
        <v>4.272176</v>
      </c>
      <c r="AX6" s="87">
        <v>2.3059219999999998</v>
      </c>
      <c r="AY6" s="87">
        <v>4.5380500000000001</v>
      </c>
      <c r="AZ6" s="87">
        <v>3.5863999999999998</v>
      </c>
      <c r="BA6" s="87">
        <v>8.2736129999999992</v>
      </c>
      <c r="BB6" s="87">
        <v>2.3205290000000001</v>
      </c>
      <c r="BC6" s="87">
        <v>1.262205</v>
      </c>
      <c r="BD6" s="87">
        <v>2.9318919999999999</v>
      </c>
      <c r="BE6" s="87">
        <v>2.7083460000000001</v>
      </c>
      <c r="BF6" s="87">
        <v>2.8901159999999999</v>
      </c>
      <c r="BG6" s="87">
        <v>3.6013440000000001</v>
      </c>
      <c r="BH6" s="87">
        <v>2.1500520000000001</v>
      </c>
      <c r="BI6" s="87">
        <v>1.1347050000000001</v>
      </c>
      <c r="BJ6" s="87">
        <v>-0.15868499999999999</v>
      </c>
      <c r="BK6" s="87">
        <v>2.6900979999999999</v>
      </c>
      <c r="BL6" s="87">
        <v>0.96470999999999996</v>
      </c>
      <c r="BM6" s="87">
        <v>1.9971620000000001</v>
      </c>
      <c r="BN6" s="87">
        <v>6.8516529999999998</v>
      </c>
      <c r="BO6" s="87">
        <v>4.0994590000000004</v>
      </c>
      <c r="BP6" s="87">
        <v>5.4492320000000003</v>
      </c>
      <c r="BQ6" s="87">
        <v>4.1154729999999997</v>
      </c>
      <c r="BR6" s="228">
        <v>2.0378129999999999</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41616</v>
      </c>
      <c r="K7" s="87">
        <v>2018.1034999999999</v>
      </c>
      <c r="L7" s="87">
        <v>1526.6244999999999</v>
      </c>
      <c r="M7" s="87">
        <v>3346.9441000000002</v>
      </c>
      <c r="N7" s="87">
        <v>1965.5471</v>
      </c>
      <c r="O7" s="87">
        <v>1109.0624</v>
      </c>
      <c r="P7" s="87">
        <v>2652.7118</v>
      </c>
      <c r="Q7" s="87">
        <v>2183.2678999999998</v>
      </c>
      <c r="R7" s="87">
        <v>3439.3265000000001</v>
      </c>
      <c r="S7" s="87">
        <v>1965.9523999999999</v>
      </c>
      <c r="T7" s="87">
        <v>3396.7923999999998</v>
      </c>
      <c r="U7" s="87">
        <v>3361.7935000000002</v>
      </c>
      <c r="V7" s="87">
        <v>4801.1045999999997</v>
      </c>
      <c r="W7" s="87">
        <v>3881.9609999999998</v>
      </c>
      <c r="X7" s="87">
        <v>3717.9432000000002</v>
      </c>
      <c r="Y7" s="87">
        <v>3037.9324000000001</v>
      </c>
      <c r="Z7" s="87">
        <v>4610.6117000000004</v>
      </c>
      <c r="AA7" s="87">
        <v>2162.8319999999999</v>
      </c>
      <c r="AB7" s="87">
        <v>5680.0304999999998</v>
      </c>
      <c r="AC7" s="87">
        <v>5629.2353000000003</v>
      </c>
      <c r="AD7" s="87">
        <v>3162.7037</v>
      </c>
      <c r="AE7" s="87">
        <v>3621.8771999999999</v>
      </c>
      <c r="AF7" s="87">
        <v>4776.0717000000004</v>
      </c>
      <c r="AG7" s="87">
        <v>3442.8449999999998</v>
      </c>
      <c r="AH7" s="87">
        <v>1246.2979</v>
      </c>
      <c r="AI7" s="87">
        <v>2816.7366999999999</v>
      </c>
      <c r="AJ7" s="87">
        <v>2229.4322999999999</v>
      </c>
      <c r="AK7" s="87">
        <v>2490.0493999999999</v>
      </c>
      <c r="AL7" s="87">
        <v>3411.4234999999999</v>
      </c>
      <c r="AM7" s="87">
        <v>2907.7388999999998</v>
      </c>
      <c r="AN7" s="74"/>
      <c r="AO7" s="107">
        <v>41616</v>
      </c>
      <c r="AP7" s="87">
        <v>-1.8946730000000001</v>
      </c>
      <c r="AQ7" s="87">
        <v>-0.35078399999999998</v>
      </c>
      <c r="AR7" s="87">
        <v>-0.46767599999999998</v>
      </c>
      <c r="AS7" s="87">
        <v>-0.31520500000000001</v>
      </c>
      <c r="AT7" s="87">
        <v>0.52907599999999999</v>
      </c>
      <c r="AU7" s="87">
        <v>-0.96877800000000003</v>
      </c>
      <c r="AV7" s="87">
        <v>1.4946140000000001</v>
      </c>
      <c r="AW7" s="87">
        <v>0.35436400000000001</v>
      </c>
      <c r="AX7" s="87">
        <v>-2.3286630000000001</v>
      </c>
      <c r="AY7" s="87">
        <v>-2.0032519999999998</v>
      </c>
      <c r="AZ7" s="87">
        <v>-2.0065040000000001</v>
      </c>
      <c r="BA7" s="87">
        <v>-6.7166709999999998</v>
      </c>
      <c r="BB7" s="87">
        <v>2.5212020000000002</v>
      </c>
      <c r="BC7" s="87">
        <v>-2.368716</v>
      </c>
      <c r="BD7" s="87">
        <v>-3.304033</v>
      </c>
      <c r="BE7" s="87">
        <v>1.82219</v>
      </c>
      <c r="BF7" s="87">
        <v>-0.19920599999999999</v>
      </c>
      <c r="BG7" s="87">
        <v>-1.633119</v>
      </c>
      <c r="BH7" s="87">
        <v>-1.0164200000000001</v>
      </c>
      <c r="BI7" s="87">
        <v>0.58681399999999995</v>
      </c>
      <c r="BJ7" s="87">
        <v>0.76851000000000003</v>
      </c>
      <c r="BK7" s="87">
        <v>2.729085</v>
      </c>
      <c r="BL7" s="87">
        <v>-0.480628</v>
      </c>
      <c r="BM7" s="87">
        <v>0.57085699999999995</v>
      </c>
      <c r="BN7" s="87">
        <v>-5.9513829999999999</v>
      </c>
      <c r="BO7" s="87">
        <v>-5.4954169999999998</v>
      </c>
      <c r="BP7" s="87">
        <v>-8.2041419999999992</v>
      </c>
      <c r="BQ7" s="87">
        <v>-10.199521000000001</v>
      </c>
      <c r="BR7" s="228">
        <v>0.89319300000000001</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2"/>
      <c r="B8" s="70"/>
      <c r="C8" s="70"/>
      <c r="D8" s="70"/>
      <c r="E8" s="70"/>
      <c r="F8" s="70"/>
      <c r="G8" s="70"/>
      <c r="H8" s="70"/>
      <c r="I8" s="70"/>
      <c r="J8" s="99">
        <v>41623</v>
      </c>
      <c r="K8" s="87">
        <v>1996.0887</v>
      </c>
      <c r="L8" s="87">
        <v>1469.3322000000001</v>
      </c>
      <c r="M8" s="87">
        <v>3270.9142999999999</v>
      </c>
      <c r="N8" s="87">
        <v>1949.3371999999999</v>
      </c>
      <c r="O8" s="87">
        <v>1086.2136</v>
      </c>
      <c r="P8" s="87">
        <v>2682.1264000000001</v>
      </c>
      <c r="Q8" s="87">
        <v>2167.9944999999998</v>
      </c>
      <c r="R8" s="87">
        <v>3389.6008000000002</v>
      </c>
      <c r="S8" s="87">
        <v>1960.6124</v>
      </c>
      <c r="T8" s="87">
        <v>3395.3841000000002</v>
      </c>
      <c r="U8" s="87">
        <v>3349.2606000000001</v>
      </c>
      <c r="V8" s="87">
        <v>4705.5086000000001</v>
      </c>
      <c r="W8" s="87">
        <v>3873.1601000000001</v>
      </c>
      <c r="X8" s="87">
        <v>3733.6304</v>
      </c>
      <c r="Y8" s="87">
        <v>3124.4247</v>
      </c>
      <c r="Z8" s="87">
        <v>4844.8249999999998</v>
      </c>
      <c r="AA8" s="87">
        <v>2180.1983</v>
      </c>
      <c r="AB8" s="87">
        <v>5687.4529000000002</v>
      </c>
      <c r="AC8" s="87">
        <v>5605.0721000000003</v>
      </c>
      <c r="AD8" s="87">
        <v>3175.7017000000001</v>
      </c>
      <c r="AE8" s="87">
        <v>3506.4931999999999</v>
      </c>
      <c r="AF8" s="87">
        <v>4646.5808999999999</v>
      </c>
      <c r="AG8" s="87">
        <v>3441.2408999999998</v>
      </c>
      <c r="AH8" s="87">
        <v>1238.9158</v>
      </c>
      <c r="AI8" s="87">
        <v>2878.6448999999998</v>
      </c>
      <c r="AJ8" s="87">
        <v>2240.1433000000002</v>
      </c>
      <c r="AK8" s="87">
        <v>2564.2723000000001</v>
      </c>
      <c r="AL8" s="87">
        <v>3601.7847000000002</v>
      </c>
      <c r="AM8" s="87">
        <v>2917.7739000000001</v>
      </c>
      <c r="AN8" s="74"/>
      <c r="AO8" s="107">
        <v>41623</v>
      </c>
      <c r="AP8" s="87">
        <v>-1.0908659999999999</v>
      </c>
      <c r="AQ8" s="87">
        <v>-3.7528739999999998</v>
      </c>
      <c r="AR8" s="87">
        <v>-2.2716180000000001</v>
      </c>
      <c r="AS8" s="87">
        <v>-0.82470200000000005</v>
      </c>
      <c r="AT8" s="87">
        <v>-2.0601910000000001</v>
      </c>
      <c r="AU8" s="87">
        <v>1.1088499999999999</v>
      </c>
      <c r="AV8" s="87">
        <v>-0.69956600000000002</v>
      </c>
      <c r="AW8" s="87">
        <v>-1.4457979999999999</v>
      </c>
      <c r="AX8" s="87">
        <v>-0.27162399999999998</v>
      </c>
      <c r="AY8" s="87">
        <v>-4.1459999999999997E-2</v>
      </c>
      <c r="AZ8" s="87">
        <v>-0.37280400000000002</v>
      </c>
      <c r="BA8" s="87">
        <v>-1.991125</v>
      </c>
      <c r="BB8" s="87">
        <v>-0.226713</v>
      </c>
      <c r="BC8" s="87">
        <v>0.42193199999999997</v>
      </c>
      <c r="BD8" s="87">
        <v>2.8470780000000002</v>
      </c>
      <c r="BE8" s="87">
        <v>5.0798750000000004</v>
      </c>
      <c r="BF8" s="87">
        <v>0.80294299999999996</v>
      </c>
      <c r="BG8" s="87">
        <v>0.13067500000000001</v>
      </c>
      <c r="BH8" s="87">
        <v>-0.42924499999999999</v>
      </c>
      <c r="BI8" s="87">
        <v>0.41097699999999998</v>
      </c>
      <c r="BJ8" s="87">
        <v>-3.1857510000000002</v>
      </c>
      <c r="BK8" s="87">
        <v>-2.7112409999999998</v>
      </c>
      <c r="BL8" s="87">
        <v>-4.6592000000000001E-2</v>
      </c>
      <c r="BM8" s="87">
        <v>-0.59232200000000002</v>
      </c>
      <c r="BN8" s="87">
        <v>2.19787</v>
      </c>
      <c r="BO8" s="87">
        <v>0.48043599999999997</v>
      </c>
      <c r="BP8" s="87">
        <v>2.9807800000000002</v>
      </c>
      <c r="BQ8" s="87">
        <v>5.5801100000000003</v>
      </c>
      <c r="BR8" s="228">
        <v>0.34511399999999998</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2"/>
      <c r="B9" s="70"/>
      <c r="C9" s="70"/>
      <c r="D9" s="70"/>
      <c r="E9" s="70"/>
      <c r="F9" s="70"/>
      <c r="G9" s="70"/>
      <c r="H9" s="70"/>
      <c r="I9" s="70"/>
      <c r="J9" s="99">
        <v>41630</v>
      </c>
      <c r="K9" s="87">
        <v>1901.2360000000001</v>
      </c>
      <c r="L9" s="87">
        <v>1397.3036</v>
      </c>
      <c r="M9" s="87">
        <v>3067.8141000000001</v>
      </c>
      <c r="N9" s="87">
        <v>1863.5853999999999</v>
      </c>
      <c r="O9" s="87">
        <v>1040.4092000000001</v>
      </c>
      <c r="P9" s="87">
        <v>2555.7292000000002</v>
      </c>
      <c r="Q9" s="87">
        <v>2035.1801</v>
      </c>
      <c r="R9" s="87">
        <v>3204.2244000000001</v>
      </c>
      <c r="S9" s="87">
        <v>1880.2748999999999</v>
      </c>
      <c r="T9" s="87">
        <v>3218.4472999999998</v>
      </c>
      <c r="U9" s="87">
        <v>3197.2319000000002</v>
      </c>
      <c r="V9" s="87">
        <v>4402.2833000000001</v>
      </c>
      <c r="W9" s="87">
        <v>3595.355</v>
      </c>
      <c r="X9" s="87">
        <v>3552.3368999999998</v>
      </c>
      <c r="Y9" s="87">
        <v>2985.7204000000002</v>
      </c>
      <c r="Z9" s="87">
        <v>4517.9161999999997</v>
      </c>
      <c r="AA9" s="87">
        <v>2093.9016000000001</v>
      </c>
      <c r="AB9" s="87">
        <v>5596.6125000000002</v>
      </c>
      <c r="AC9" s="87">
        <v>5390.6584000000003</v>
      </c>
      <c r="AD9" s="87">
        <v>3039.1248000000001</v>
      </c>
      <c r="AE9" s="87">
        <v>3325.4312</v>
      </c>
      <c r="AF9" s="87">
        <v>4394.1337999999996</v>
      </c>
      <c r="AG9" s="87">
        <v>3234.1632</v>
      </c>
      <c r="AH9" s="87">
        <v>1181.806</v>
      </c>
      <c r="AI9" s="87">
        <v>2775.7013999999999</v>
      </c>
      <c r="AJ9" s="87">
        <v>2129.4735999999998</v>
      </c>
      <c r="AK9" s="87">
        <v>2459.6531</v>
      </c>
      <c r="AL9" s="87">
        <v>3374.9951999999998</v>
      </c>
      <c r="AM9" s="87">
        <v>2716.1640000000002</v>
      </c>
      <c r="AN9" s="74"/>
      <c r="AO9" s="107">
        <v>41630</v>
      </c>
      <c r="AP9" s="87">
        <v>-4.7519280000000004</v>
      </c>
      <c r="AQ9" s="87">
        <v>-4.9021319999999999</v>
      </c>
      <c r="AR9" s="87">
        <v>-6.2092790000000004</v>
      </c>
      <c r="AS9" s="87">
        <v>-4.3990229999999997</v>
      </c>
      <c r="AT9" s="87">
        <v>-4.2168869999999998</v>
      </c>
      <c r="AU9" s="87">
        <v>-4.712574</v>
      </c>
      <c r="AV9" s="87">
        <v>-6.1261409999999996</v>
      </c>
      <c r="AW9" s="87">
        <v>-5.4689740000000002</v>
      </c>
      <c r="AX9" s="87">
        <v>-4.0975720000000004</v>
      </c>
      <c r="AY9" s="87">
        <v>-5.2110979999999998</v>
      </c>
      <c r="AZ9" s="87">
        <v>-4.5391719999999998</v>
      </c>
      <c r="BA9" s="87">
        <v>-6.4440489999999997</v>
      </c>
      <c r="BB9" s="87">
        <v>-7.1725690000000002</v>
      </c>
      <c r="BC9" s="87">
        <v>-4.8556900000000001</v>
      </c>
      <c r="BD9" s="87">
        <v>-4.4393549999999999</v>
      </c>
      <c r="BE9" s="87">
        <v>-6.7475870000000002</v>
      </c>
      <c r="BF9" s="87">
        <v>-3.9582039999999998</v>
      </c>
      <c r="BG9" s="87">
        <v>-1.597207</v>
      </c>
      <c r="BH9" s="87">
        <v>-3.8253509999999999</v>
      </c>
      <c r="BI9" s="87">
        <v>-4.3006840000000004</v>
      </c>
      <c r="BJ9" s="87">
        <v>-5.1636199999999999</v>
      </c>
      <c r="BK9" s="87">
        <v>-5.4329650000000003</v>
      </c>
      <c r="BL9" s="87">
        <v>-6.0175299999999998</v>
      </c>
      <c r="BM9" s="87">
        <v>-4.6096599999999999</v>
      </c>
      <c r="BN9" s="87">
        <v>-3.5761099999999999</v>
      </c>
      <c r="BO9" s="87">
        <v>-4.940296</v>
      </c>
      <c r="BP9" s="87">
        <v>-4.079879</v>
      </c>
      <c r="BQ9" s="87">
        <v>-6.2965869999999997</v>
      </c>
      <c r="BR9" s="228">
        <v>-6.9097160000000004</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2"/>
      <c r="B10" s="70"/>
      <c r="C10" s="70"/>
      <c r="D10" s="70"/>
      <c r="E10" s="70"/>
      <c r="F10" s="70"/>
      <c r="G10" s="70"/>
      <c r="H10" s="70"/>
      <c r="I10" s="70"/>
      <c r="J10" s="99">
        <v>41637</v>
      </c>
      <c r="K10" s="87">
        <v>1918.3453999999999</v>
      </c>
      <c r="L10" s="87">
        <v>1367.2345</v>
      </c>
      <c r="M10" s="87">
        <v>3081.1957000000002</v>
      </c>
      <c r="N10" s="87">
        <v>1877.537</v>
      </c>
      <c r="O10" s="87">
        <v>1048.9936</v>
      </c>
      <c r="P10" s="87">
        <v>2588.5178000000001</v>
      </c>
      <c r="Q10" s="87">
        <v>2040.4244000000001</v>
      </c>
      <c r="R10" s="87">
        <v>3226.6623</v>
      </c>
      <c r="S10" s="87">
        <v>1914.7596000000001</v>
      </c>
      <c r="T10" s="87">
        <v>3323.6129999999998</v>
      </c>
      <c r="U10" s="87">
        <v>3291.7057</v>
      </c>
      <c r="V10" s="87">
        <v>4625.7587999999996</v>
      </c>
      <c r="W10" s="87">
        <v>3671.2327</v>
      </c>
      <c r="X10" s="87">
        <v>3523.0418</v>
      </c>
      <c r="Y10" s="87">
        <v>3020.6052</v>
      </c>
      <c r="Z10" s="87">
        <v>4643.3882000000003</v>
      </c>
      <c r="AA10" s="87">
        <v>2126.2224999999999</v>
      </c>
      <c r="AB10" s="87">
        <v>5761.7932000000001</v>
      </c>
      <c r="AC10" s="87">
        <v>5417.4425000000001</v>
      </c>
      <c r="AD10" s="87">
        <v>3059.4539</v>
      </c>
      <c r="AE10" s="87">
        <v>3337.07</v>
      </c>
      <c r="AF10" s="87">
        <v>4531.7295000000004</v>
      </c>
      <c r="AG10" s="87">
        <v>3239.1223</v>
      </c>
      <c r="AH10" s="87">
        <v>1176.3581999999999</v>
      </c>
      <c r="AI10" s="87">
        <v>2879.8047000000001</v>
      </c>
      <c r="AJ10" s="87">
        <v>2149.2174</v>
      </c>
      <c r="AK10" s="87">
        <v>2597.1513</v>
      </c>
      <c r="AL10" s="87">
        <v>3409.7492999999999</v>
      </c>
      <c r="AM10" s="87">
        <v>2704.0598</v>
      </c>
      <c r="AN10" s="74"/>
      <c r="AO10" s="107">
        <v>41637</v>
      </c>
      <c r="AP10" s="87">
        <v>0.89990899999999996</v>
      </c>
      <c r="AQ10" s="87">
        <v>-2.1519370000000002</v>
      </c>
      <c r="AR10" s="87">
        <v>0.436193</v>
      </c>
      <c r="AS10" s="87">
        <v>0.74864299999999995</v>
      </c>
      <c r="AT10" s="87">
        <v>0.825098</v>
      </c>
      <c r="AU10" s="87">
        <v>1.282945</v>
      </c>
      <c r="AV10" s="87">
        <v>0.25768200000000002</v>
      </c>
      <c r="AW10" s="87">
        <v>0.70025999999999999</v>
      </c>
      <c r="AX10" s="87">
        <v>1.8340240000000001</v>
      </c>
      <c r="AY10" s="87">
        <v>3.2675909999999999</v>
      </c>
      <c r="AZ10" s="87">
        <v>2.9548619999999999</v>
      </c>
      <c r="BA10" s="87">
        <v>5.0763540000000003</v>
      </c>
      <c r="BB10" s="87">
        <v>2.1104370000000001</v>
      </c>
      <c r="BC10" s="87">
        <v>-0.82467100000000004</v>
      </c>
      <c r="BD10" s="87">
        <v>1.168388</v>
      </c>
      <c r="BE10" s="87">
        <v>2.7772100000000002</v>
      </c>
      <c r="BF10" s="87">
        <v>1.5435730000000001</v>
      </c>
      <c r="BG10" s="87">
        <v>2.951441</v>
      </c>
      <c r="BH10" s="87">
        <v>0.496861</v>
      </c>
      <c r="BI10" s="87">
        <v>0.66891299999999998</v>
      </c>
      <c r="BJ10" s="87">
        <v>0.34999400000000003</v>
      </c>
      <c r="BK10" s="87">
        <v>3.1313499999999999</v>
      </c>
      <c r="BL10" s="87">
        <v>0.153335</v>
      </c>
      <c r="BM10" s="87">
        <v>-0.46097199999999999</v>
      </c>
      <c r="BN10" s="87">
        <v>3.7505220000000001</v>
      </c>
      <c r="BO10" s="87">
        <v>0.92716799999999999</v>
      </c>
      <c r="BP10" s="87">
        <v>5.5901459999999998</v>
      </c>
      <c r="BQ10" s="87">
        <v>1.0297529999999999</v>
      </c>
      <c r="BR10" s="228">
        <v>-0.44563599999999998</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2"/>
      <c r="B11" s="70"/>
      <c r="C11" s="70"/>
      <c r="D11" s="70"/>
      <c r="E11" s="70"/>
      <c r="F11" s="70"/>
      <c r="G11" s="70"/>
      <c r="H11" s="70"/>
      <c r="I11" s="70"/>
      <c r="J11" s="99">
        <v>41644</v>
      </c>
      <c r="K11" s="87">
        <v>1908.2560000000001</v>
      </c>
      <c r="L11" s="87">
        <v>1335.1654000000001</v>
      </c>
      <c r="M11" s="87">
        <v>3105.5095999999999</v>
      </c>
      <c r="N11" s="87">
        <v>1866.3928000000001</v>
      </c>
      <c r="O11" s="87">
        <v>1070.8864000000001</v>
      </c>
      <c r="P11" s="87">
        <v>2604.0729000000001</v>
      </c>
      <c r="Q11" s="87">
        <v>2012.9766</v>
      </c>
      <c r="R11" s="87">
        <v>3162.6565000000001</v>
      </c>
      <c r="S11" s="87">
        <v>1931.6792</v>
      </c>
      <c r="T11" s="87">
        <v>3362.8656000000001</v>
      </c>
      <c r="U11" s="87">
        <v>3367.8476999999998</v>
      </c>
      <c r="V11" s="87">
        <v>4605.1620000000003</v>
      </c>
      <c r="W11" s="87">
        <v>3621.5511000000001</v>
      </c>
      <c r="X11" s="87">
        <v>3524.4023000000002</v>
      </c>
      <c r="Y11" s="87">
        <v>3065.0659999999998</v>
      </c>
      <c r="Z11" s="87">
        <v>4569.7806</v>
      </c>
      <c r="AA11" s="87">
        <v>2115.3800999999999</v>
      </c>
      <c r="AB11" s="87">
        <v>5884.6707999999999</v>
      </c>
      <c r="AC11" s="87">
        <v>5347.4906000000001</v>
      </c>
      <c r="AD11" s="87">
        <v>3100.5751</v>
      </c>
      <c r="AE11" s="87">
        <v>3314.3022999999998</v>
      </c>
      <c r="AF11" s="87">
        <v>4439.2992000000004</v>
      </c>
      <c r="AG11" s="87">
        <v>3208.6338999999998</v>
      </c>
      <c r="AH11" s="87">
        <v>1171.1452999999999</v>
      </c>
      <c r="AI11" s="87">
        <v>2962.7069999999999</v>
      </c>
      <c r="AJ11" s="87">
        <v>2203.8096</v>
      </c>
      <c r="AK11" s="87">
        <v>2684.8643000000002</v>
      </c>
      <c r="AL11" s="87">
        <v>3567.5282999999999</v>
      </c>
      <c r="AM11" s="87">
        <v>2699.6143999999999</v>
      </c>
      <c r="AN11" s="74"/>
      <c r="AO11" s="107">
        <v>41644</v>
      </c>
      <c r="AP11" s="87">
        <v>-0.52594300000000005</v>
      </c>
      <c r="AQ11" s="87">
        <v>-2.345545</v>
      </c>
      <c r="AR11" s="87">
        <v>0.78910599999999997</v>
      </c>
      <c r="AS11" s="87">
        <v>-0.59355400000000003</v>
      </c>
      <c r="AT11" s="87">
        <v>2.0870289999999998</v>
      </c>
      <c r="AU11" s="87">
        <v>0.60092699999999999</v>
      </c>
      <c r="AV11" s="87">
        <v>-1.3452010000000001</v>
      </c>
      <c r="AW11" s="87">
        <v>-1.983654</v>
      </c>
      <c r="AX11" s="87">
        <v>0.88364100000000001</v>
      </c>
      <c r="AY11" s="87">
        <v>1.181022</v>
      </c>
      <c r="AZ11" s="87">
        <v>2.3131469999999998</v>
      </c>
      <c r="BA11" s="87">
        <v>-0.44526300000000002</v>
      </c>
      <c r="BB11" s="87">
        <v>-1.3532679999999999</v>
      </c>
      <c r="BC11" s="87">
        <v>3.8616999999999999E-2</v>
      </c>
      <c r="BD11" s="87">
        <v>1.4719169999999999</v>
      </c>
      <c r="BE11" s="87">
        <v>-1.585213</v>
      </c>
      <c r="BF11" s="87">
        <v>-0.50993699999999997</v>
      </c>
      <c r="BG11" s="87">
        <v>2.132628</v>
      </c>
      <c r="BH11" s="87">
        <v>-1.2912349999999999</v>
      </c>
      <c r="BI11" s="87">
        <v>1.3440700000000001</v>
      </c>
      <c r="BJ11" s="87">
        <v>-0.68226600000000004</v>
      </c>
      <c r="BK11" s="87">
        <v>-2.039625</v>
      </c>
      <c r="BL11" s="87">
        <v>-0.94125499999999995</v>
      </c>
      <c r="BM11" s="87">
        <v>-0.44313900000000001</v>
      </c>
      <c r="BN11" s="87">
        <v>2.8787470000000002</v>
      </c>
      <c r="BO11" s="87">
        <v>2.5400969999999998</v>
      </c>
      <c r="BP11" s="87">
        <v>3.3772769999999999</v>
      </c>
      <c r="BQ11" s="87">
        <v>4.6272900000000003</v>
      </c>
      <c r="BR11" s="228">
        <v>-0.16439699999999999</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5"/>
      <c r="B12" s="70"/>
      <c r="C12" s="70"/>
      <c r="D12" s="70"/>
      <c r="E12" s="70"/>
      <c r="F12" s="70"/>
      <c r="G12" s="70"/>
      <c r="H12" s="70"/>
      <c r="I12" s="70"/>
      <c r="J12" s="99">
        <v>41651</v>
      </c>
      <c r="K12" s="87">
        <v>1880.7247</v>
      </c>
      <c r="L12" s="87">
        <v>1242.876</v>
      </c>
      <c r="M12" s="87">
        <v>2926.2671999999998</v>
      </c>
      <c r="N12" s="87">
        <v>1790.2656999999999</v>
      </c>
      <c r="O12" s="87">
        <v>996.17079999999999</v>
      </c>
      <c r="P12" s="87">
        <v>2431.0201000000002</v>
      </c>
      <c r="Q12" s="87">
        <v>1876.4350999999999</v>
      </c>
      <c r="R12" s="87">
        <v>2955.2458000000001</v>
      </c>
      <c r="S12" s="87">
        <v>1873.6764000000001</v>
      </c>
      <c r="T12" s="87">
        <v>3169.2507999999998</v>
      </c>
      <c r="U12" s="87">
        <v>3282.8388</v>
      </c>
      <c r="V12" s="87">
        <v>4311.1082999999999</v>
      </c>
      <c r="W12" s="87">
        <v>3414.8251</v>
      </c>
      <c r="X12" s="87">
        <v>3338.4866000000002</v>
      </c>
      <c r="Y12" s="87">
        <v>2967.7797</v>
      </c>
      <c r="Z12" s="87">
        <v>4461.5334000000003</v>
      </c>
      <c r="AA12" s="87">
        <v>1967.4419</v>
      </c>
      <c r="AB12" s="87">
        <v>5702.6328999999996</v>
      </c>
      <c r="AC12" s="87">
        <v>5223.4688999999998</v>
      </c>
      <c r="AD12" s="87">
        <v>2875.5337</v>
      </c>
      <c r="AE12" s="87">
        <v>3300.3832000000002</v>
      </c>
      <c r="AF12" s="87">
        <v>4283.3296</v>
      </c>
      <c r="AG12" s="87">
        <v>3006.6558</v>
      </c>
      <c r="AH12" s="87">
        <v>1104.1447000000001</v>
      </c>
      <c r="AI12" s="87">
        <v>2827.4450000000002</v>
      </c>
      <c r="AJ12" s="87">
        <v>2138.1235999999999</v>
      </c>
      <c r="AK12" s="87">
        <v>2608.0938999999998</v>
      </c>
      <c r="AL12" s="87">
        <v>3591.4169999999999</v>
      </c>
      <c r="AM12" s="87">
        <v>2521.9458</v>
      </c>
      <c r="AN12" s="74"/>
      <c r="AO12" s="107">
        <v>41651</v>
      </c>
      <c r="AP12" s="87">
        <v>-1.442747</v>
      </c>
      <c r="AQ12" s="87">
        <v>-6.9122070000000004</v>
      </c>
      <c r="AR12" s="87">
        <v>-5.7717549999999997</v>
      </c>
      <c r="AS12" s="87">
        <v>-4.0788359999999999</v>
      </c>
      <c r="AT12" s="87">
        <v>-6.9769870000000003</v>
      </c>
      <c r="AU12" s="87">
        <v>-6.645467</v>
      </c>
      <c r="AV12" s="87">
        <v>-6.7830640000000004</v>
      </c>
      <c r="AW12" s="87">
        <v>-6.5581170000000002</v>
      </c>
      <c r="AX12" s="87">
        <v>-3.0027140000000001</v>
      </c>
      <c r="AY12" s="87">
        <v>-5.7574350000000001</v>
      </c>
      <c r="AZ12" s="87">
        <v>-2.5241310000000001</v>
      </c>
      <c r="BA12" s="87">
        <v>-6.3853059999999999</v>
      </c>
      <c r="BB12" s="87">
        <v>-5.7082170000000003</v>
      </c>
      <c r="BC12" s="87">
        <v>-5.275099</v>
      </c>
      <c r="BD12" s="87">
        <v>-3.1740360000000001</v>
      </c>
      <c r="BE12" s="87">
        <v>-2.3687610000000001</v>
      </c>
      <c r="BF12" s="87">
        <v>-6.9934570000000003</v>
      </c>
      <c r="BG12" s="87">
        <v>-3.0934249999999999</v>
      </c>
      <c r="BH12" s="87">
        <v>-2.3192499999999998</v>
      </c>
      <c r="BI12" s="87">
        <v>-7.2580539999999996</v>
      </c>
      <c r="BJ12" s="87">
        <v>-0.41997099999999998</v>
      </c>
      <c r="BK12" s="87">
        <v>-3.5133830000000001</v>
      </c>
      <c r="BL12" s="87">
        <v>-6.2948320000000004</v>
      </c>
      <c r="BM12" s="87">
        <v>-5.7209469999999998</v>
      </c>
      <c r="BN12" s="87">
        <v>-4.5654870000000001</v>
      </c>
      <c r="BO12" s="87">
        <v>-2.980566</v>
      </c>
      <c r="BP12" s="87">
        <v>-2.8593769999999998</v>
      </c>
      <c r="BQ12" s="87">
        <v>0.66961499999999996</v>
      </c>
      <c r="BR12" s="228">
        <v>-6.5812580000000001</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41658</v>
      </c>
      <c r="K13" s="87">
        <v>1876.1007</v>
      </c>
      <c r="L13" s="87">
        <v>1213.7475999999999</v>
      </c>
      <c r="M13" s="87">
        <v>2936.0639000000001</v>
      </c>
      <c r="N13" s="87">
        <v>1770.8003000000001</v>
      </c>
      <c r="O13" s="87">
        <v>987.46190000000001</v>
      </c>
      <c r="P13" s="87">
        <v>2435.6623</v>
      </c>
      <c r="Q13" s="87">
        <v>1870.9123</v>
      </c>
      <c r="R13" s="87">
        <v>2901.9940999999999</v>
      </c>
      <c r="S13" s="87">
        <v>1915.5506</v>
      </c>
      <c r="T13" s="87">
        <v>3221.2366999999999</v>
      </c>
      <c r="U13" s="87">
        <v>3322.6478999999999</v>
      </c>
      <c r="V13" s="87">
        <v>4356.1451999999999</v>
      </c>
      <c r="W13" s="87">
        <v>3415.4128000000001</v>
      </c>
      <c r="X13" s="87">
        <v>3363.0763999999999</v>
      </c>
      <c r="Y13" s="87">
        <v>2970.4933000000001</v>
      </c>
      <c r="Z13" s="87">
        <v>4504.2457999999997</v>
      </c>
      <c r="AA13" s="87">
        <v>1987.5788</v>
      </c>
      <c r="AB13" s="87">
        <v>5746.7633999999998</v>
      </c>
      <c r="AC13" s="87">
        <v>5203.1170000000002</v>
      </c>
      <c r="AD13" s="87">
        <v>2877.5524</v>
      </c>
      <c r="AE13" s="87">
        <v>3207.2964999999999</v>
      </c>
      <c r="AF13" s="87">
        <v>4329.4629999999997</v>
      </c>
      <c r="AG13" s="87">
        <v>2962.6869000000002</v>
      </c>
      <c r="AH13" s="87">
        <v>1092.2618</v>
      </c>
      <c r="AI13" s="87">
        <v>2883.5012999999999</v>
      </c>
      <c r="AJ13" s="87">
        <v>2157.4580000000001</v>
      </c>
      <c r="AK13" s="87">
        <v>2694.3395999999998</v>
      </c>
      <c r="AL13" s="87">
        <v>3715.3400999999999</v>
      </c>
      <c r="AM13" s="87">
        <v>2584.0659999999998</v>
      </c>
      <c r="AN13" s="74"/>
      <c r="AO13" s="107">
        <v>41658</v>
      </c>
      <c r="AP13" s="87">
        <v>-0.245863</v>
      </c>
      <c r="AQ13" s="87">
        <v>-2.343629</v>
      </c>
      <c r="AR13" s="87">
        <v>0.334785</v>
      </c>
      <c r="AS13" s="87">
        <v>-1.087291</v>
      </c>
      <c r="AT13" s="87">
        <v>-0.87423799999999996</v>
      </c>
      <c r="AU13" s="87">
        <v>0.19095699999999999</v>
      </c>
      <c r="AV13" s="87">
        <v>-0.29432399999999997</v>
      </c>
      <c r="AW13" s="87">
        <v>-1.801938</v>
      </c>
      <c r="AX13" s="87">
        <v>2.2348680000000001</v>
      </c>
      <c r="AY13" s="87">
        <v>1.6403209999999999</v>
      </c>
      <c r="AZ13" s="87">
        <v>1.2126429999999999</v>
      </c>
      <c r="BA13" s="87">
        <v>1.0446709999999999</v>
      </c>
      <c r="BB13" s="87">
        <v>1.721E-2</v>
      </c>
      <c r="BC13" s="87">
        <v>0.73655499999999996</v>
      </c>
      <c r="BD13" s="87">
        <v>9.1435000000000002E-2</v>
      </c>
      <c r="BE13" s="87">
        <v>0.95734799999999998</v>
      </c>
      <c r="BF13" s="87">
        <v>1.0235069999999999</v>
      </c>
      <c r="BG13" s="87">
        <v>0.77386200000000005</v>
      </c>
      <c r="BH13" s="87">
        <v>-0.38962400000000003</v>
      </c>
      <c r="BI13" s="87">
        <v>7.0203000000000002E-2</v>
      </c>
      <c r="BJ13" s="87">
        <v>-2.8204820000000002</v>
      </c>
      <c r="BK13" s="87">
        <v>1.077045</v>
      </c>
      <c r="BL13" s="87">
        <v>-1.462386</v>
      </c>
      <c r="BM13" s="87">
        <v>-1.076209</v>
      </c>
      <c r="BN13" s="87">
        <v>1.982578</v>
      </c>
      <c r="BO13" s="87">
        <v>0.90427000000000002</v>
      </c>
      <c r="BP13" s="87">
        <v>3.306848</v>
      </c>
      <c r="BQ13" s="87">
        <v>3.4505349999999999</v>
      </c>
      <c r="BR13" s="228">
        <v>2.4631850000000002</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41665</v>
      </c>
      <c r="K14" s="87">
        <v>1913.6143999999999</v>
      </c>
      <c r="L14" s="87">
        <v>1243.4436000000001</v>
      </c>
      <c r="M14" s="87">
        <v>3035.9112</v>
      </c>
      <c r="N14" s="87">
        <v>1838.1674</v>
      </c>
      <c r="O14" s="87">
        <v>1012.9367999999999</v>
      </c>
      <c r="P14" s="87">
        <v>2539.0209</v>
      </c>
      <c r="Q14" s="87">
        <v>1947.9892</v>
      </c>
      <c r="R14" s="87">
        <v>3028.06</v>
      </c>
      <c r="S14" s="87">
        <v>2058.0641000000001</v>
      </c>
      <c r="T14" s="87">
        <v>3383.3930999999998</v>
      </c>
      <c r="U14" s="87">
        <v>3506.5709000000002</v>
      </c>
      <c r="V14" s="87">
        <v>4600.6974</v>
      </c>
      <c r="W14" s="87">
        <v>3579.7532000000001</v>
      </c>
      <c r="X14" s="87">
        <v>3573.8571000000002</v>
      </c>
      <c r="Y14" s="87">
        <v>3188.8049999999998</v>
      </c>
      <c r="Z14" s="87">
        <v>4756.9494000000004</v>
      </c>
      <c r="AA14" s="87">
        <v>2069.0682000000002</v>
      </c>
      <c r="AB14" s="87">
        <v>5937.4629000000004</v>
      </c>
      <c r="AC14" s="87">
        <v>5360.4309000000003</v>
      </c>
      <c r="AD14" s="87">
        <v>2976.3910999999998</v>
      </c>
      <c r="AE14" s="87">
        <v>3218.5304999999998</v>
      </c>
      <c r="AF14" s="87">
        <v>4436.2345999999998</v>
      </c>
      <c r="AG14" s="87">
        <v>3210.3910000000001</v>
      </c>
      <c r="AH14" s="87">
        <v>1135.9734000000001</v>
      </c>
      <c r="AI14" s="87">
        <v>3019.1705999999999</v>
      </c>
      <c r="AJ14" s="87">
        <v>2316.8321000000001</v>
      </c>
      <c r="AK14" s="87">
        <v>2963.9162999999999</v>
      </c>
      <c r="AL14" s="87">
        <v>4086.8625000000002</v>
      </c>
      <c r="AM14" s="87">
        <v>2731.4621000000002</v>
      </c>
      <c r="AN14" s="74"/>
      <c r="AO14" s="107">
        <v>41665</v>
      </c>
      <c r="AP14" s="87">
        <v>1.999557</v>
      </c>
      <c r="AQ14" s="87">
        <v>2.446637</v>
      </c>
      <c r="AR14" s="87">
        <v>3.4007200000000002</v>
      </c>
      <c r="AS14" s="87">
        <v>3.8043309999999999</v>
      </c>
      <c r="AT14" s="87">
        <v>2.5798359999999998</v>
      </c>
      <c r="AU14" s="87">
        <v>4.2435520000000002</v>
      </c>
      <c r="AV14" s="87">
        <v>4.1197489999999997</v>
      </c>
      <c r="AW14" s="87">
        <v>4.3441130000000001</v>
      </c>
      <c r="AX14" s="87">
        <v>7.439819</v>
      </c>
      <c r="AY14" s="87">
        <v>5.0339799999999997</v>
      </c>
      <c r="AZ14" s="87">
        <v>5.5354349999999997</v>
      </c>
      <c r="BA14" s="87">
        <v>5.6139590000000004</v>
      </c>
      <c r="BB14" s="87">
        <v>4.8117289999999997</v>
      </c>
      <c r="BC14" s="87">
        <v>6.2674969999999997</v>
      </c>
      <c r="BD14" s="87">
        <v>7.349342</v>
      </c>
      <c r="BE14" s="87">
        <v>5.6103420000000002</v>
      </c>
      <c r="BF14" s="87">
        <v>4.099933</v>
      </c>
      <c r="BG14" s="87">
        <v>3.318381</v>
      </c>
      <c r="BH14" s="87">
        <v>3.0234549999999998</v>
      </c>
      <c r="BI14" s="87">
        <v>3.4348179999999999</v>
      </c>
      <c r="BJ14" s="87">
        <v>0.35026400000000002</v>
      </c>
      <c r="BK14" s="87">
        <v>2.4661629999999999</v>
      </c>
      <c r="BL14" s="87">
        <v>8.360792</v>
      </c>
      <c r="BM14" s="87">
        <v>4.0019340000000003</v>
      </c>
      <c r="BN14" s="87">
        <v>4.7050200000000002</v>
      </c>
      <c r="BO14" s="87">
        <v>7.387124</v>
      </c>
      <c r="BP14" s="87">
        <v>10.005298</v>
      </c>
      <c r="BQ14" s="87">
        <v>9.9996880000000008</v>
      </c>
      <c r="BR14" s="228">
        <v>5.7040379999999997</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41672</v>
      </c>
      <c r="K15" s="87">
        <v>1868.8630000000001</v>
      </c>
      <c r="L15" s="87">
        <v>1199.4109000000001</v>
      </c>
      <c r="M15" s="87">
        <v>2990.0542</v>
      </c>
      <c r="N15" s="87">
        <v>1812.5723</v>
      </c>
      <c r="O15" s="87">
        <v>998.601</v>
      </c>
      <c r="P15" s="87">
        <v>2502.3011000000001</v>
      </c>
      <c r="Q15" s="87">
        <v>1898.1152</v>
      </c>
      <c r="R15" s="87">
        <v>2961.6140999999998</v>
      </c>
      <c r="S15" s="87">
        <v>2061.0814</v>
      </c>
      <c r="T15" s="87">
        <v>3345.8753000000002</v>
      </c>
      <c r="U15" s="87">
        <v>3482.7545</v>
      </c>
      <c r="V15" s="87">
        <v>4743.6378999999997</v>
      </c>
      <c r="W15" s="87">
        <v>3550.768</v>
      </c>
      <c r="X15" s="87">
        <v>3583.7339999999999</v>
      </c>
      <c r="Y15" s="87">
        <v>3191.3445999999999</v>
      </c>
      <c r="Z15" s="87">
        <v>4642.0801000000001</v>
      </c>
      <c r="AA15" s="87">
        <v>2088.9783000000002</v>
      </c>
      <c r="AB15" s="87">
        <v>5943.9405999999999</v>
      </c>
      <c r="AC15" s="87">
        <v>5093.8991999999998</v>
      </c>
      <c r="AD15" s="87">
        <v>2886.1646000000001</v>
      </c>
      <c r="AE15" s="87">
        <v>3234.2955000000002</v>
      </c>
      <c r="AF15" s="87">
        <v>4306.3392000000003</v>
      </c>
      <c r="AG15" s="87">
        <v>3126.1293000000001</v>
      </c>
      <c r="AH15" s="87">
        <v>1132.6198999999999</v>
      </c>
      <c r="AI15" s="87">
        <v>2973.66</v>
      </c>
      <c r="AJ15" s="87">
        <v>2348.4225999999999</v>
      </c>
      <c r="AK15" s="87">
        <v>3073.2883999999999</v>
      </c>
      <c r="AL15" s="87">
        <v>4166.8410000000003</v>
      </c>
      <c r="AM15" s="87">
        <v>2760.1578</v>
      </c>
      <c r="AN15" s="74"/>
      <c r="AO15" s="107">
        <v>41672</v>
      </c>
      <c r="AP15" s="87">
        <v>-2.3385799999999999</v>
      </c>
      <c r="AQ15" s="87">
        <v>-3.5411899999999998</v>
      </c>
      <c r="AR15" s="87">
        <v>-1.510486</v>
      </c>
      <c r="AS15" s="87">
        <v>-1.392425</v>
      </c>
      <c r="AT15" s="87">
        <v>-1.4152709999999999</v>
      </c>
      <c r="AU15" s="87">
        <v>-1.4462189999999999</v>
      </c>
      <c r="AV15" s="87">
        <v>-2.5602809999999998</v>
      </c>
      <c r="AW15" s="87">
        <v>-2.1943389999999998</v>
      </c>
      <c r="AX15" s="87">
        <v>0.14660899999999999</v>
      </c>
      <c r="AY15" s="87">
        <v>-1.108881</v>
      </c>
      <c r="AZ15" s="87">
        <v>-0.67919300000000005</v>
      </c>
      <c r="BA15" s="87">
        <v>3.1069309999999999</v>
      </c>
      <c r="BB15" s="87">
        <v>-0.80969800000000003</v>
      </c>
      <c r="BC15" s="87">
        <v>0.27636500000000003</v>
      </c>
      <c r="BD15" s="87">
        <v>7.9641000000000003E-2</v>
      </c>
      <c r="BE15" s="87">
        <v>-2.414768</v>
      </c>
      <c r="BF15" s="87">
        <v>0.96227399999999996</v>
      </c>
      <c r="BG15" s="87">
        <v>0.109099</v>
      </c>
      <c r="BH15" s="87">
        <v>-4.972207</v>
      </c>
      <c r="BI15" s="87">
        <v>-3.031406</v>
      </c>
      <c r="BJ15" s="87">
        <v>0.48981999999999998</v>
      </c>
      <c r="BK15" s="87">
        <v>-2.9280550000000001</v>
      </c>
      <c r="BL15" s="87">
        <v>-2.6246550000000002</v>
      </c>
      <c r="BM15" s="87">
        <v>-0.295209</v>
      </c>
      <c r="BN15" s="87">
        <v>-1.507387</v>
      </c>
      <c r="BO15" s="87">
        <v>1.363521</v>
      </c>
      <c r="BP15" s="87">
        <v>3.690121</v>
      </c>
      <c r="BQ15" s="87">
        <v>1.956966</v>
      </c>
      <c r="BR15" s="228">
        <v>1.050562</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41679</v>
      </c>
      <c r="K16" s="87">
        <v>1892.2844</v>
      </c>
      <c r="L16" s="87">
        <v>1209.7085999999999</v>
      </c>
      <c r="M16" s="87">
        <v>3013.7656999999999</v>
      </c>
      <c r="N16" s="87">
        <v>1830.5026</v>
      </c>
      <c r="O16" s="87">
        <v>1005.3548</v>
      </c>
      <c r="P16" s="87">
        <v>2546.6808000000001</v>
      </c>
      <c r="Q16" s="87">
        <v>1908.6729</v>
      </c>
      <c r="R16" s="87">
        <v>3036.8218000000002</v>
      </c>
      <c r="S16" s="87">
        <v>2096.2267999999999</v>
      </c>
      <c r="T16" s="87">
        <v>3422.8444</v>
      </c>
      <c r="U16" s="87">
        <v>3537.9866000000002</v>
      </c>
      <c r="V16" s="87">
        <v>4920.4727999999996</v>
      </c>
      <c r="W16" s="87">
        <v>3576.5248000000001</v>
      </c>
      <c r="X16" s="87">
        <v>3601.0421999999999</v>
      </c>
      <c r="Y16" s="87">
        <v>3256.8535000000002</v>
      </c>
      <c r="Z16" s="87">
        <v>4742.0761000000002</v>
      </c>
      <c r="AA16" s="87">
        <v>2126.3044</v>
      </c>
      <c r="AB16" s="87">
        <v>5982.5324000000001</v>
      </c>
      <c r="AC16" s="87">
        <v>5154.51</v>
      </c>
      <c r="AD16" s="87">
        <v>2944.0924</v>
      </c>
      <c r="AE16" s="87">
        <v>3222.1496999999999</v>
      </c>
      <c r="AF16" s="87">
        <v>4288.8509000000004</v>
      </c>
      <c r="AG16" s="87">
        <v>3147.0493000000001</v>
      </c>
      <c r="AH16" s="87">
        <v>1139.3409999999999</v>
      </c>
      <c r="AI16" s="87">
        <v>3069.6219999999998</v>
      </c>
      <c r="AJ16" s="87">
        <v>2418.1556</v>
      </c>
      <c r="AK16" s="87">
        <v>3153.1163999999999</v>
      </c>
      <c r="AL16" s="87">
        <v>4291.3302000000003</v>
      </c>
      <c r="AM16" s="87">
        <v>2811.4591999999998</v>
      </c>
      <c r="AN16" s="74"/>
      <c r="AO16" s="107">
        <v>41679</v>
      </c>
      <c r="AP16" s="87">
        <v>1.2532430000000001</v>
      </c>
      <c r="AQ16" s="87">
        <v>0.85856299999999997</v>
      </c>
      <c r="AR16" s="87">
        <v>0.79301200000000005</v>
      </c>
      <c r="AS16" s="87">
        <v>0.98921800000000004</v>
      </c>
      <c r="AT16" s="87">
        <v>0.67632599999999998</v>
      </c>
      <c r="AU16" s="87">
        <v>1.7735559999999999</v>
      </c>
      <c r="AV16" s="87">
        <v>0.55622000000000005</v>
      </c>
      <c r="AW16" s="87">
        <v>2.5394160000000001</v>
      </c>
      <c r="AX16" s="87">
        <v>1.705192</v>
      </c>
      <c r="AY16" s="87">
        <v>2.3004169999999999</v>
      </c>
      <c r="AZ16" s="87">
        <v>1.585874</v>
      </c>
      <c r="BA16" s="87">
        <v>3.727833</v>
      </c>
      <c r="BB16" s="87">
        <v>0.725387</v>
      </c>
      <c r="BC16" s="87">
        <v>0.48296600000000001</v>
      </c>
      <c r="BD16" s="87">
        <v>2.052705</v>
      </c>
      <c r="BE16" s="87">
        <v>2.154121</v>
      </c>
      <c r="BF16" s="87">
        <v>1.7868109999999999</v>
      </c>
      <c r="BG16" s="87">
        <v>0.64926300000000003</v>
      </c>
      <c r="BH16" s="87">
        <v>1.18987</v>
      </c>
      <c r="BI16" s="87">
        <v>2.0070860000000001</v>
      </c>
      <c r="BJ16" s="87">
        <v>-0.37553199999999998</v>
      </c>
      <c r="BK16" s="87">
        <v>-0.40610600000000002</v>
      </c>
      <c r="BL16" s="87">
        <v>0.66919799999999996</v>
      </c>
      <c r="BM16" s="87">
        <v>0.59341200000000005</v>
      </c>
      <c r="BN16" s="87">
        <v>3.2270669999999999</v>
      </c>
      <c r="BO16" s="87">
        <v>2.9693550000000002</v>
      </c>
      <c r="BP16" s="87">
        <v>2.5974780000000002</v>
      </c>
      <c r="BQ16" s="87">
        <v>2.987616</v>
      </c>
      <c r="BR16" s="228">
        <v>1.8586400000000001</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41686</v>
      </c>
      <c r="K17" s="87">
        <v>1963.8964000000001</v>
      </c>
      <c r="L17" s="87">
        <v>1255.5886</v>
      </c>
      <c r="M17" s="87">
        <v>3216.1226000000001</v>
      </c>
      <c r="N17" s="87">
        <v>1902.4503</v>
      </c>
      <c r="O17" s="87">
        <v>1046.5907999999999</v>
      </c>
      <c r="P17" s="87">
        <v>2692.2026000000001</v>
      </c>
      <c r="Q17" s="87">
        <v>1995.1139000000001</v>
      </c>
      <c r="R17" s="87">
        <v>3137.1206000000002</v>
      </c>
      <c r="S17" s="87">
        <v>2172.4313000000002</v>
      </c>
      <c r="T17" s="87">
        <v>3571.8643000000002</v>
      </c>
      <c r="U17" s="87">
        <v>3780.3054000000002</v>
      </c>
      <c r="V17" s="87">
        <v>4847.8343999999997</v>
      </c>
      <c r="W17" s="87">
        <v>3837.6574999999998</v>
      </c>
      <c r="X17" s="87">
        <v>3757.2329</v>
      </c>
      <c r="Y17" s="87">
        <v>3482.3910999999998</v>
      </c>
      <c r="Z17" s="87">
        <v>4860.4456</v>
      </c>
      <c r="AA17" s="87">
        <v>2248.6129999999998</v>
      </c>
      <c r="AB17" s="87">
        <v>6263.1210000000001</v>
      </c>
      <c r="AC17" s="87">
        <v>5394.4294</v>
      </c>
      <c r="AD17" s="87">
        <v>3105.5065</v>
      </c>
      <c r="AE17" s="87">
        <v>3377.3935999999999</v>
      </c>
      <c r="AF17" s="87">
        <v>4391.8935000000001</v>
      </c>
      <c r="AG17" s="87">
        <v>3254.0675000000001</v>
      </c>
      <c r="AH17" s="87">
        <v>1210.4051999999999</v>
      </c>
      <c r="AI17" s="87">
        <v>3223.2944000000002</v>
      </c>
      <c r="AJ17" s="87">
        <v>2454.0450999999998</v>
      </c>
      <c r="AK17" s="87">
        <v>3164.1574999999998</v>
      </c>
      <c r="AL17" s="87">
        <v>4125.0940000000001</v>
      </c>
      <c r="AM17" s="87">
        <v>2954.0401999999999</v>
      </c>
      <c r="AN17" s="74"/>
      <c r="AO17" s="107">
        <v>41686</v>
      </c>
      <c r="AP17" s="87">
        <v>3.784421</v>
      </c>
      <c r="AQ17" s="87">
        <v>3.7926489999999999</v>
      </c>
      <c r="AR17" s="87">
        <v>6.7144199999999996</v>
      </c>
      <c r="AS17" s="87">
        <v>3.9304890000000001</v>
      </c>
      <c r="AT17" s="87">
        <v>4.1016370000000002</v>
      </c>
      <c r="AU17" s="87">
        <v>5.714175</v>
      </c>
      <c r="AV17" s="87">
        <v>4.5288539999999999</v>
      </c>
      <c r="AW17" s="87">
        <v>3.302756</v>
      </c>
      <c r="AX17" s="87">
        <v>3.6353179999999998</v>
      </c>
      <c r="AY17" s="87">
        <v>4.3536859999999997</v>
      </c>
      <c r="AZ17" s="87">
        <v>6.8490589999999996</v>
      </c>
      <c r="BA17" s="87">
        <v>-1.476248</v>
      </c>
      <c r="BB17" s="87">
        <v>7.3012969999999999</v>
      </c>
      <c r="BC17" s="87">
        <v>4.3373749999999998</v>
      </c>
      <c r="BD17" s="87">
        <v>6.9250150000000001</v>
      </c>
      <c r="BE17" s="87">
        <v>2.4961540000000002</v>
      </c>
      <c r="BF17" s="87">
        <v>5.7521680000000002</v>
      </c>
      <c r="BG17" s="87">
        <v>4.690131</v>
      </c>
      <c r="BH17" s="87">
        <v>4.6545529999999999</v>
      </c>
      <c r="BI17" s="87">
        <v>5.4826439999999996</v>
      </c>
      <c r="BJ17" s="87">
        <v>4.8180230000000002</v>
      </c>
      <c r="BK17" s="87">
        <v>2.4025690000000002</v>
      </c>
      <c r="BL17" s="87">
        <v>3.4005890000000001</v>
      </c>
      <c r="BM17" s="87">
        <v>6.2373070000000004</v>
      </c>
      <c r="BN17" s="87">
        <v>5.0062319999999998</v>
      </c>
      <c r="BO17" s="87">
        <v>1.4841679999999999</v>
      </c>
      <c r="BP17" s="87">
        <v>0.350165</v>
      </c>
      <c r="BQ17" s="87">
        <v>-3.8737689999999998</v>
      </c>
      <c r="BR17" s="228">
        <v>5.0714230000000002</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41693</v>
      </c>
      <c r="K18" s="87">
        <v>2004.8123000000001</v>
      </c>
      <c r="L18" s="87">
        <v>1248.0365999999999</v>
      </c>
      <c r="M18" s="87">
        <v>3183.2386999999999</v>
      </c>
      <c r="N18" s="87">
        <v>1879.1832999999999</v>
      </c>
      <c r="O18" s="87">
        <v>1042.807</v>
      </c>
      <c r="P18" s="87">
        <v>2682.0228999999999</v>
      </c>
      <c r="Q18" s="87">
        <v>1991.7710999999999</v>
      </c>
      <c r="R18" s="87">
        <v>3062.6367</v>
      </c>
      <c r="S18" s="87">
        <v>2155.0322000000001</v>
      </c>
      <c r="T18" s="87">
        <v>3556.0324999999998</v>
      </c>
      <c r="U18" s="87">
        <v>3821.1354999999999</v>
      </c>
      <c r="V18" s="87">
        <v>4847.8225000000002</v>
      </c>
      <c r="W18" s="87">
        <v>3848.5268999999998</v>
      </c>
      <c r="X18" s="87">
        <v>3746.7901999999999</v>
      </c>
      <c r="Y18" s="87">
        <v>3451.5248000000001</v>
      </c>
      <c r="Z18" s="87">
        <v>4812.8046999999997</v>
      </c>
      <c r="AA18" s="87">
        <v>2264.6228999999998</v>
      </c>
      <c r="AB18" s="87">
        <v>6329.1578</v>
      </c>
      <c r="AC18" s="87">
        <v>5391.9841999999999</v>
      </c>
      <c r="AD18" s="87">
        <v>3094.7334000000001</v>
      </c>
      <c r="AE18" s="87">
        <v>3309.0304999999998</v>
      </c>
      <c r="AF18" s="87">
        <v>4213.7974000000004</v>
      </c>
      <c r="AG18" s="87">
        <v>3208.4097999999999</v>
      </c>
      <c r="AH18" s="87">
        <v>1193.3072999999999</v>
      </c>
      <c r="AI18" s="87">
        <v>3245.0205999999998</v>
      </c>
      <c r="AJ18" s="87">
        <v>2484.6660999999999</v>
      </c>
      <c r="AK18" s="87">
        <v>3232.9632999999999</v>
      </c>
      <c r="AL18" s="87">
        <v>4043.4872999999998</v>
      </c>
      <c r="AM18" s="87">
        <v>2949.0146</v>
      </c>
      <c r="AN18" s="74"/>
      <c r="AO18" s="107">
        <v>41693</v>
      </c>
      <c r="AP18" s="87">
        <v>2.0834039999999998</v>
      </c>
      <c r="AQ18" s="87">
        <v>-0.60147099999999998</v>
      </c>
      <c r="AR18" s="87">
        <v>-1.02247</v>
      </c>
      <c r="AS18" s="87">
        <v>-1.2230019999999999</v>
      </c>
      <c r="AT18" s="87">
        <v>-0.36153600000000002</v>
      </c>
      <c r="AU18" s="87">
        <v>-0.37811800000000001</v>
      </c>
      <c r="AV18" s="87">
        <v>-0.167549</v>
      </c>
      <c r="AW18" s="87">
        <v>-2.3742760000000001</v>
      </c>
      <c r="AX18" s="87">
        <v>-0.80090399999999995</v>
      </c>
      <c r="AY18" s="87">
        <v>-0.44323600000000002</v>
      </c>
      <c r="AZ18" s="87">
        <v>1.080074</v>
      </c>
      <c r="BA18" s="87">
        <v>-2.4499999999999999E-4</v>
      </c>
      <c r="BB18" s="87">
        <v>0.28322999999999998</v>
      </c>
      <c r="BC18" s="87">
        <v>-0.27793600000000002</v>
      </c>
      <c r="BD18" s="87">
        <v>-0.88635399999999998</v>
      </c>
      <c r="BE18" s="87">
        <v>-0.98017600000000005</v>
      </c>
      <c r="BF18" s="87">
        <v>0.71199000000000001</v>
      </c>
      <c r="BG18" s="87">
        <v>1.0543750000000001</v>
      </c>
      <c r="BH18" s="87">
        <v>-4.5328E-2</v>
      </c>
      <c r="BI18" s="87">
        <v>-0.34690300000000002</v>
      </c>
      <c r="BJ18" s="87">
        <v>-2.0241380000000002</v>
      </c>
      <c r="BK18" s="87">
        <v>-4.05511</v>
      </c>
      <c r="BL18" s="87">
        <v>-1.4030959999999999</v>
      </c>
      <c r="BM18" s="87">
        <v>-1.412577</v>
      </c>
      <c r="BN18" s="87">
        <v>0.674037</v>
      </c>
      <c r="BO18" s="87">
        <v>1.2477769999999999</v>
      </c>
      <c r="BP18" s="87">
        <v>2.1745380000000001</v>
      </c>
      <c r="BQ18" s="87">
        <v>-1.978299</v>
      </c>
      <c r="BR18" s="228">
        <v>-0.170126</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41700</v>
      </c>
      <c r="K19" s="87">
        <v>1992.6307999999999</v>
      </c>
      <c r="L19" s="87">
        <v>1161.8286000000001</v>
      </c>
      <c r="M19" s="87">
        <v>3130.5056</v>
      </c>
      <c r="N19" s="87">
        <v>1835.9931999999999</v>
      </c>
      <c r="O19" s="87">
        <v>1018.5235</v>
      </c>
      <c r="P19" s="87">
        <v>2568.1979999999999</v>
      </c>
      <c r="Q19" s="87">
        <v>1890.8341</v>
      </c>
      <c r="R19" s="87">
        <v>2944.3172</v>
      </c>
      <c r="S19" s="87">
        <v>2078.5933</v>
      </c>
      <c r="T19" s="87">
        <v>3398.674</v>
      </c>
      <c r="U19" s="87">
        <v>3788.3348000000001</v>
      </c>
      <c r="V19" s="87">
        <v>4587.5998</v>
      </c>
      <c r="W19" s="87">
        <v>3757.3436000000002</v>
      </c>
      <c r="X19" s="87">
        <v>3562.9432999999999</v>
      </c>
      <c r="Y19" s="87">
        <v>3439.6862999999998</v>
      </c>
      <c r="Z19" s="87">
        <v>4467.4708000000001</v>
      </c>
      <c r="AA19" s="87">
        <v>2198.8676999999998</v>
      </c>
      <c r="AB19" s="87">
        <v>6076.2493000000004</v>
      </c>
      <c r="AC19" s="87">
        <v>5229.8851000000004</v>
      </c>
      <c r="AD19" s="87">
        <v>2926.9771000000001</v>
      </c>
      <c r="AE19" s="87">
        <v>3219.3881999999999</v>
      </c>
      <c r="AF19" s="87">
        <v>4142.2807000000003</v>
      </c>
      <c r="AG19" s="87">
        <v>3024.7109</v>
      </c>
      <c r="AH19" s="87">
        <v>1142.2111</v>
      </c>
      <c r="AI19" s="87">
        <v>3072.0147999999999</v>
      </c>
      <c r="AJ19" s="87">
        <v>2369.819</v>
      </c>
      <c r="AK19" s="87">
        <v>3176.3836000000001</v>
      </c>
      <c r="AL19" s="87">
        <v>3722.6316999999999</v>
      </c>
      <c r="AM19" s="87">
        <v>2819.9558000000002</v>
      </c>
      <c r="AN19" s="74"/>
      <c r="AO19" s="107">
        <v>41700</v>
      </c>
      <c r="AP19" s="87">
        <v>-0.60761299999999996</v>
      </c>
      <c r="AQ19" s="87">
        <v>-6.9074900000000001</v>
      </c>
      <c r="AR19" s="87">
        <v>-1.6565859999999999</v>
      </c>
      <c r="AS19" s="87">
        <v>-2.2983440000000002</v>
      </c>
      <c r="AT19" s="87">
        <v>-2.3286669999999998</v>
      </c>
      <c r="AU19" s="87">
        <v>-4.2439939999999998</v>
      </c>
      <c r="AV19" s="87">
        <v>-5.0677009999999996</v>
      </c>
      <c r="AW19" s="87">
        <v>-3.863321</v>
      </c>
      <c r="AX19" s="87">
        <v>-3.546996</v>
      </c>
      <c r="AY19" s="87">
        <v>-4.4251139999999998</v>
      </c>
      <c r="AZ19" s="87">
        <v>-0.858402</v>
      </c>
      <c r="BA19" s="87">
        <v>-5.367826</v>
      </c>
      <c r="BB19" s="87">
        <v>-2.3693040000000001</v>
      </c>
      <c r="BC19" s="87">
        <v>-4.906784</v>
      </c>
      <c r="BD19" s="87">
        <v>-0.34299299999999999</v>
      </c>
      <c r="BE19" s="87">
        <v>-7.1753150000000003</v>
      </c>
      <c r="BF19" s="87">
        <v>-2.9035829999999998</v>
      </c>
      <c r="BG19" s="87">
        <v>-3.995927</v>
      </c>
      <c r="BH19" s="87">
        <v>-3.0062980000000001</v>
      </c>
      <c r="BI19" s="87">
        <v>-5.4207029999999996</v>
      </c>
      <c r="BJ19" s="87">
        <v>-2.7090200000000002</v>
      </c>
      <c r="BK19" s="87">
        <v>-1.697203</v>
      </c>
      <c r="BL19" s="87">
        <v>-5.7255440000000002</v>
      </c>
      <c r="BM19" s="87">
        <v>-4.281898</v>
      </c>
      <c r="BN19" s="87">
        <v>-5.3314240000000002</v>
      </c>
      <c r="BO19" s="87">
        <v>-4.6222349999999999</v>
      </c>
      <c r="BP19" s="87">
        <v>-1.7500880000000001</v>
      </c>
      <c r="BQ19" s="87">
        <v>-7.9351209999999996</v>
      </c>
      <c r="BR19" s="228">
        <v>-4.3763360000000002</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41707</v>
      </c>
      <c r="K20" s="87">
        <v>2006.5017</v>
      </c>
      <c r="L20" s="87">
        <v>1144.8125</v>
      </c>
      <c r="M20" s="87">
        <v>3154.761</v>
      </c>
      <c r="N20" s="87">
        <v>1828.8132000000001</v>
      </c>
      <c r="O20" s="87">
        <v>1025.0265999999999</v>
      </c>
      <c r="P20" s="87">
        <v>2620.8452000000002</v>
      </c>
      <c r="Q20" s="87">
        <v>1919.0232000000001</v>
      </c>
      <c r="R20" s="87">
        <v>2959.6628000000001</v>
      </c>
      <c r="S20" s="87">
        <v>2116.6151</v>
      </c>
      <c r="T20" s="87">
        <v>3435.0913999999998</v>
      </c>
      <c r="U20" s="87">
        <v>3828.2757999999999</v>
      </c>
      <c r="V20" s="87">
        <v>4647.2417999999998</v>
      </c>
      <c r="W20" s="87">
        <v>3785.8823000000002</v>
      </c>
      <c r="X20" s="87">
        <v>3585.2379000000001</v>
      </c>
      <c r="Y20" s="87">
        <v>3433.0837000000001</v>
      </c>
      <c r="Z20" s="87">
        <v>4466.1554999999998</v>
      </c>
      <c r="AA20" s="87">
        <v>2251.9492</v>
      </c>
      <c r="AB20" s="87">
        <v>6112.6400999999996</v>
      </c>
      <c r="AC20" s="87">
        <v>5361.4515000000001</v>
      </c>
      <c r="AD20" s="87">
        <v>2936.1977999999999</v>
      </c>
      <c r="AE20" s="87">
        <v>3187.9578999999999</v>
      </c>
      <c r="AF20" s="87">
        <v>4046.0372000000002</v>
      </c>
      <c r="AG20" s="87">
        <v>3123.9232000000002</v>
      </c>
      <c r="AH20" s="87">
        <v>1155.2548999999999</v>
      </c>
      <c r="AI20" s="87">
        <v>3063.3642</v>
      </c>
      <c r="AJ20" s="87">
        <v>2437.7447000000002</v>
      </c>
      <c r="AK20" s="87">
        <v>3182.7323000000001</v>
      </c>
      <c r="AL20" s="87">
        <v>3793.2574</v>
      </c>
      <c r="AM20" s="87">
        <v>2828.3172</v>
      </c>
      <c r="AN20" s="74"/>
      <c r="AO20" s="107">
        <v>41707</v>
      </c>
      <c r="AP20" s="87">
        <v>0.69611000000000001</v>
      </c>
      <c r="AQ20" s="87">
        <v>-1.464596</v>
      </c>
      <c r="AR20" s="87">
        <v>0.77480800000000005</v>
      </c>
      <c r="AS20" s="87">
        <v>-0.391069</v>
      </c>
      <c r="AT20" s="87">
        <v>0.63848300000000002</v>
      </c>
      <c r="AU20" s="87">
        <v>2.0499670000000001</v>
      </c>
      <c r="AV20" s="87">
        <v>1.490829</v>
      </c>
      <c r="AW20" s="87">
        <v>0.52119400000000005</v>
      </c>
      <c r="AX20" s="87">
        <v>1.8292079999999999</v>
      </c>
      <c r="AY20" s="87">
        <v>1.071518</v>
      </c>
      <c r="AZ20" s="87">
        <v>1.0543149999999999</v>
      </c>
      <c r="BA20" s="87">
        <v>1.3000700000000001</v>
      </c>
      <c r="BB20" s="87">
        <v>0.75954500000000003</v>
      </c>
      <c r="BC20" s="87">
        <v>0.62573500000000004</v>
      </c>
      <c r="BD20" s="87">
        <v>-0.19195400000000001</v>
      </c>
      <c r="BE20" s="87">
        <v>-2.9441999999999999E-2</v>
      </c>
      <c r="BF20" s="87">
        <v>2.4140380000000001</v>
      </c>
      <c r="BG20" s="87">
        <v>0.59890200000000005</v>
      </c>
      <c r="BH20" s="87">
        <v>2.5156649999999998</v>
      </c>
      <c r="BI20" s="87">
        <v>0.315025</v>
      </c>
      <c r="BJ20" s="87">
        <v>-0.97628199999999998</v>
      </c>
      <c r="BK20" s="87">
        <v>-2.323442</v>
      </c>
      <c r="BL20" s="87">
        <v>3.2800590000000001</v>
      </c>
      <c r="BM20" s="87">
        <v>1.1419779999999999</v>
      </c>
      <c r="BN20" s="87">
        <v>-0.28159400000000001</v>
      </c>
      <c r="BO20" s="87">
        <v>2.866282</v>
      </c>
      <c r="BP20" s="87">
        <v>0.19987199999999999</v>
      </c>
      <c r="BQ20" s="87">
        <v>1.8971979999999999</v>
      </c>
      <c r="BR20" s="228">
        <v>0.29650799999999999</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41714</v>
      </c>
      <c r="K21" s="87">
        <v>1894.7772</v>
      </c>
      <c r="L21" s="87">
        <v>1114.4087999999999</v>
      </c>
      <c r="M21" s="87">
        <v>3040.6264999999999</v>
      </c>
      <c r="N21" s="87">
        <v>1791.335</v>
      </c>
      <c r="O21" s="87">
        <v>995.38499999999999</v>
      </c>
      <c r="P21" s="87">
        <v>2593.5463</v>
      </c>
      <c r="Q21" s="87">
        <v>1860.9172000000001</v>
      </c>
      <c r="R21" s="87">
        <v>2906.67</v>
      </c>
      <c r="S21" s="87">
        <v>2023.5805</v>
      </c>
      <c r="T21" s="87">
        <v>3348.1547999999998</v>
      </c>
      <c r="U21" s="87">
        <v>3636.4202</v>
      </c>
      <c r="V21" s="87">
        <v>4420.0955000000004</v>
      </c>
      <c r="W21" s="87">
        <v>3654.7631999999999</v>
      </c>
      <c r="X21" s="87">
        <v>3368.2766999999999</v>
      </c>
      <c r="Y21" s="87">
        <v>3292.4360999999999</v>
      </c>
      <c r="Z21" s="87">
        <v>4414.4243999999999</v>
      </c>
      <c r="AA21" s="87">
        <v>2201.5529000000001</v>
      </c>
      <c r="AB21" s="87">
        <v>6009.2986000000001</v>
      </c>
      <c r="AC21" s="87">
        <v>5501.6397999999999</v>
      </c>
      <c r="AD21" s="87">
        <v>2822.3991999999998</v>
      </c>
      <c r="AE21" s="87">
        <v>3149.5351999999998</v>
      </c>
      <c r="AF21" s="87">
        <v>3923.5082000000002</v>
      </c>
      <c r="AG21" s="87">
        <v>3124.9764</v>
      </c>
      <c r="AH21" s="87">
        <v>1104.4177999999999</v>
      </c>
      <c r="AI21" s="87">
        <v>2991.1212</v>
      </c>
      <c r="AJ21" s="87">
        <v>2302.0371</v>
      </c>
      <c r="AK21" s="87">
        <v>3028.3933000000002</v>
      </c>
      <c r="AL21" s="87">
        <v>3708.9879000000001</v>
      </c>
      <c r="AM21" s="87">
        <v>2693.9431</v>
      </c>
      <c r="AN21" s="74"/>
      <c r="AO21" s="107">
        <v>41714</v>
      </c>
      <c r="AP21" s="87">
        <v>-5.5681240000000001</v>
      </c>
      <c r="AQ21" s="87">
        <v>-2.65578</v>
      </c>
      <c r="AR21" s="87">
        <v>-3.6178490000000001</v>
      </c>
      <c r="AS21" s="87">
        <v>-2.049318</v>
      </c>
      <c r="AT21" s="87">
        <v>-2.891788</v>
      </c>
      <c r="AU21" s="87">
        <v>-1.0416069999999999</v>
      </c>
      <c r="AV21" s="87">
        <v>-3.027895</v>
      </c>
      <c r="AW21" s="87">
        <v>-1.7905009999999999</v>
      </c>
      <c r="AX21" s="87">
        <v>-4.3954430000000002</v>
      </c>
      <c r="AY21" s="87">
        <v>-2.5308380000000001</v>
      </c>
      <c r="AZ21" s="87">
        <v>-5.0115410000000002</v>
      </c>
      <c r="BA21" s="87">
        <v>-4.8877660000000001</v>
      </c>
      <c r="BB21" s="87">
        <v>-3.4633699999999998</v>
      </c>
      <c r="BC21" s="87">
        <v>-6.0515150000000002</v>
      </c>
      <c r="BD21" s="87">
        <v>-4.0968299999999997</v>
      </c>
      <c r="BE21" s="87">
        <v>-1.1582920000000001</v>
      </c>
      <c r="BF21" s="87">
        <v>-2.2378969999999998</v>
      </c>
      <c r="BG21" s="87">
        <v>-1.69062</v>
      </c>
      <c r="BH21" s="87">
        <v>2.6147450000000001</v>
      </c>
      <c r="BI21" s="87">
        <v>-3.8757130000000002</v>
      </c>
      <c r="BJ21" s="87">
        <v>-1.2052449999999999</v>
      </c>
      <c r="BK21" s="87">
        <v>-3.0283709999999999</v>
      </c>
      <c r="BL21" s="87">
        <v>3.3714000000000001E-2</v>
      </c>
      <c r="BM21" s="87">
        <v>-4.4005089999999996</v>
      </c>
      <c r="BN21" s="87">
        <v>-2.3582900000000002</v>
      </c>
      <c r="BO21" s="87">
        <v>-5.5669320000000004</v>
      </c>
      <c r="BP21" s="87">
        <v>-4.8492610000000003</v>
      </c>
      <c r="BQ21" s="87">
        <v>-2.2215600000000002</v>
      </c>
      <c r="BR21" s="228">
        <v>-4.7510269999999997</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41721</v>
      </c>
      <c r="K22" s="87">
        <v>1918.9346</v>
      </c>
      <c r="L22" s="87">
        <v>1167.1893</v>
      </c>
      <c r="M22" s="87">
        <v>3048.1176</v>
      </c>
      <c r="N22" s="87">
        <v>1803.9726000000001</v>
      </c>
      <c r="O22" s="87">
        <v>1009.6109</v>
      </c>
      <c r="P22" s="87">
        <v>2655.1941000000002</v>
      </c>
      <c r="Q22" s="87">
        <v>1914.5822000000001</v>
      </c>
      <c r="R22" s="87">
        <v>3043.8449000000001</v>
      </c>
      <c r="S22" s="87">
        <v>2085.4391000000001</v>
      </c>
      <c r="T22" s="87">
        <v>3423.1219999999998</v>
      </c>
      <c r="U22" s="87">
        <v>3655.5637000000002</v>
      </c>
      <c r="V22" s="87">
        <v>4402.0650999999998</v>
      </c>
      <c r="W22" s="87">
        <v>3688.7397000000001</v>
      </c>
      <c r="X22" s="87">
        <v>3434.0216999999998</v>
      </c>
      <c r="Y22" s="87">
        <v>3367.1839</v>
      </c>
      <c r="Z22" s="87">
        <v>4368.4252999999999</v>
      </c>
      <c r="AA22" s="87">
        <v>2224.6120999999998</v>
      </c>
      <c r="AB22" s="87">
        <v>6046.1116000000002</v>
      </c>
      <c r="AC22" s="87">
        <v>5458.5141000000003</v>
      </c>
      <c r="AD22" s="87">
        <v>2861.3948999999998</v>
      </c>
      <c r="AE22" s="87">
        <v>3256.1390999999999</v>
      </c>
      <c r="AF22" s="87">
        <v>4007.7566000000002</v>
      </c>
      <c r="AG22" s="87">
        <v>3292.6767</v>
      </c>
      <c r="AH22" s="87">
        <v>1135.2795000000001</v>
      </c>
      <c r="AI22" s="87">
        <v>2964.6408000000001</v>
      </c>
      <c r="AJ22" s="87">
        <v>2364.9497000000001</v>
      </c>
      <c r="AK22" s="87">
        <v>3069.7491</v>
      </c>
      <c r="AL22" s="87">
        <v>3665.8654000000001</v>
      </c>
      <c r="AM22" s="87">
        <v>2790.3593999999998</v>
      </c>
      <c r="AN22" s="74"/>
      <c r="AO22" s="107">
        <v>41721</v>
      </c>
      <c r="AP22" s="87">
        <v>1.2749470000000001</v>
      </c>
      <c r="AQ22" s="87">
        <v>4.7361880000000003</v>
      </c>
      <c r="AR22" s="87">
        <v>0.246367</v>
      </c>
      <c r="AS22" s="87">
        <v>0.70548500000000003</v>
      </c>
      <c r="AT22" s="87">
        <v>1.4291860000000001</v>
      </c>
      <c r="AU22" s="87">
        <v>2.3769689999999999</v>
      </c>
      <c r="AV22" s="87">
        <v>2.8837929999999998</v>
      </c>
      <c r="AW22" s="87">
        <v>4.7193149999999999</v>
      </c>
      <c r="AX22" s="87">
        <v>3.056889</v>
      </c>
      <c r="AY22" s="87">
        <v>2.2390599999999998</v>
      </c>
      <c r="AZ22" s="87">
        <v>0.52643799999999996</v>
      </c>
      <c r="BA22" s="87">
        <v>-0.40791899999999998</v>
      </c>
      <c r="BB22" s="87">
        <v>0.92964999999999998</v>
      </c>
      <c r="BC22" s="87">
        <v>1.9518880000000001</v>
      </c>
      <c r="BD22" s="87">
        <v>2.270289</v>
      </c>
      <c r="BE22" s="87">
        <v>-1.0420180000000001</v>
      </c>
      <c r="BF22" s="87">
        <v>1.0474060000000001</v>
      </c>
      <c r="BG22" s="87">
        <v>0.61260099999999995</v>
      </c>
      <c r="BH22" s="87">
        <v>-0.78386999999999996</v>
      </c>
      <c r="BI22" s="87">
        <v>1.381651</v>
      </c>
      <c r="BJ22" s="87">
        <v>3.3847499999999999</v>
      </c>
      <c r="BK22" s="87">
        <v>2.1472720000000001</v>
      </c>
      <c r="BL22" s="87">
        <v>5.3664500000000004</v>
      </c>
      <c r="BM22" s="87">
        <v>2.7943859999999998</v>
      </c>
      <c r="BN22" s="87">
        <v>-0.88529999999999998</v>
      </c>
      <c r="BO22" s="87">
        <v>2.73291</v>
      </c>
      <c r="BP22" s="87">
        <v>1.365602</v>
      </c>
      <c r="BQ22" s="87">
        <v>-1.162649</v>
      </c>
      <c r="BR22" s="228">
        <v>3.5790030000000002</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41728</v>
      </c>
      <c r="K23" s="87">
        <v>1862.3026</v>
      </c>
      <c r="L23" s="87">
        <v>1151.0070000000001</v>
      </c>
      <c r="M23" s="87">
        <v>3023.2691</v>
      </c>
      <c r="N23" s="87">
        <v>1779.9055000000001</v>
      </c>
      <c r="O23" s="87">
        <v>1012.9835</v>
      </c>
      <c r="P23" s="87">
        <v>2587.56</v>
      </c>
      <c r="Q23" s="87">
        <v>1912.5468000000001</v>
      </c>
      <c r="R23" s="87">
        <v>3064.7451000000001</v>
      </c>
      <c r="S23" s="87">
        <v>2031.3182999999999</v>
      </c>
      <c r="T23" s="87">
        <v>3318.8319999999999</v>
      </c>
      <c r="U23" s="87">
        <v>3511.0052999999998</v>
      </c>
      <c r="V23" s="87">
        <v>4165.2365</v>
      </c>
      <c r="W23" s="87">
        <v>3689.5185000000001</v>
      </c>
      <c r="X23" s="87">
        <v>3414.3173999999999</v>
      </c>
      <c r="Y23" s="87">
        <v>3269.0940999999998</v>
      </c>
      <c r="Z23" s="87">
        <v>4364.3580000000002</v>
      </c>
      <c r="AA23" s="87">
        <v>2184.9852999999998</v>
      </c>
      <c r="AB23" s="87">
        <v>5794.7869000000001</v>
      </c>
      <c r="AC23" s="87">
        <v>5184.3356000000003</v>
      </c>
      <c r="AD23" s="87">
        <v>2785.6417999999999</v>
      </c>
      <c r="AE23" s="87">
        <v>3295.8462</v>
      </c>
      <c r="AF23" s="87">
        <v>3998.0817000000002</v>
      </c>
      <c r="AG23" s="87">
        <v>3343.489</v>
      </c>
      <c r="AH23" s="87">
        <v>1157.9887000000001</v>
      </c>
      <c r="AI23" s="87">
        <v>2821.0695000000001</v>
      </c>
      <c r="AJ23" s="87">
        <v>2240.1324</v>
      </c>
      <c r="AK23" s="87">
        <v>2809.5623999999998</v>
      </c>
      <c r="AL23" s="87">
        <v>3422.0178999999998</v>
      </c>
      <c r="AM23" s="87">
        <v>2764.6100999999999</v>
      </c>
      <c r="AN23" s="74"/>
      <c r="AO23" s="107">
        <v>41728</v>
      </c>
      <c r="AP23" s="87">
        <v>-2.9512209999999999</v>
      </c>
      <c r="AQ23" s="87">
        <v>-1.386433</v>
      </c>
      <c r="AR23" s="87">
        <v>-0.81520800000000004</v>
      </c>
      <c r="AS23" s="87">
        <v>-1.334117</v>
      </c>
      <c r="AT23" s="87">
        <v>0.33404899999999998</v>
      </c>
      <c r="AU23" s="87">
        <v>-2.5472380000000001</v>
      </c>
      <c r="AV23" s="87">
        <v>-0.10631</v>
      </c>
      <c r="AW23" s="87">
        <v>0.68663799999999997</v>
      </c>
      <c r="AX23" s="87">
        <v>-2.5951749999999998</v>
      </c>
      <c r="AY23" s="87">
        <v>-3.0466340000000001</v>
      </c>
      <c r="AZ23" s="87">
        <v>-3.9544760000000001</v>
      </c>
      <c r="BA23" s="87">
        <v>-5.3799429999999999</v>
      </c>
      <c r="BB23" s="87">
        <v>2.1113E-2</v>
      </c>
      <c r="BC23" s="87">
        <v>-0.573797</v>
      </c>
      <c r="BD23" s="87">
        <v>-2.9131109999999998</v>
      </c>
      <c r="BE23" s="87">
        <v>-9.3106999999999995E-2</v>
      </c>
      <c r="BF23" s="87">
        <v>-1.78129</v>
      </c>
      <c r="BG23" s="87">
        <v>-4.1567990000000004</v>
      </c>
      <c r="BH23" s="87">
        <v>-5.0229509999999999</v>
      </c>
      <c r="BI23" s="87">
        <v>-2.6474190000000002</v>
      </c>
      <c r="BJ23" s="87">
        <v>1.2194529999999999</v>
      </c>
      <c r="BK23" s="87">
        <v>-0.24140400000000001</v>
      </c>
      <c r="BL23" s="87">
        <v>1.543191</v>
      </c>
      <c r="BM23" s="87">
        <v>2.000318</v>
      </c>
      <c r="BN23" s="87">
        <v>-4.8427889999999998</v>
      </c>
      <c r="BO23" s="87">
        <v>-5.2777989999999999</v>
      </c>
      <c r="BP23" s="87">
        <v>-8.4758300000000002</v>
      </c>
      <c r="BQ23" s="87">
        <v>-6.65184</v>
      </c>
      <c r="BR23" s="228">
        <v>-0.92279500000000003</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41735</v>
      </c>
      <c r="K24" s="87">
        <v>1882.4163000000001</v>
      </c>
      <c r="L24" s="87">
        <v>1163.7339999999999</v>
      </c>
      <c r="M24" s="87">
        <v>3097.4101000000001</v>
      </c>
      <c r="N24" s="87">
        <v>1813.3351</v>
      </c>
      <c r="O24" s="87">
        <v>1023.8894</v>
      </c>
      <c r="P24" s="87">
        <v>2651.9294</v>
      </c>
      <c r="Q24" s="87">
        <v>1935.5296000000001</v>
      </c>
      <c r="R24" s="87">
        <v>3140.3420999999998</v>
      </c>
      <c r="S24" s="87">
        <v>2088.893</v>
      </c>
      <c r="T24" s="87">
        <v>3366.7141000000001</v>
      </c>
      <c r="U24" s="87">
        <v>3543.6030999999998</v>
      </c>
      <c r="V24" s="87">
        <v>4259.6418999999996</v>
      </c>
      <c r="W24" s="87">
        <v>3769.4544999999998</v>
      </c>
      <c r="X24" s="87">
        <v>3447.6695</v>
      </c>
      <c r="Y24" s="87">
        <v>3346.6068</v>
      </c>
      <c r="Z24" s="87">
        <v>4516.5934999999999</v>
      </c>
      <c r="AA24" s="87">
        <v>2212.4904999999999</v>
      </c>
      <c r="AB24" s="87">
        <v>5815.8590000000004</v>
      </c>
      <c r="AC24" s="87">
        <v>5381.1921000000002</v>
      </c>
      <c r="AD24" s="87">
        <v>2832.1986999999999</v>
      </c>
      <c r="AE24" s="87">
        <v>3293.6372000000001</v>
      </c>
      <c r="AF24" s="87">
        <v>4113.1417000000001</v>
      </c>
      <c r="AG24" s="87">
        <v>3422.0155</v>
      </c>
      <c r="AH24" s="87">
        <v>1148.595</v>
      </c>
      <c r="AI24" s="87">
        <v>2954.0493999999999</v>
      </c>
      <c r="AJ24" s="87">
        <v>2290.7345999999998</v>
      </c>
      <c r="AK24" s="87">
        <v>2875.2359000000001</v>
      </c>
      <c r="AL24" s="87">
        <v>3489.1597000000002</v>
      </c>
      <c r="AM24" s="87">
        <v>2697.6417999999999</v>
      </c>
      <c r="AN24" s="74"/>
      <c r="AO24" s="107">
        <v>41735</v>
      </c>
      <c r="AP24" s="87">
        <v>1.0800449999999999</v>
      </c>
      <c r="AQ24" s="87">
        <v>1.1057269999999999</v>
      </c>
      <c r="AR24" s="87">
        <v>2.4523450000000002</v>
      </c>
      <c r="AS24" s="87">
        <v>1.8781669999999999</v>
      </c>
      <c r="AT24" s="87">
        <v>1.0766119999999999</v>
      </c>
      <c r="AU24" s="87">
        <v>2.4876490000000002</v>
      </c>
      <c r="AV24" s="87">
        <v>1.201686</v>
      </c>
      <c r="AW24" s="87">
        <v>2.4666649999999999</v>
      </c>
      <c r="AX24" s="87">
        <v>2.8343509999999998</v>
      </c>
      <c r="AY24" s="87">
        <v>1.442739</v>
      </c>
      <c r="AZ24" s="87">
        <v>0.92844599999999999</v>
      </c>
      <c r="BA24" s="87">
        <v>2.266508</v>
      </c>
      <c r="BB24" s="87">
        <v>2.1665700000000001</v>
      </c>
      <c r="BC24" s="87">
        <v>0.976831</v>
      </c>
      <c r="BD24" s="87">
        <v>2.371076</v>
      </c>
      <c r="BE24" s="87">
        <v>3.4881530000000001</v>
      </c>
      <c r="BF24" s="87">
        <v>1.2588280000000001</v>
      </c>
      <c r="BG24" s="87">
        <v>0.36363899999999999</v>
      </c>
      <c r="BH24" s="87">
        <v>3.7971400000000002</v>
      </c>
      <c r="BI24" s="87">
        <v>1.6713169999999999</v>
      </c>
      <c r="BJ24" s="87">
        <v>-6.7024E-2</v>
      </c>
      <c r="BK24" s="87">
        <v>2.8778800000000002</v>
      </c>
      <c r="BL24" s="87">
        <v>2.3486389999999999</v>
      </c>
      <c r="BM24" s="87">
        <v>-0.81120800000000004</v>
      </c>
      <c r="BN24" s="87">
        <v>4.7138119999999999</v>
      </c>
      <c r="BO24" s="87">
        <v>2.258893</v>
      </c>
      <c r="BP24" s="87">
        <v>2.3374990000000002</v>
      </c>
      <c r="BQ24" s="87">
        <v>1.962053</v>
      </c>
      <c r="BR24" s="228">
        <v>-2.422342</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41742</v>
      </c>
      <c r="K25" s="87">
        <v>1914.1923999999999</v>
      </c>
      <c r="L25" s="87">
        <v>1217.9490000000001</v>
      </c>
      <c r="M25" s="87">
        <v>3142.3498</v>
      </c>
      <c r="N25" s="87">
        <v>1848.92</v>
      </c>
      <c r="O25" s="87">
        <v>1054.7454</v>
      </c>
      <c r="P25" s="87">
        <v>2692.0318000000002</v>
      </c>
      <c r="Q25" s="87">
        <v>1993.1139000000001</v>
      </c>
      <c r="R25" s="87">
        <v>3231.8600999999999</v>
      </c>
      <c r="S25" s="87">
        <v>2118.2239</v>
      </c>
      <c r="T25" s="87">
        <v>3422.3451</v>
      </c>
      <c r="U25" s="87">
        <v>3628.4306999999999</v>
      </c>
      <c r="V25" s="87">
        <v>4451.0794999999998</v>
      </c>
      <c r="W25" s="87">
        <v>3892.4297999999999</v>
      </c>
      <c r="X25" s="87">
        <v>3543.1336000000001</v>
      </c>
      <c r="Y25" s="87">
        <v>3394.7242000000001</v>
      </c>
      <c r="Z25" s="87">
        <v>4735.9098000000004</v>
      </c>
      <c r="AA25" s="87">
        <v>2241.3029000000001</v>
      </c>
      <c r="AB25" s="87">
        <v>6003.1000999999997</v>
      </c>
      <c r="AC25" s="87">
        <v>5649.6988000000001</v>
      </c>
      <c r="AD25" s="87">
        <v>2873.8946999999998</v>
      </c>
      <c r="AE25" s="87">
        <v>3440.8838000000001</v>
      </c>
      <c r="AF25" s="87">
        <v>4383.2654000000002</v>
      </c>
      <c r="AG25" s="87">
        <v>3397.6985</v>
      </c>
      <c r="AH25" s="87">
        <v>1194.6206999999999</v>
      </c>
      <c r="AI25" s="87">
        <v>3007.4137999999998</v>
      </c>
      <c r="AJ25" s="87">
        <v>2362.0987</v>
      </c>
      <c r="AK25" s="87">
        <v>2943.5340000000001</v>
      </c>
      <c r="AL25" s="87">
        <v>3604.2076000000002</v>
      </c>
      <c r="AM25" s="87">
        <v>2787.2044999999998</v>
      </c>
      <c r="AN25" s="74"/>
      <c r="AO25" s="107">
        <v>41742</v>
      </c>
      <c r="AP25" s="87">
        <v>1.688048</v>
      </c>
      <c r="AQ25" s="87">
        <v>4.6587110000000003</v>
      </c>
      <c r="AR25" s="87">
        <v>1.4508799999999999</v>
      </c>
      <c r="AS25" s="87">
        <v>1.9624010000000001</v>
      </c>
      <c r="AT25" s="87">
        <v>3.0136069999999999</v>
      </c>
      <c r="AU25" s="87">
        <v>1.512197</v>
      </c>
      <c r="AV25" s="87">
        <v>2.9751189999999998</v>
      </c>
      <c r="AW25" s="87">
        <v>2.9142679999999999</v>
      </c>
      <c r="AX25" s="87">
        <v>1.4041360000000001</v>
      </c>
      <c r="AY25" s="87">
        <v>1.6523829999999999</v>
      </c>
      <c r="AZ25" s="87">
        <v>2.3938229999999998</v>
      </c>
      <c r="BA25" s="87">
        <v>4.494218</v>
      </c>
      <c r="BB25" s="87">
        <v>3.262416</v>
      </c>
      <c r="BC25" s="87">
        <v>2.7689460000000001</v>
      </c>
      <c r="BD25" s="87">
        <v>1.437797</v>
      </c>
      <c r="BE25" s="87">
        <v>4.8557899999999998</v>
      </c>
      <c r="BF25" s="87">
        <v>1.3022609999999999</v>
      </c>
      <c r="BG25" s="87">
        <v>3.2194919999999998</v>
      </c>
      <c r="BH25" s="87">
        <v>4.989725</v>
      </c>
      <c r="BI25" s="87">
        <v>1.472213</v>
      </c>
      <c r="BJ25" s="87">
        <v>4.4706380000000001</v>
      </c>
      <c r="BK25" s="87">
        <v>6.5673329999999996</v>
      </c>
      <c r="BL25" s="87">
        <v>-0.71060500000000004</v>
      </c>
      <c r="BM25" s="87">
        <v>4.0071300000000001</v>
      </c>
      <c r="BN25" s="87">
        <v>1.8064830000000001</v>
      </c>
      <c r="BO25" s="87">
        <v>3.1153369999999998</v>
      </c>
      <c r="BP25" s="87">
        <v>2.375391</v>
      </c>
      <c r="BQ25" s="87">
        <v>3.2972950000000001</v>
      </c>
      <c r="BR25" s="228">
        <v>3.3200370000000001</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41749</v>
      </c>
      <c r="K26" s="87">
        <v>1928.0499</v>
      </c>
      <c r="L26" s="87">
        <v>1188.6664000000001</v>
      </c>
      <c r="M26" s="87">
        <v>3111.3508000000002</v>
      </c>
      <c r="N26" s="87">
        <v>1840.5257999999999</v>
      </c>
      <c r="O26" s="87">
        <v>1037.2827</v>
      </c>
      <c r="P26" s="87">
        <v>2686.3959</v>
      </c>
      <c r="Q26" s="87">
        <v>1973.7536</v>
      </c>
      <c r="R26" s="87">
        <v>3190.3856000000001</v>
      </c>
      <c r="S26" s="87">
        <v>2098.0565999999999</v>
      </c>
      <c r="T26" s="87">
        <v>3415.2348999999999</v>
      </c>
      <c r="U26" s="87">
        <v>3641.3047000000001</v>
      </c>
      <c r="V26" s="87">
        <v>4402.7570999999998</v>
      </c>
      <c r="W26" s="87">
        <v>3888.9432000000002</v>
      </c>
      <c r="X26" s="87">
        <v>3574.3090999999999</v>
      </c>
      <c r="Y26" s="87">
        <v>3425.7192</v>
      </c>
      <c r="Z26" s="87">
        <v>4618.8653999999997</v>
      </c>
      <c r="AA26" s="87">
        <v>2242.0070999999998</v>
      </c>
      <c r="AB26" s="87">
        <v>5986.3899000000001</v>
      </c>
      <c r="AC26" s="87">
        <v>5546.7502999999997</v>
      </c>
      <c r="AD26" s="87">
        <v>2933.4773</v>
      </c>
      <c r="AE26" s="87">
        <v>3329.4508000000001</v>
      </c>
      <c r="AF26" s="87">
        <v>4264.1148000000003</v>
      </c>
      <c r="AG26" s="87">
        <v>3370.7604999999999</v>
      </c>
      <c r="AH26" s="87">
        <v>1181.8614</v>
      </c>
      <c r="AI26" s="87">
        <v>3055.2745</v>
      </c>
      <c r="AJ26" s="87">
        <v>2385.6163999999999</v>
      </c>
      <c r="AK26" s="87">
        <v>2944.7190999999998</v>
      </c>
      <c r="AL26" s="87">
        <v>3653.9043999999999</v>
      </c>
      <c r="AM26" s="87">
        <v>2789.0479</v>
      </c>
      <c r="AN26" s="74"/>
      <c r="AO26" s="107">
        <v>41749</v>
      </c>
      <c r="AP26" s="87">
        <v>0.723935</v>
      </c>
      <c r="AQ26" s="87">
        <v>-2.404255</v>
      </c>
      <c r="AR26" s="87">
        <v>-0.98649100000000001</v>
      </c>
      <c r="AS26" s="87">
        <v>-0.45400600000000002</v>
      </c>
      <c r="AT26" s="87">
        <v>-1.655632</v>
      </c>
      <c r="AU26" s="87">
        <v>-0.20935500000000001</v>
      </c>
      <c r="AV26" s="87">
        <v>-0.97135899999999997</v>
      </c>
      <c r="AW26" s="87">
        <v>-1.283301</v>
      </c>
      <c r="AX26" s="87">
        <v>-0.95208499999999996</v>
      </c>
      <c r="AY26" s="87">
        <v>-0.207758</v>
      </c>
      <c r="AZ26" s="87">
        <v>0.35480899999999999</v>
      </c>
      <c r="BA26" s="87">
        <v>-1.0856330000000001</v>
      </c>
      <c r="BB26" s="87">
        <v>-8.9574000000000001E-2</v>
      </c>
      <c r="BC26" s="87">
        <v>0.87988500000000003</v>
      </c>
      <c r="BD26" s="87">
        <v>0.91303400000000001</v>
      </c>
      <c r="BE26" s="87">
        <v>-2.4714239999999998</v>
      </c>
      <c r="BF26" s="87">
        <v>3.1419000000000002E-2</v>
      </c>
      <c r="BG26" s="87">
        <v>-0.27836</v>
      </c>
      <c r="BH26" s="87">
        <v>-1.8221940000000001</v>
      </c>
      <c r="BI26" s="87">
        <v>2.0732349999999999</v>
      </c>
      <c r="BJ26" s="87">
        <v>-3.238499</v>
      </c>
      <c r="BK26" s="87">
        <v>-2.7183069999999998</v>
      </c>
      <c r="BL26" s="87">
        <v>-0.79283099999999995</v>
      </c>
      <c r="BM26" s="87">
        <v>-1.068063</v>
      </c>
      <c r="BN26" s="87">
        <v>1.5914239999999999</v>
      </c>
      <c r="BO26" s="87">
        <v>0.99562700000000004</v>
      </c>
      <c r="BP26" s="87">
        <v>4.0260999999999998E-2</v>
      </c>
      <c r="BQ26" s="87">
        <v>1.3788549999999999</v>
      </c>
      <c r="BR26" s="228">
        <v>6.6138000000000002E-2</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41756</v>
      </c>
      <c r="K27" s="87">
        <v>1868.4679000000001</v>
      </c>
      <c r="L27" s="87">
        <v>1147.2474999999999</v>
      </c>
      <c r="M27" s="87">
        <v>2984.2206999999999</v>
      </c>
      <c r="N27" s="87">
        <v>1778.2919999999999</v>
      </c>
      <c r="O27" s="87">
        <v>991.18920000000003</v>
      </c>
      <c r="P27" s="87">
        <v>2535.6808999999998</v>
      </c>
      <c r="Q27" s="87">
        <v>1894.3448000000001</v>
      </c>
      <c r="R27" s="87">
        <v>3012.1251999999999</v>
      </c>
      <c r="S27" s="87">
        <v>1963.6668999999999</v>
      </c>
      <c r="T27" s="87">
        <v>3235.1381999999999</v>
      </c>
      <c r="U27" s="87">
        <v>3411.8134</v>
      </c>
      <c r="V27" s="87">
        <v>4270.3100999999997</v>
      </c>
      <c r="W27" s="87">
        <v>3685.9747000000002</v>
      </c>
      <c r="X27" s="87">
        <v>3405.7824999999998</v>
      </c>
      <c r="Y27" s="87">
        <v>3268.0147999999999</v>
      </c>
      <c r="Z27" s="87">
        <v>4416.3343999999997</v>
      </c>
      <c r="AA27" s="87">
        <v>2094.9191999999998</v>
      </c>
      <c r="AB27" s="87">
        <v>5627.9727000000003</v>
      </c>
      <c r="AC27" s="87">
        <v>5255.7272999999996</v>
      </c>
      <c r="AD27" s="87">
        <v>2814.5408000000002</v>
      </c>
      <c r="AE27" s="87">
        <v>3335.3335000000002</v>
      </c>
      <c r="AF27" s="87">
        <v>4132.8963999999996</v>
      </c>
      <c r="AG27" s="87">
        <v>3323.8090999999999</v>
      </c>
      <c r="AH27" s="87">
        <v>1125.5877</v>
      </c>
      <c r="AI27" s="87">
        <v>2865.6668</v>
      </c>
      <c r="AJ27" s="87">
        <v>2218.5679</v>
      </c>
      <c r="AK27" s="87">
        <v>2739.6808000000001</v>
      </c>
      <c r="AL27" s="87">
        <v>3390.0999000000002</v>
      </c>
      <c r="AM27" s="87">
        <v>2643.6907000000001</v>
      </c>
      <c r="AN27" s="74"/>
      <c r="AO27" s="107">
        <v>41756</v>
      </c>
      <c r="AP27" s="87">
        <v>-3.0902729999999998</v>
      </c>
      <c r="AQ27" s="87">
        <v>-3.4844849999999998</v>
      </c>
      <c r="AR27" s="87">
        <v>-4.0860099999999999</v>
      </c>
      <c r="AS27" s="87">
        <v>-3.3813049999999998</v>
      </c>
      <c r="AT27" s="87">
        <v>-4.4436780000000002</v>
      </c>
      <c r="AU27" s="87">
        <v>-5.6103050000000003</v>
      </c>
      <c r="AV27" s="87">
        <v>-4.0232380000000001</v>
      </c>
      <c r="AW27" s="87">
        <v>-5.5874249999999996</v>
      </c>
      <c r="AX27" s="87">
        <v>-6.405437</v>
      </c>
      <c r="AY27" s="87">
        <v>-5.273333</v>
      </c>
      <c r="AZ27" s="87">
        <v>-6.3024469999999999</v>
      </c>
      <c r="BA27" s="87">
        <v>-3.0082740000000001</v>
      </c>
      <c r="BB27" s="87">
        <v>-5.2191169999999998</v>
      </c>
      <c r="BC27" s="87">
        <v>-4.7149419999999997</v>
      </c>
      <c r="BD27" s="87">
        <v>-4.6035409999999999</v>
      </c>
      <c r="BE27" s="87">
        <v>-4.3848649999999996</v>
      </c>
      <c r="BF27" s="87">
        <v>-6.5605460000000004</v>
      </c>
      <c r="BG27" s="87">
        <v>-5.9872009999999998</v>
      </c>
      <c r="BH27" s="87">
        <v>-5.2467300000000003</v>
      </c>
      <c r="BI27" s="87">
        <v>-4.0544539999999998</v>
      </c>
      <c r="BJ27" s="87">
        <v>0.17668700000000001</v>
      </c>
      <c r="BK27" s="87">
        <v>-3.0772719999999998</v>
      </c>
      <c r="BL27" s="87">
        <v>-1.3929020000000001</v>
      </c>
      <c r="BM27" s="87">
        <v>-4.7614470000000004</v>
      </c>
      <c r="BN27" s="87">
        <v>-6.2059139999999999</v>
      </c>
      <c r="BO27" s="87">
        <v>-7.0023200000000001</v>
      </c>
      <c r="BP27" s="87">
        <v>-6.9629149999999997</v>
      </c>
      <c r="BQ27" s="87">
        <v>-7.2197979999999999</v>
      </c>
      <c r="BR27" s="228">
        <v>-5.2117139999999997</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41763</v>
      </c>
      <c r="K28" s="87">
        <v>1821.4344000000001</v>
      </c>
      <c r="L28" s="87">
        <v>1140.6649</v>
      </c>
      <c r="M28" s="87">
        <v>2960.0405999999998</v>
      </c>
      <c r="N28" s="87">
        <v>1761.6387999999999</v>
      </c>
      <c r="O28" s="87">
        <v>975.30709999999999</v>
      </c>
      <c r="P28" s="87">
        <v>2484.0338999999999</v>
      </c>
      <c r="Q28" s="87">
        <v>1892.8889999999999</v>
      </c>
      <c r="R28" s="87">
        <v>3023.9837000000002</v>
      </c>
      <c r="S28" s="87">
        <v>1960.2566999999999</v>
      </c>
      <c r="T28" s="87">
        <v>3172.5754999999999</v>
      </c>
      <c r="U28" s="87">
        <v>3370.6662999999999</v>
      </c>
      <c r="V28" s="87">
        <v>4163.1126999999997</v>
      </c>
      <c r="W28" s="87">
        <v>3709.6990000000001</v>
      </c>
      <c r="X28" s="87">
        <v>3378.2637</v>
      </c>
      <c r="Y28" s="87">
        <v>3294.2997999999998</v>
      </c>
      <c r="Z28" s="87">
        <v>4421.5219999999999</v>
      </c>
      <c r="AA28" s="87">
        <v>2082.1871000000001</v>
      </c>
      <c r="AB28" s="87">
        <v>5580.7088999999996</v>
      </c>
      <c r="AC28" s="87">
        <v>5284.3747999999996</v>
      </c>
      <c r="AD28" s="87">
        <v>2759.2020000000002</v>
      </c>
      <c r="AE28" s="87">
        <v>3329.6021999999998</v>
      </c>
      <c r="AF28" s="87">
        <v>4142.4017999999996</v>
      </c>
      <c r="AG28" s="87">
        <v>3249.6024000000002</v>
      </c>
      <c r="AH28" s="87">
        <v>1127.4637</v>
      </c>
      <c r="AI28" s="87">
        <v>2851.2444999999998</v>
      </c>
      <c r="AJ28" s="87">
        <v>2222.1552000000001</v>
      </c>
      <c r="AK28" s="87">
        <v>2682.9814000000001</v>
      </c>
      <c r="AL28" s="87">
        <v>3389.9403000000002</v>
      </c>
      <c r="AM28" s="87">
        <v>2613.8611000000001</v>
      </c>
      <c r="AN28" s="74"/>
      <c r="AO28" s="107">
        <v>41763</v>
      </c>
      <c r="AP28" s="87">
        <v>-2.517223</v>
      </c>
      <c r="AQ28" s="87">
        <v>-0.57377299999999998</v>
      </c>
      <c r="AR28" s="87">
        <v>-0.81026500000000001</v>
      </c>
      <c r="AS28" s="87">
        <v>-0.93647199999999997</v>
      </c>
      <c r="AT28" s="87">
        <v>-1.602328</v>
      </c>
      <c r="AU28" s="87">
        <v>-2.03681</v>
      </c>
      <c r="AV28" s="87">
        <v>-7.6850000000000002E-2</v>
      </c>
      <c r="AW28" s="87">
        <v>0.39369199999999999</v>
      </c>
      <c r="AX28" s="87">
        <v>-0.17366500000000001</v>
      </c>
      <c r="AY28" s="87">
        <v>-1.9338489999999999</v>
      </c>
      <c r="AZ28" s="87">
        <v>-1.206018</v>
      </c>
      <c r="BA28" s="87">
        <v>-2.5102950000000002</v>
      </c>
      <c r="BB28" s="87">
        <v>0.64363700000000001</v>
      </c>
      <c r="BC28" s="87">
        <v>-0.808002</v>
      </c>
      <c r="BD28" s="87">
        <v>0.804311</v>
      </c>
      <c r="BE28" s="87">
        <v>0.117464</v>
      </c>
      <c r="BF28" s="87">
        <v>-0.607761</v>
      </c>
      <c r="BG28" s="87">
        <v>-0.83980200000000005</v>
      </c>
      <c r="BH28" s="87">
        <v>0.545072</v>
      </c>
      <c r="BI28" s="87">
        <v>-1.966175</v>
      </c>
      <c r="BJ28" s="87">
        <v>-0.17183599999999999</v>
      </c>
      <c r="BK28" s="87">
        <v>0.229994</v>
      </c>
      <c r="BL28" s="87">
        <v>-2.23258</v>
      </c>
      <c r="BM28" s="87">
        <v>0.16666800000000001</v>
      </c>
      <c r="BN28" s="87">
        <v>-0.50327900000000003</v>
      </c>
      <c r="BO28" s="87">
        <v>0.161694</v>
      </c>
      <c r="BP28" s="87">
        <v>-2.0695619999999999</v>
      </c>
      <c r="BQ28" s="87">
        <v>-4.7080000000000004E-3</v>
      </c>
      <c r="BR28" s="228">
        <v>-1.1283319999999999</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41770</v>
      </c>
      <c r="K29" s="87">
        <v>1792.2625</v>
      </c>
      <c r="L29" s="87">
        <v>1167.5050000000001</v>
      </c>
      <c r="M29" s="87">
        <v>3025.4133999999999</v>
      </c>
      <c r="N29" s="87">
        <v>1742.6102000000001</v>
      </c>
      <c r="O29" s="87">
        <v>977.58680000000004</v>
      </c>
      <c r="P29" s="87">
        <v>2461.598</v>
      </c>
      <c r="Q29" s="87">
        <v>1877.7891999999999</v>
      </c>
      <c r="R29" s="87">
        <v>2977.3823000000002</v>
      </c>
      <c r="S29" s="87">
        <v>1947.6361999999999</v>
      </c>
      <c r="T29" s="87">
        <v>3169.9016999999999</v>
      </c>
      <c r="U29" s="87">
        <v>3258.3024</v>
      </c>
      <c r="V29" s="87">
        <v>4147.3702999999996</v>
      </c>
      <c r="W29" s="87">
        <v>3612.8496</v>
      </c>
      <c r="X29" s="87">
        <v>3308.2049999999999</v>
      </c>
      <c r="Y29" s="87">
        <v>3202.0839000000001</v>
      </c>
      <c r="Z29" s="87">
        <v>4338.3651</v>
      </c>
      <c r="AA29" s="87">
        <v>2043.0353</v>
      </c>
      <c r="AB29" s="87">
        <v>5520.7257</v>
      </c>
      <c r="AC29" s="87">
        <v>5198.5383000000002</v>
      </c>
      <c r="AD29" s="87">
        <v>2769.7887999999998</v>
      </c>
      <c r="AE29" s="87">
        <v>3287.3290000000002</v>
      </c>
      <c r="AF29" s="87">
        <v>4185.7668000000003</v>
      </c>
      <c r="AG29" s="87">
        <v>3141.8305</v>
      </c>
      <c r="AH29" s="87">
        <v>1115.4758999999999</v>
      </c>
      <c r="AI29" s="87">
        <v>2869.0266000000001</v>
      </c>
      <c r="AJ29" s="87">
        <v>2190.8658</v>
      </c>
      <c r="AK29" s="87">
        <v>2614.0390000000002</v>
      </c>
      <c r="AL29" s="87">
        <v>3325.0001999999999</v>
      </c>
      <c r="AM29" s="87">
        <v>2619.9911000000002</v>
      </c>
      <c r="AN29" s="74"/>
      <c r="AO29" s="107">
        <v>41770</v>
      </c>
      <c r="AP29" s="87">
        <v>-1.6015889999999999</v>
      </c>
      <c r="AQ29" s="87">
        <v>2.3530220000000002</v>
      </c>
      <c r="AR29" s="87">
        <v>2.20851</v>
      </c>
      <c r="AS29" s="87">
        <v>-1.080165</v>
      </c>
      <c r="AT29" s="87">
        <v>0.23374200000000001</v>
      </c>
      <c r="AU29" s="87">
        <v>-0.90320400000000001</v>
      </c>
      <c r="AV29" s="87">
        <v>-0.79771199999999998</v>
      </c>
      <c r="AW29" s="87">
        <v>-1.5410600000000001</v>
      </c>
      <c r="AX29" s="87">
        <v>-0.64381900000000003</v>
      </c>
      <c r="AY29" s="87">
        <v>-8.4279000000000007E-2</v>
      </c>
      <c r="AZ29" s="87">
        <v>-3.3335810000000001</v>
      </c>
      <c r="BA29" s="87">
        <v>-0.37813999999999998</v>
      </c>
      <c r="BB29" s="87">
        <v>-2.6107079999999998</v>
      </c>
      <c r="BC29" s="87">
        <v>-2.0738080000000001</v>
      </c>
      <c r="BD29" s="87">
        <v>-2.7992560000000002</v>
      </c>
      <c r="BE29" s="87">
        <v>-1.88073</v>
      </c>
      <c r="BF29" s="87">
        <v>-1.8803209999999999</v>
      </c>
      <c r="BG29" s="87">
        <v>-1.0748310000000001</v>
      </c>
      <c r="BH29" s="87">
        <v>-1.6243449999999999</v>
      </c>
      <c r="BI29" s="87">
        <v>0.383691</v>
      </c>
      <c r="BJ29" s="87">
        <v>-1.269617</v>
      </c>
      <c r="BK29" s="87">
        <v>1.046856</v>
      </c>
      <c r="BL29" s="87">
        <v>-3.3164639999999999</v>
      </c>
      <c r="BM29" s="87">
        <v>-1.0632539999999999</v>
      </c>
      <c r="BN29" s="87">
        <v>0.62366100000000002</v>
      </c>
      <c r="BO29" s="87">
        <v>-1.4080649999999999</v>
      </c>
      <c r="BP29" s="87">
        <v>-2.5696189999999999</v>
      </c>
      <c r="BQ29" s="87">
        <v>-1.9156709999999999</v>
      </c>
      <c r="BR29" s="228">
        <v>0.23451900000000001</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41777</v>
      </c>
      <c r="K30" s="87">
        <v>1821.0485000000001</v>
      </c>
      <c r="L30" s="87">
        <v>1192.3694</v>
      </c>
      <c r="M30" s="87">
        <v>3054.4611</v>
      </c>
      <c r="N30" s="87">
        <v>1745.9</v>
      </c>
      <c r="O30" s="87">
        <v>992.77589999999998</v>
      </c>
      <c r="P30" s="87">
        <v>2468.9792000000002</v>
      </c>
      <c r="Q30" s="87">
        <v>1892.8027999999999</v>
      </c>
      <c r="R30" s="87">
        <v>2993.7862</v>
      </c>
      <c r="S30" s="87">
        <v>1943.0476000000001</v>
      </c>
      <c r="T30" s="87">
        <v>3162.4189000000001</v>
      </c>
      <c r="U30" s="87">
        <v>3279.7510000000002</v>
      </c>
      <c r="V30" s="87">
        <v>4260.5366999999997</v>
      </c>
      <c r="W30" s="87">
        <v>3606.8708999999999</v>
      </c>
      <c r="X30" s="87">
        <v>3318.9843000000001</v>
      </c>
      <c r="Y30" s="87">
        <v>3244.0680000000002</v>
      </c>
      <c r="Z30" s="87">
        <v>4322.5033999999996</v>
      </c>
      <c r="AA30" s="87">
        <v>2053.9647</v>
      </c>
      <c r="AB30" s="87">
        <v>5467.7407000000003</v>
      </c>
      <c r="AC30" s="87">
        <v>5157.9920000000002</v>
      </c>
      <c r="AD30" s="87">
        <v>2806.8159000000001</v>
      </c>
      <c r="AE30" s="87">
        <v>3321.8168000000001</v>
      </c>
      <c r="AF30" s="87">
        <v>4163.7510000000002</v>
      </c>
      <c r="AG30" s="87">
        <v>3211.2114000000001</v>
      </c>
      <c r="AH30" s="87">
        <v>1132.7254</v>
      </c>
      <c r="AI30" s="87">
        <v>2849.3193999999999</v>
      </c>
      <c r="AJ30" s="87">
        <v>2175.1513</v>
      </c>
      <c r="AK30" s="87">
        <v>2609.0603999999998</v>
      </c>
      <c r="AL30" s="87">
        <v>3305.7251000000001</v>
      </c>
      <c r="AM30" s="87">
        <v>2668.3465000000001</v>
      </c>
      <c r="AN30" s="74"/>
      <c r="AO30" s="107">
        <v>41777</v>
      </c>
      <c r="AP30" s="87">
        <v>1.6061259999999999</v>
      </c>
      <c r="AQ30" s="87">
        <v>2.1297039999999998</v>
      </c>
      <c r="AR30" s="87">
        <v>0.96012299999999995</v>
      </c>
      <c r="AS30" s="87">
        <v>0.18878600000000001</v>
      </c>
      <c r="AT30" s="87">
        <v>1.5537339999999999</v>
      </c>
      <c r="AU30" s="87">
        <v>0.29985400000000001</v>
      </c>
      <c r="AV30" s="87">
        <v>0.79953600000000002</v>
      </c>
      <c r="AW30" s="87">
        <v>0.55095000000000005</v>
      </c>
      <c r="AX30" s="87">
        <v>-0.235598</v>
      </c>
      <c r="AY30" s="87">
        <v>-0.23605799999999999</v>
      </c>
      <c r="AZ30" s="87">
        <v>0.65827500000000005</v>
      </c>
      <c r="BA30" s="87">
        <v>2.7286299999999999</v>
      </c>
      <c r="BB30" s="87">
        <v>-0.16548399999999999</v>
      </c>
      <c r="BC30" s="87">
        <v>0.32583499999999999</v>
      </c>
      <c r="BD30" s="87">
        <v>1.3111489999999999</v>
      </c>
      <c r="BE30" s="87">
        <v>-0.36561500000000002</v>
      </c>
      <c r="BF30" s="87">
        <v>0.53495899999999996</v>
      </c>
      <c r="BG30" s="87">
        <v>-0.95974700000000002</v>
      </c>
      <c r="BH30" s="87">
        <v>-0.77995599999999998</v>
      </c>
      <c r="BI30" s="87">
        <v>1.3368199999999999</v>
      </c>
      <c r="BJ30" s="87">
        <v>1.049113</v>
      </c>
      <c r="BK30" s="87">
        <v>-0.52596799999999999</v>
      </c>
      <c r="BL30" s="87">
        <v>2.2082950000000001</v>
      </c>
      <c r="BM30" s="87">
        <v>1.5463800000000001</v>
      </c>
      <c r="BN30" s="87">
        <v>-0.68689500000000003</v>
      </c>
      <c r="BO30" s="87">
        <v>-0.71727399999999997</v>
      </c>
      <c r="BP30" s="87">
        <v>-0.19045599999999999</v>
      </c>
      <c r="BQ30" s="87">
        <v>-0.57970200000000005</v>
      </c>
      <c r="BR30" s="228">
        <v>1.8456319999999999</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41784</v>
      </c>
      <c r="K31" s="87">
        <v>1827.7715000000001</v>
      </c>
      <c r="L31" s="87">
        <v>1181.7360000000001</v>
      </c>
      <c r="M31" s="87">
        <v>3035.5925999999999</v>
      </c>
      <c r="N31" s="87">
        <v>1775.54</v>
      </c>
      <c r="O31" s="87">
        <v>994.82680000000005</v>
      </c>
      <c r="P31" s="87">
        <v>2498.6001999999999</v>
      </c>
      <c r="Q31" s="87">
        <v>1904.2744</v>
      </c>
      <c r="R31" s="87">
        <v>3022.8231999999998</v>
      </c>
      <c r="S31" s="87">
        <v>1973.8855000000001</v>
      </c>
      <c r="T31" s="87">
        <v>3189.2148000000002</v>
      </c>
      <c r="U31" s="87">
        <v>3339.1129000000001</v>
      </c>
      <c r="V31" s="87">
        <v>4230.7943999999998</v>
      </c>
      <c r="W31" s="87">
        <v>3667.6905999999999</v>
      </c>
      <c r="X31" s="87">
        <v>3352.0810999999999</v>
      </c>
      <c r="Y31" s="87">
        <v>3295.6314000000002</v>
      </c>
      <c r="Z31" s="87">
        <v>4342.2888000000003</v>
      </c>
      <c r="AA31" s="87">
        <v>2090.1707000000001</v>
      </c>
      <c r="AB31" s="87">
        <v>5558.3307000000004</v>
      </c>
      <c r="AC31" s="87">
        <v>5120.5726999999997</v>
      </c>
      <c r="AD31" s="87">
        <v>2824.3000999999999</v>
      </c>
      <c r="AE31" s="87">
        <v>3316.9686000000002</v>
      </c>
      <c r="AF31" s="87">
        <v>4158.7578000000003</v>
      </c>
      <c r="AG31" s="87">
        <v>3316.8548999999998</v>
      </c>
      <c r="AH31" s="87">
        <v>1126.0773999999999</v>
      </c>
      <c r="AI31" s="87">
        <v>2895.5189999999998</v>
      </c>
      <c r="AJ31" s="87">
        <v>2251.9059999999999</v>
      </c>
      <c r="AK31" s="87">
        <v>2856.4728</v>
      </c>
      <c r="AL31" s="87">
        <v>3475.9180999999999</v>
      </c>
      <c r="AM31" s="87">
        <v>2674.2114999999999</v>
      </c>
      <c r="AN31" s="74"/>
      <c r="AO31" s="107">
        <v>41784</v>
      </c>
      <c r="AP31" s="87">
        <v>0.36918299999999998</v>
      </c>
      <c r="AQ31" s="87">
        <v>-0.891787</v>
      </c>
      <c r="AR31" s="87">
        <v>-0.61773599999999995</v>
      </c>
      <c r="AS31" s="87">
        <v>1.697692</v>
      </c>
      <c r="AT31" s="87">
        <v>0.20658199999999999</v>
      </c>
      <c r="AU31" s="87">
        <v>1.199727</v>
      </c>
      <c r="AV31" s="87">
        <v>0.60606400000000005</v>
      </c>
      <c r="AW31" s="87">
        <v>0.96990900000000002</v>
      </c>
      <c r="AX31" s="87">
        <v>1.587089</v>
      </c>
      <c r="AY31" s="87">
        <v>0.84732300000000005</v>
      </c>
      <c r="AZ31" s="87">
        <v>1.8099510000000001</v>
      </c>
      <c r="BA31" s="87">
        <v>-0.69808800000000004</v>
      </c>
      <c r="BB31" s="87">
        <v>1.686218</v>
      </c>
      <c r="BC31" s="87">
        <v>0.997197</v>
      </c>
      <c r="BD31" s="87">
        <v>1.589467</v>
      </c>
      <c r="BE31" s="87">
        <v>0.45773000000000003</v>
      </c>
      <c r="BF31" s="87">
        <v>1.762737</v>
      </c>
      <c r="BG31" s="87">
        <v>1.656809</v>
      </c>
      <c r="BH31" s="87">
        <v>-0.72546299999999997</v>
      </c>
      <c r="BI31" s="87">
        <v>0.622919</v>
      </c>
      <c r="BJ31" s="87">
        <v>-0.14595</v>
      </c>
      <c r="BK31" s="87">
        <v>-0.119921</v>
      </c>
      <c r="BL31" s="87">
        <v>3.2898329999999998</v>
      </c>
      <c r="BM31" s="87">
        <v>-0.58690299999999995</v>
      </c>
      <c r="BN31" s="87">
        <v>1.621426</v>
      </c>
      <c r="BO31" s="87">
        <v>3.5287060000000001</v>
      </c>
      <c r="BP31" s="87">
        <v>9.4828159999999997</v>
      </c>
      <c r="BQ31" s="87">
        <v>5.1484319999999997</v>
      </c>
      <c r="BR31" s="228">
        <v>0.21979899999999999</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41791</v>
      </c>
      <c r="K32" s="87">
        <v>1852.9885999999999</v>
      </c>
      <c r="L32" s="87">
        <v>1172.0632000000001</v>
      </c>
      <c r="M32" s="87">
        <v>3051.5918999999999</v>
      </c>
      <c r="N32" s="87">
        <v>1772.5731000000001</v>
      </c>
      <c r="O32" s="87">
        <v>1000.7342</v>
      </c>
      <c r="P32" s="87">
        <v>2503.317</v>
      </c>
      <c r="Q32" s="87">
        <v>1911.8173999999999</v>
      </c>
      <c r="R32" s="87">
        <v>3050.6030000000001</v>
      </c>
      <c r="S32" s="87">
        <v>1990.2073</v>
      </c>
      <c r="T32" s="87">
        <v>3195.0214999999998</v>
      </c>
      <c r="U32" s="87">
        <v>3403.6680999999999</v>
      </c>
      <c r="V32" s="87">
        <v>4333.5870999999997</v>
      </c>
      <c r="W32" s="87">
        <v>3743.6898000000001</v>
      </c>
      <c r="X32" s="87">
        <v>3379.8377999999998</v>
      </c>
      <c r="Y32" s="87">
        <v>3316.0189999999998</v>
      </c>
      <c r="Z32" s="87">
        <v>4442.1657999999998</v>
      </c>
      <c r="AA32" s="87">
        <v>2095.8654999999999</v>
      </c>
      <c r="AB32" s="87">
        <v>5687.8425999999999</v>
      </c>
      <c r="AC32" s="87">
        <v>5129.5402999999997</v>
      </c>
      <c r="AD32" s="87">
        <v>2830.1354000000001</v>
      </c>
      <c r="AE32" s="87">
        <v>3315.0781999999999</v>
      </c>
      <c r="AF32" s="87">
        <v>4163.2831999999999</v>
      </c>
      <c r="AG32" s="87">
        <v>3323.6354000000001</v>
      </c>
      <c r="AH32" s="87">
        <v>1116.7956999999999</v>
      </c>
      <c r="AI32" s="87">
        <v>2956.3694</v>
      </c>
      <c r="AJ32" s="87">
        <v>2316.1008000000002</v>
      </c>
      <c r="AK32" s="87">
        <v>3003.0653000000002</v>
      </c>
      <c r="AL32" s="87">
        <v>3476.0374000000002</v>
      </c>
      <c r="AM32" s="87">
        <v>2677.0672</v>
      </c>
      <c r="AN32" s="74"/>
      <c r="AO32" s="107">
        <v>41791</v>
      </c>
      <c r="AP32" s="87">
        <v>1.379664</v>
      </c>
      <c r="AQ32" s="87">
        <v>-0.81852499999999995</v>
      </c>
      <c r="AR32" s="87">
        <v>0.527057</v>
      </c>
      <c r="AS32" s="87">
        <v>-0.167098</v>
      </c>
      <c r="AT32" s="87">
        <v>0.59381200000000001</v>
      </c>
      <c r="AU32" s="87">
        <v>0.188778</v>
      </c>
      <c r="AV32" s="87">
        <v>0.39610899999999999</v>
      </c>
      <c r="AW32" s="87">
        <v>0.91900199999999999</v>
      </c>
      <c r="AX32" s="87">
        <v>0.82688700000000004</v>
      </c>
      <c r="AY32" s="87">
        <v>0.18207300000000001</v>
      </c>
      <c r="AZ32" s="87">
        <v>1.9333039999999999</v>
      </c>
      <c r="BA32" s="87">
        <v>2.4296310000000001</v>
      </c>
      <c r="BB32" s="87">
        <v>2.0721270000000001</v>
      </c>
      <c r="BC32" s="87">
        <v>0.828044</v>
      </c>
      <c r="BD32" s="87">
        <v>0.61862499999999998</v>
      </c>
      <c r="BE32" s="87">
        <v>2.3001</v>
      </c>
      <c r="BF32" s="87">
        <v>0.27245599999999998</v>
      </c>
      <c r="BG32" s="87">
        <v>2.33005</v>
      </c>
      <c r="BH32" s="87">
        <v>0.17512900000000001</v>
      </c>
      <c r="BI32" s="87">
        <v>0.20660999999999999</v>
      </c>
      <c r="BJ32" s="87">
        <v>-5.6992000000000001E-2</v>
      </c>
      <c r="BK32" s="87">
        <v>0.108816</v>
      </c>
      <c r="BL32" s="87">
        <v>0.204426</v>
      </c>
      <c r="BM32" s="87">
        <v>-0.82425099999999996</v>
      </c>
      <c r="BN32" s="87">
        <v>2.101537</v>
      </c>
      <c r="BO32" s="87">
        <v>2.8506870000000002</v>
      </c>
      <c r="BP32" s="87">
        <v>5.1319410000000003</v>
      </c>
      <c r="BQ32" s="87">
        <v>3.4320000000000002E-3</v>
      </c>
      <c r="BR32" s="228">
        <v>0.10678700000000001</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41798</v>
      </c>
      <c r="K33" s="87">
        <v>1859.5533</v>
      </c>
      <c r="L33" s="87">
        <v>1166.1093000000001</v>
      </c>
      <c r="M33" s="87">
        <v>3014.5014999999999</v>
      </c>
      <c r="N33" s="87">
        <v>1781.3820000000001</v>
      </c>
      <c r="O33" s="87">
        <v>989.52800000000002</v>
      </c>
      <c r="P33" s="87">
        <v>2496.8861000000002</v>
      </c>
      <c r="Q33" s="87">
        <v>1899.1963000000001</v>
      </c>
      <c r="R33" s="87">
        <v>3033.3620000000001</v>
      </c>
      <c r="S33" s="87">
        <v>1991.3307</v>
      </c>
      <c r="T33" s="87">
        <v>3213.6028000000001</v>
      </c>
      <c r="U33" s="87">
        <v>3379.0828000000001</v>
      </c>
      <c r="V33" s="87">
        <v>4258.3360000000002</v>
      </c>
      <c r="W33" s="87">
        <v>3730.4225000000001</v>
      </c>
      <c r="X33" s="87">
        <v>3349.1352999999999</v>
      </c>
      <c r="Y33" s="87">
        <v>3270.2903000000001</v>
      </c>
      <c r="Z33" s="87">
        <v>4443.7115000000003</v>
      </c>
      <c r="AA33" s="87">
        <v>2097.4274999999998</v>
      </c>
      <c r="AB33" s="87">
        <v>5694.7884999999997</v>
      </c>
      <c r="AC33" s="87">
        <v>5042.7768999999998</v>
      </c>
      <c r="AD33" s="87">
        <v>2796.7267000000002</v>
      </c>
      <c r="AE33" s="87">
        <v>3299.2280000000001</v>
      </c>
      <c r="AF33" s="87">
        <v>4125.7138000000004</v>
      </c>
      <c r="AG33" s="87">
        <v>3281.5189</v>
      </c>
      <c r="AH33" s="87">
        <v>1110.2461000000001</v>
      </c>
      <c r="AI33" s="87">
        <v>2955.3679999999999</v>
      </c>
      <c r="AJ33" s="87">
        <v>2289.1642000000002</v>
      </c>
      <c r="AK33" s="87">
        <v>3013.0931999999998</v>
      </c>
      <c r="AL33" s="87">
        <v>3645.4357</v>
      </c>
      <c r="AM33" s="87">
        <v>2665.5545000000002</v>
      </c>
      <c r="AN33" s="74"/>
      <c r="AO33" s="107">
        <v>41798</v>
      </c>
      <c r="AP33" s="87">
        <v>0.35427599999999998</v>
      </c>
      <c r="AQ33" s="87">
        <v>-0.50798500000000002</v>
      </c>
      <c r="AR33" s="87">
        <v>-1.215444</v>
      </c>
      <c r="AS33" s="87">
        <v>0.49695600000000001</v>
      </c>
      <c r="AT33" s="87">
        <v>-1.1197980000000001</v>
      </c>
      <c r="AU33" s="87">
        <v>-0.25689499999999998</v>
      </c>
      <c r="AV33" s="87">
        <v>-0.66016200000000003</v>
      </c>
      <c r="AW33" s="87">
        <v>-0.56516699999999997</v>
      </c>
      <c r="AX33" s="87">
        <v>5.6446000000000003E-2</v>
      </c>
      <c r="AY33" s="87">
        <v>0.58157000000000003</v>
      </c>
      <c r="AZ33" s="87">
        <v>-0.72231800000000002</v>
      </c>
      <c r="BA33" s="87">
        <v>-1.736462</v>
      </c>
      <c r="BB33" s="87">
        <v>-0.35439100000000001</v>
      </c>
      <c r="BC33" s="87">
        <v>-0.90840200000000004</v>
      </c>
      <c r="BD33" s="87">
        <v>-1.379024</v>
      </c>
      <c r="BE33" s="87">
        <v>3.4796000000000001E-2</v>
      </c>
      <c r="BF33" s="87">
        <v>7.4527999999999997E-2</v>
      </c>
      <c r="BG33" s="87">
        <v>0.122118</v>
      </c>
      <c r="BH33" s="87">
        <v>-1.691446</v>
      </c>
      <c r="BI33" s="87">
        <v>-1.180463</v>
      </c>
      <c r="BJ33" s="87">
        <v>-0.47812399999999999</v>
      </c>
      <c r="BK33" s="87">
        <v>-0.90239800000000003</v>
      </c>
      <c r="BL33" s="87">
        <v>-1.267182</v>
      </c>
      <c r="BM33" s="87">
        <v>-0.58646399999999999</v>
      </c>
      <c r="BN33" s="87">
        <v>-3.3873E-2</v>
      </c>
      <c r="BO33" s="87">
        <v>-1.1630149999999999</v>
      </c>
      <c r="BP33" s="87">
        <v>0.333922</v>
      </c>
      <c r="BQ33" s="87">
        <v>4.873316</v>
      </c>
      <c r="BR33" s="228">
        <v>-0.43004900000000001</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41805</v>
      </c>
      <c r="K34" s="87">
        <v>1880.5989999999999</v>
      </c>
      <c r="L34" s="87">
        <v>1181.7374</v>
      </c>
      <c r="M34" s="87">
        <v>3099.5814</v>
      </c>
      <c r="N34" s="87">
        <v>1814.7147</v>
      </c>
      <c r="O34" s="87">
        <v>1001.4261</v>
      </c>
      <c r="P34" s="87">
        <v>2552.3948999999998</v>
      </c>
      <c r="Q34" s="87">
        <v>1925.5780999999999</v>
      </c>
      <c r="R34" s="87">
        <v>3086.3755999999998</v>
      </c>
      <c r="S34" s="87">
        <v>2041.0974000000001</v>
      </c>
      <c r="T34" s="87">
        <v>3307.4793</v>
      </c>
      <c r="U34" s="87">
        <v>3477.5767000000001</v>
      </c>
      <c r="V34" s="87">
        <v>4452.4785000000002</v>
      </c>
      <c r="W34" s="87">
        <v>3859.4115999999999</v>
      </c>
      <c r="X34" s="87">
        <v>3384.1734999999999</v>
      </c>
      <c r="Y34" s="87">
        <v>3320.0682999999999</v>
      </c>
      <c r="Z34" s="87">
        <v>4571.7897999999996</v>
      </c>
      <c r="AA34" s="87">
        <v>2124.3137000000002</v>
      </c>
      <c r="AB34" s="87">
        <v>5783.0505999999996</v>
      </c>
      <c r="AC34" s="87">
        <v>5151.8144000000002</v>
      </c>
      <c r="AD34" s="87">
        <v>2845.0803999999998</v>
      </c>
      <c r="AE34" s="87">
        <v>3386.9139</v>
      </c>
      <c r="AF34" s="87">
        <v>4229.3546999999999</v>
      </c>
      <c r="AG34" s="87">
        <v>3318.8117000000002</v>
      </c>
      <c r="AH34" s="87">
        <v>1127.4411</v>
      </c>
      <c r="AI34" s="87">
        <v>3020.8488000000002</v>
      </c>
      <c r="AJ34" s="87">
        <v>2346.9141</v>
      </c>
      <c r="AK34" s="87">
        <v>3142.1700999999998</v>
      </c>
      <c r="AL34" s="87">
        <v>3724.1862999999998</v>
      </c>
      <c r="AM34" s="87">
        <v>2722.7874999999999</v>
      </c>
      <c r="AN34" s="74"/>
      <c r="AO34" s="107">
        <v>41805</v>
      </c>
      <c r="AP34" s="87">
        <v>1.131761</v>
      </c>
      <c r="AQ34" s="87">
        <v>1.340192</v>
      </c>
      <c r="AR34" s="87">
        <v>2.8223539999999998</v>
      </c>
      <c r="AS34" s="87">
        <v>1.8711709999999999</v>
      </c>
      <c r="AT34" s="87">
        <v>1.202402</v>
      </c>
      <c r="AU34" s="87">
        <v>2.2231209999999999</v>
      </c>
      <c r="AV34" s="87">
        <v>1.389103</v>
      </c>
      <c r="AW34" s="87">
        <v>1.7476849999999999</v>
      </c>
      <c r="AX34" s="87">
        <v>2.4991680000000001</v>
      </c>
      <c r="AY34" s="87">
        <v>2.9212229999999999</v>
      </c>
      <c r="AZ34" s="87">
        <v>2.914812</v>
      </c>
      <c r="BA34" s="87">
        <v>4.5591169999999996</v>
      </c>
      <c r="BB34" s="87">
        <v>3.4577610000000001</v>
      </c>
      <c r="BC34" s="87">
        <v>1.0461860000000001</v>
      </c>
      <c r="BD34" s="87">
        <v>1.5221279999999999</v>
      </c>
      <c r="BE34" s="87">
        <v>2.8822369999999999</v>
      </c>
      <c r="BF34" s="87">
        <v>1.2818659999999999</v>
      </c>
      <c r="BG34" s="87">
        <v>1.5498749999999999</v>
      </c>
      <c r="BH34" s="87">
        <v>2.1622509999999999</v>
      </c>
      <c r="BI34" s="87">
        <v>1.728939</v>
      </c>
      <c r="BJ34" s="87">
        <v>2.6577700000000002</v>
      </c>
      <c r="BK34" s="87">
        <v>2.5120719999999999</v>
      </c>
      <c r="BL34" s="87">
        <v>1.136449</v>
      </c>
      <c r="BM34" s="87">
        <v>1.548756</v>
      </c>
      <c r="BN34" s="87">
        <v>2.2156560000000001</v>
      </c>
      <c r="BO34" s="87">
        <v>2.5227499999999998</v>
      </c>
      <c r="BP34" s="87">
        <v>4.2838669999999999</v>
      </c>
      <c r="BQ34" s="87">
        <v>2.1602519999999998</v>
      </c>
      <c r="BR34" s="228">
        <v>2.1471330000000002</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41812</v>
      </c>
      <c r="K35" s="87">
        <v>1848.3251</v>
      </c>
      <c r="L35" s="87">
        <v>1156.9382000000001</v>
      </c>
      <c r="M35" s="87">
        <v>3079.8303000000001</v>
      </c>
      <c r="N35" s="87">
        <v>1785.4867999999999</v>
      </c>
      <c r="O35" s="87">
        <v>987.1028</v>
      </c>
      <c r="P35" s="87">
        <v>2490.4056</v>
      </c>
      <c r="Q35" s="87">
        <v>1888.2436</v>
      </c>
      <c r="R35" s="87">
        <v>3004.9400999999998</v>
      </c>
      <c r="S35" s="87">
        <v>1977.5651</v>
      </c>
      <c r="T35" s="87">
        <v>3250.6752999999999</v>
      </c>
      <c r="U35" s="87">
        <v>3400.4721</v>
      </c>
      <c r="V35" s="87">
        <v>4364.5226000000002</v>
      </c>
      <c r="W35" s="87">
        <v>3776.8145</v>
      </c>
      <c r="X35" s="87">
        <v>3253.9769999999999</v>
      </c>
      <c r="Y35" s="87">
        <v>3201.2573000000002</v>
      </c>
      <c r="Z35" s="87">
        <v>4447.5436</v>
      </c>
      <c r="AA35" s="87">
        <v>2064.1900999999998</v>
      </c>
      <c r="AB35" s="87">
        <v>5617.3549999999996</v>
      </c>
      <c r="AC35" s="87">
        <v>5014.3828999999996</v>
      </c>
      <c r="AD35" s="87">
        <v>2768.3418000000001</v>
      </c>
      <c r="AE35" s="87">
        <v>3375.6365000000001</v>
      </c>
      <c r="AF35" s="87">
        <v>4133.2758999999996</v>
      </c>
      <c r="AG35" s="87">
        <v>3241.5329999999999</v>
      </c>
      <c r="AH35" s="87">
        <v>1105.1848</v>
      </c>
      <c r="AI35" s="87">
        <v>2936.9616000000001</v>
      </c>
      <c r="AJ35" s="87">
        <v>2321.4773</v>
      </c>
      <c r="AK35" s="87">
        <v>3023.9841999999999</v>
      </c>
      <c r="AL35" s="87">
        <v>3521.4373999999998</v>
      </c>
      <c r="AM35" s="87">
        <v>2630.9774000000002</v>
      </c>
      <c r="AN35" s="74"/>
      <c r="AO35" s="107">
        <v>41812</v>
      </c>
      <c r="AP35" s="87">
        <v>-1.7161500000000001</v>
      </c>
      <c r="AQ35" s="87">
        <v>-2.0985369999999999</v>
      </c>
      <c r="AR35" s="87">
        <v>-0.63721799999999995</v>
      </c>
      <c r="AS35" s="87">
        <v>-1.610606</v>
      </c>
      <c r="AT35" s="87">
        <v>-1.4302900000000001</v>
      </c>
      <c r="AU35" s="87">
        <v>-2.4286720000000002</v>
      </c>
      <c r="AV35" s="87">
        <v>-1.9388719999999999</v>
      </c>
      <c r="AW35" s="87">
        <v>-2.6385480000000001</v>
      </c>
      <c r="AX35" s="87">
        <v>-3.112654</v>
      </c>
      <c r="AY35" s="87">
        <v>-1.717441</v>
      </c>
      <c r="AZ35" s="87">
        <v>-2.217193</v>
      </c>
      <c r="BA35" s="87">
        <v>-1.9754370000000001</v>
      </c>
      <c r="BB35" s="87">
        <v>-2.1401469999999998</v>
      </c>
      <c r="BC35" s="87">
        <v>-3.8472170000000001</v>
      </c>
      <c r="BD35" s="87">
        <v>-3.5785710000000002</v>
      </c>
      <c r="BE35" s="87">
        <v>-2.7176710000000002</v>
      </c>
      <c r="BF35" s="87">
        <v>-2.83026</v>
      </c>
      <c r="BG35" s="87">
        <v>-2.8651939999999998</v>
      </c>
      <c r="BH35" s="87">
        <v>-2.6676329999999999</v>
      </c>
      <c r="BI35" s="87">
        <v>-2.697238</v>
      </c>
      <c r="BJ35" s="87">
        <v>-0.33296999999999999</v>
      </c>
      <c r="BK35" s="87">
        <v>-2.2717130000000001</v>
      </c>
      <c r="BL35" s="87">
        <v>-2.3285049999999998</v>
      </c>
      <c r="BM35" s="87">
        <v>-1.974054</v>
      </c>
      <c r="BN35" s="87">
        <v>-2.7769409999999999</v>
      </c>
      <c r="BO35" s="87">
        <v>-1.0838399999999999</v>
      </c>
      <c r="BP35" s="87">
        <v>-3.7612830000000002</v>
      </c>
      <c r="BQ35" s="87">
        <v>-5.4441129999999998</v>
      </c>
      <c r="BR35" s="228">
        <v>-3.3719160000000001</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41819</v>
      </c>
      <c r="K36" s="87">
        <v>1877.2602999999999</v>
      </c>
      <c r="L36" s="87">
        <v>1177.2181</v>
      </c>
      <c r="M36" s="87">
        <v>3168.0823999999998</v>
      </c>
      <c r="N36" s="87">
        <v>1813.2434000000001</v>
      </c>
      <c r="O36" s="87">
        <v>1032.9009000000001</v>
      </c>
      <c r="P36" s="87">
        <v>2579.1264000000001</v>
      </c>
      <c r="Q36" s="87">
        <v>1928.6332</v>
      </c>
      <c r="R36" s="87">
        <v>3097.8595999999998</v>
      </c>
      <c r="S36" s="87">
        <v>2078.0347000000002</v>
      </c>
      <c r="T36" s="87">
        <v>3354.3206</v>
      </c>
      <c r="U36" s="87">
        <v>3516.2336</v>
      </c>
      <c r="V36" s="87">
        <v>4671.6103000000003</v>
      </c>
      <c r="W36" s="87">
        <v>3895.8033999999998</v>
      </c>
      <c r="X36" s="87">
        <v>3309.5102000000002</v>
      </c>
      <c r="Y36" s="87">
        <v>3385.4605999999999</v>
      </c>
      <c r="Z36" s="87">
        <v>4540.0815000000002</v>
      </c>
      <c r="AA36" s="87">
        <v>2128.8398000000002</v>
      </c>
      <c r="AB36" s="87">
        <v>5796.0164000000004</v>
      </c>
      <c r="AC36" s="87">
        <v>5171.8841000000002</v>
      </c>
      <c r="AD36" s="87">
        <v>2855.7419</v>
      </c>
      <c r="AE36" s="87">
        <v>3356.8870000000002</v>
      </c>
      <c r="AF36" s="87">
        <v>4132.1126000000004</v>
      </c>
      <c r="AG36" s="87">
        <v>3317.1624999999999</v>
      </c>
      <c r="AH36" s="87">
        <v>1121.1169</v>
      </c>
      <c r="AI36" s="87">
        <v>3031.0340000000001</v>
      </c>
      <c r="AJ36" s="87">
        <v>2423.8168000000001</v>
      </c>
      <c r="AK36" s="87">
        <v>3142.7411000000002</v>
      </c>
      <c r="AL36" s="87">
        <v>3684.1095999999998</v>
      </c>
      <c r="AM36" s="87">
        <v>2713.6687999999999</v>
      </c>
      <c r="AN36" s="74"/>
      <c r="AO36" s="107">
        <v>41819</v>
      </c>
      <c r="AP36" s="87">
        <v>1.565482</v>
      </c>
      <c r="AQ36" s="87">
        <v>1.752894</v>
      </c>
      <c r="AR36" s="87">
        <v>2.8654860000000002</v>
      </c>
      <c r="AS36" s="87">
        <v>1.5545679999999999</v>
      </c>
      <c r="AT36" s="87">
        <v>4.6396480000000002</v>
      </c>
      <c r="AU36" s="87">
        <v>3.5625040000000001</v>
      </c>
      <c r="AV36" s="87">
        <v>2.1390039999999999</v>
      </c>
      <c r="AW36" s="87">
        <v>3.092225</v>
      </c>
      <c r="AX36" s="87">
        <v>5.08047</v>
      </c>
      <c r="AY36" s="87">
        <v>3.1884239999999999</v>
      </c>
      <c r="AZ36" s="87">
        <v>3.404277</v>
      </c>
      <c r="BA36" s="87">
        <v>7.0359970000000001</v>
      </c>
      <c r="BB36" s="87">
        <v>3.1505100000000001</v>
      </c>
      <c r="BC36" s="87">
        <v>1.7066250000000001</v>
      </c>
      <c r="BD36" s="87">
        <v>5.754092</v>
      </c>
      <c r="BE36" s="87">
        <v>2.0806520000000002</v>
      </c>
      <c r="BF36" s="87">
        <v>3.131964</v>
      </c>
      <c r="BG36" s="87">
        <v>3.1805249999999998</v>
      </c>
      <c r="BH36" s="87">
        <v>3.1409889999999998</v>
      </c>
      <c r="BI36" s="87">
        <v>3.1571280000000002</v>
      </c>
      <c r="BJ36" s="87">
        <v>-0.55543600000000004</v>
      </c>
      <c r="BK36" s="87">
        <v>-2.8145E-2</v>
      </c>
      <c r="BL36" s="87">
        <v>2.3331400000000002</v>
      </c>
      <c r="BM36" s="87">
        <v>1.441578</v>
      </c>
      <c r="BN36" s="87">
        <v>3.203052</v>
      </c>
      <c r="BO36" s="87">
        <v>4.4083779999999999</v>
      </c>
      <c r="BP36" s="87">
        <v>3.9271669999999999</v>
      </c>
      <c r="BQ36" s="87">
        <v>4.6194829999999998</v>
      </c>
      <c r="BR36" s="228">
        <v>3.142992</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41826</v>
      </c>
      <c r="K37" s="87">
        <v>1892.2137</v>
      </c>
      <c r="L37" s="87">
        <v>1197.5233000000001</v>
      </c>
      <c r="M37" s="87">
        <v>3275.4000999999998</v>
      </c>
      <c r="N37" s="87">
        <v>1844.7327</v>
      </c>
      <c r="O37" s="87">
        <v>1041.3606</v>
      </c>
      <c r="P37" s="87">
        <v>2645.1466999999998</v>
      </c>
      <c r="Q37" s="87">
        <v>1960.22</v>
      </c>
      <c r="R37" s="87">
        <v>3164.6523000000002</v>
      </c>
      <c r="S37" s="87">
        <v>2125.7494999999999</v>
      </c>
      <c r="T37" s="87">
        <v>3462.1921000000002</v>
      </c>
      <c r="U37" s="87">
        <v>3629.5097999999998</v>
      </c>
      <c r="V37" s="87">
        <v>4930.2929999999997</v>
      </c>
      <c r="W37" s="87">
        <v>4001.6244999999999</v>
      </c>
      <c r="X37" s="87">
        <v>3389.5333000000001</v>
      </c>
      <c r="Y37" s="87">
        <v>3430.6543999999999</v>
      </c>
      <c r="Z37" s="87">
        <v>4572.3395</v>
      </c>
      <c r="AA37" s="87">
        <v>2203.1522</v>
      </c>
      <c r="AB37" s="87">
        <v>5994.5007999999998</v>
      </c>
      <c r="AC37" s="87">
        <v>5212.2551999999996</v>
      </c>
      <c r="AD37" s="87">
        <v>2945.4063000000001</v>
      </c>
      <c r="AE37" s="87">
        <v>3395.4681999999998</v>
      </c>
      <c r="AF37" s="87">
        <v>4214.2857000000004</v>
      </c>
      <c r="AG37" s="87">
        <v>3396.5774999999999</v>
      </c>
      <c r="AH37" s="87">
        <v>1148.6696999999999</v>
      </c>
      <c r="AI37" s="87">
        <v>3113.5985999999998</v>
      </c>
      <c r="AJ37" s="87">
        <v>2513.1992</v>
      </c>
      <c r="AK37" s="87">
        <v>3231.3209000000002</v>
      </c>
      <c r="AL37" s="87">
        <v>3696.0866999999998</v>
      </c>
      <c r="AM37" s="87">
        <v>2779.4546</v>
      </c>
      <c r="AN37" s="74"/>
      <c r="AO37" s="107">
        <v>41826</v>
      </c>
      <c r="AP37" s="87">
        <v>0.79655399999999998</v>
      </c>
      <c r="AQ37" s="87">
        <v>1.7248460000000001</v>
      </c>
      <c r="AR37" s="87">
        <v>3.3874659999999999</v>
      </c>
      <c r="AS37" s="87">
        <v>1.7366280000000001</v>
      </c>
      <c r="AT37" s="87">
        <v>0.81902299999999995</v>
      </c>
      <c r="AU37" s="87">
        <v>2.559793</v>
      </c>
      <c r="AV37" s="87">
        <v>1.6377820000000001</v>
      </c>
      <c r="AW37" s="87">
        <v>2.1560920000000001</v>
      </c>
      <c r="AX37" s="87">
        <v>2.2961499999999999</v>
      </c>
      <c r="AY37" s="87">
        <v>3.215897</v>
      </c>
      <c r="AZ37" s="87">
        <v>3.2215210000000001</v>
      </c>
      <c r="BA37" s="87">
        <v>5.5373349999999997</v>
      </c>
      <c r="BB37" s="87">
        <v>2.7162839999999999</v>
      </c>
      <c r="BC37" s="87">
        <v>2.4179740000000001</v>
      </c>
      <c r="BD37" s="87">
        <v>1.334938</v>
      </c>
      <c r="BE37" s="87">
        <v>0.71051600000000004</v>
      </c>
      <c r="BF37" s="87">
        <v>3.4907460000000001</v>
      </c>
      <c r="BG37" s="87">
        <v>3.4244970000000001</v>
      </c>
      <c r="BH37" s="87">
        <v>0.78058799999999995</v>
      </c>
      <c r="BI37" s="87">
        <v>3.1397940000000002</v>
      </c>
      <c r="BJ37" s="87">
        <v>1.1493150000000001</v>
      </c>
      <c r="BK37" s="87">
        <v>1.9886459999999999</v>
      </c>
      <c r="BL37" s="87">
        <v>2.3940640000000002</v>
      </c>
      <c r="BM37" s="87">
        <v>2.4576210000000001</v>
      </c>
      <c r="BN37" s="87">
        <v>2.7239749999999998</v>
      </c>
      <c r="BO37" s="87">
        <v>3.6876709999999999</v>
      </c>
      <c r="BP37" s="87">
        <v>2.8185519999999999</v>
      </c>
      <c r="BQ37" s="87">
        <v>0.325102</v>
      </c>
      <c r="BR37" s="228">
        <v>2.4242379999999999</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41833</v>
      </c>
      <c r="K38" s="87">
        <v>1879.3318999999999</v>
      </c>
      <c r="L38" s="87">
        <v>1191.4051999999999</v>
      </c>
      <c r="M38" s="87">
        <v>3303.1986999999999</v>
      </c>
      <c r="N38" s="87">
        <v>1855.4842000000001</v>
      </c>
      <c r="O38" s="87">
        <v>1063.2519</v>
      </c>
      <c r="P38" s="87">
        <v>2655.8445999999999</v>
      </c>
      <c r="Q38" s="87">
        <v>1974.0944999999999</v>
      </c>
      <c r="R38" s="87">
        <v>3191.1781000000001</v>
      </c>
      <c r="S38" s="87">
        <v>2107.0057999999999</v>
      </c>
      <c r="T38" s="87">
        <v>3496.018</v>
      </c>
      <c r="U38" s="87">
        <v>3645.0347999999999</v>
      </c>
      <c r="V38" s="87">
        <v>5256.8396000000002</v>
      </c>
      <c r="W38" s="87">
        <v>4028.9940000000001</v>
      </c>
      <c r="X38" s="87">
        <v>3371.5643</v>
      </c>
      <c r="Y38" s="87">
        <v>3397.0837000000001</v>
      </c>
      <c r="Z38" s="87">
        <v>4524.7964000000002</v>
      </c>
      <c r="AA38" s="87">
        <v>2214.5497999999998</v>
      </c>
      <c r="AB38" s="87">
        <v>5930.3639000000003</v>
      </c>
      <c r="AC38" s="87">
        <v>5110.0904</v>
      </c>
      <c r="AD38" s="87">
        <v>2926.2332000000001</v>
      </c>
      <c r="AE38" s="87">
        <v>3356.1280999999999</v>
      </c>
      <c r="AF38" s="87">
        <v>4167.6166999999996</v>
      </c>
      <c r="AG38" s="87">
        <v>3455.3337999999999</v>
      </c>
      <c r="AH38" s="87">
        <v>1141.3558</v>
      </c>
      <c r="AI38" s="87">
        <v>3044.3312999999998</v>
      </c>
      <c r="AJ38" s="87">
        <v>2499.6504</v>
      </c>
      <c r="AK38" s="87">
        <v>3137.1017999999999</v>
      </c>
      <c r="AL38" s="87">
        <v>3556.7274000000002</v>
      </c>
      <c r="AM38" s="87">
        <v>2766.5311999999999</v>
      </c>
      <c r="AN38" s="74"/>
      <c r="AO38" s="107">
        <v>41833</v>
      </c>
      <c r="AP38" s="87">
        <v>-0.68077900000000002</v>
      </c>
      <c r="AQ38" s="87">
        <v>-0.51089600000000002</v>
      </c>
      <c r="AR38" s="87">
        <v>0.84870900000000005</v>
      </c>
      <c r="AS38" s="87">
        <v>0.58282199999999995</v>
      </c>
      <c r="AT38" s="87">
        <v>2.102182</v>
      </c>
      <c r="AU38" s="87">
        <v>0.40443499999999999</v>
      </c>
      <c r="AV38" s="87">
        <v>0.70780299999999996</v>
      </c>
      <c r="AW38" s="87">
        <v>0.83818999999999999</v>
      </c>
      <c r="AX38" s="87">
        <v>-0.881745</v>
      </c>
      <c r="AY38" s="87">
        <v>0.97700799999999999</v>
      </c>
      <c r="AZ38" s="87">
        <v>0.42774400000000001</v>
      </c>
      <c r="BA38" s="87">
        <v>6.6232699999999998</v>
      </c>
      <c r="BB38" s="87">
        <v>0.68396000000000001</v>
      </c>
      <c r="BC38" s="87">
        <v>-0.53013200000000005</v>
      </c>
      <c r="BD38" s="87">
        <v>-0.97855099999999995</v>
      </c>
      <c r="BE38" s="87">
        <v>-1.039798</v>
      </c>
      <c r="BF38" s="87">
        <v>0.51733099999999999</v>
      </c>
      <c r="BG38" s="87">
        <v>-1.0699289999999999</v>
      </c>
      <c r="BH38" s="87">
        <v>-1.9600880000000001</v>
      </c>
      <c r="BI38" s="87">
        <v>-0.650949</v>
      </c>
      <c r="BJ38" s="87">
        <v>-1.158606</v>
      </c>
      <c r="BK38" s="87">
        <v>-1.1073999999999999</v>
      </c>
      <c r="BL38" s="87">
        <v>1.729868</v>
      </c>
      <c r="BM38" s="87">
        <v>-0.63672799999999996</v>
      </c>
      <c r="BN38" s="87">
        <v>-2.2246700000000001</v>
      </c>
      <c r="BO38" s="87">
        <v>-0.53910599999999997</v>
      </c>
      <c r="BP38" s="87">
        <v>-2.9158080000000002</v>
      </c>
      <c r="BQ38" s="87">
        <v>-3.7704550000000001</v>
      </c>
      <c r="BR38" s="228">
        <v>-0.46496199999999999</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41840</v>
      </c>
      <c r="K39" s="87">
        <v>1886.0568000000001</v>
      </c>
      <c r="L39" s="87">
        <v>1198.3756000000001</v>
      </c>
      <c r="M39" s="87">
        <v>3342.2075</v>
      </c>
      <c r="N39" s="87">
        <v>1889.0924</v>
      </c>
      <c r="O39" s="87">
        <v>1072.7288000000001</v>
      </c>
      <c r="P39" s="87">
        <v>2666.4067</v>
      </c>
      <c r="Q39" s="87">
        <v>2000.1262999999999</v>
      </c>
      <c r="R39" s="87">
        <v>3256.0012000000002</v>
      </c>
      <c r="S39" s="87">
        <v>2100.5012000000002</v>
      </c>
      <c r="T39" s="87">
        <v>3461.4056999999998</v>
      </c>
      <c r="U39" s="87">
        <v>3640.7039</v>
      </c>
      <c r="V39" s="87">
        <v>4885.5361000000003</v>
      </c>
      <c r="W39" s="87">
        <v>4065.2687999999998</v>
      </c>
      <c r="X39" s="87">
        <v>3396.3780999999999</v>
      </c>
      <c r="Y39" s="87">
        <v>3389.6080999999999</v>
      </c>
      <c r="Z39" s="87">
        <v>4580.4802</v>
      </c>
      <c r="AA39" s="87">
        <v>2226.9078</v>
      </c>
      <c r="AB39" s="87">
        <v>5885.1931000000004</v>
      </c>
      <c r="AC39" s="87">
        <v>5426.4687000000004</v>
      </c>
      <c r="AD39" s="87">
        <v>3008.3393999999998</v>
      </c>
      <c r="AE39" s="87">
        <v>3376.5205999999998</v>
      </c>
      <c r="AF39" s="87">
        <v>4227.7574000000004</v>
      </c>
      <c r="AG39" s="87">
        <v>3522.8200999999999</v>
      </c>
      <c r="AH39" s="87">
        <v>1161.2787000000001</v>
      </c>
      <c r="AI39" s="87">
        <v>3013.7435</v>
      </c>
      <c r="AJ39" s="87">
        <v>2436.6039999999998</v>
      </c>
      <c r="AK39" s="87">
        <v>3032.7804999999998</v>
      </c>
      <c r="AL39" s="87">
        <v>3383.2132000000001</v>
      </c>
      <c r="AM39" s="87">
        <v>2781.4717999999998</v>
      </c>
      <c r="AN39" s="74"/>
      <c r="AO39" s="107">
        <v>41840</v>
      </c>
      <c r="AP39" s="87">
        <v>0.35783500000000001</v>
      </c>
      <c r="AQ39" s="87">
        <v>0.58505700000000005</v>
      </c>
      <c r="AR39" s="87">
        <v>1.1809400000000001</v>
      </c>
      <c r="AS39" s="87">
        <v>1.8112900000000001</v>
      </c>
      <c r="AT39" s="87">
        <v>0.89131300000000002</v>
      </c>
      <c r="AU39" s="87">
        <v>0.39769300000000002</v>
      </c>
      <c r="AV39" s="87">
        <v>1.31867</v>
      </c>
      <c r="AW39" s="87">
        <v>2.0313219999999998</v>
      </c>
      <c r="AX39" s="87">
        <v>-0.30871300000000002</v>
      </c>
      <c r="AY39" s="87">
        <v>-0.99004899999999996</v>
      </c>
      <c r="AZ39" s="87">
        <v>-0.118816</v>
      </c>
      <c r="BA39" s="87">
        <v>-7.0632460000000004</v>
      </c>
      <c r="BB39" s="87">
        <v>0.90034400000000003</v>
      </c>
      <c r="BC39" s="87">
        <v>0.73597299999999999</v>
      </c>
      <c r="BD39" s="87">
        <v>-0.220059</v>
      </c>
      <c r="BE39" s="87">
        <v>1.230637</v>
      </c>
      <c r="BF39" s="87">
        <v>0.55803700000000001</v>
      </c>
      <c r="BG39" s="87">
        <v>-0.761687</v>
      </c>
      <c r="BH39" s="87">
        <v>6.1912469999999997</v>
      </c>
      <c r="BI39" s="87">
        <v>2.8058670000000001</v>
      </c>
      <c r="BJ39" s="87">
        <v>0.60762000000000005</v>
      </c>
      <c r="BK39" s="87">
        <v>1.4430480000000001</v>
      </c>
      <c r="BL39" s="87">
        <v>1.9531050000000001</v>
      </c>
      <c r="BM39" s="87">
        <v>1.745547</v>
      </c>
      <c r="BN39" s="87">
        <v>-1.0047459999999999</v>
      </c>
      <c r="BO39" s="87">
        <v>-2.5222090000000001</v>
      </c>
      <c r="BP39" s="87">
        <v>-3.3254039999999998</v>
      </c>
      <c r="BQ39" s="87">
        <v>-4.8784789999999996</v>
      </c>
      <c r="BR39" s="228">
        <v>0.54004799999999997</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41847</v>
      </c>
      <c r="K40" s="87">
        <v>1922.6713</v>
      </c>
      <c r="L40" s="87">
        <v>1291.3958</v>
      </c>
      <c r="M40" s="87">
        <v>3591.2296999999999</v>
      </c>
      <c r="N40" s="87">
        <v>1917.7992999999999</v>
      </c>
      <c r="O40" s="87">
        <v>1105.6371999999999</v>
      </c>
      <c r="P40" s="87">
        <v>2721.5037000000002</v>
      </c>
      <c r="Q40" s="87">
        <v>2054.5457999999999</v>
      </c>
      <c r="R40" s="87">
        <v>3333.4740000000002</v>
      </c>
      <c r="S40" s="87">
        <v>2075.3908999999999</v>
      </c>
      <c r="T40" s="87">
        <v>3499.7040999999999</v>
      </c>
      <c r="U40" s="87">
        <v>3685.1129000000001</v>
      </c>
      <c r="V40" s="87">
        <v>4923.3989000000001</v>
      </c>
      <c r="W40" s="87">
        <v>4232.8927999999996</v>
      </c>
      <c r="X40" s="87">
        <v>3465.03</v>
      </c>
      <c r="Y40" s="87">
        <v>3353.0241999999998</v>
      </c>
      <c r="Z40" s="87">
        <v>4721.9225999999999</v>
      </c>
      <c r="AA40" s="87">
        <v>2252.6534999999999</v>
      </c>
      <c r="AB40" s="87">
        <v>5883.8591999999999</v>
      </c>
      <c r="AC40" s="87">
        <v>5540.7906999999996</v>
      </c>
      <c r="AD40" s="87">
        <v>3086.7537000000002</v>
      </c>
      <c r="AE40" s="87">
        <v>3542.0394999999999</v>
      </c>
      <c r="AF40" s="87">
        <v>4524.6399000000001</v>
      </c>
      <c r="AG40" s="87">
        <v>3691.9295999999999</v>
      </c>
      <c r="AH40" s="87">
        <v>1186.2325000000001</v>
      </c>
      <c r="AI40" s="87">
        <v>2990.8917000000001</v>
      </c>
      <c r="AJ40" s="87">
        <v>2418.7082999999998</v>
      </c>
      <c r="AK40" s="87">
        <v>3027.6089000000002</v>
      </c>
      <c r="AL40" s="87">
        <v>3347.7345999999998</v>
      </c>
      <c r="AM40" s="87">
        <v>2863.5731999999998</v>
      </c>
      <c r="AN40" s="74"/>
      <c r="AO40" s="107">
        <v>41847</v>
      </c>
      <c r="AP40" s="87">
        <v>1.941325</v>
      </c>
      <c r="AQ40" s="87">
        <v>7.7621909999999996</v>
      </c>
      <c r="AR40" s="87">
        <v>7.4508299999999998</v>
      </c>
      <c r="AS40" s="87">
        <v>1.5196130000000001</v>
      </c>
      <c r="AT40" s="87">
        <v>3.0677279999999998</v>
      </c>
      <c r="AU40" s="87">
        <v>2.0663390000000001</v>
      </c>
      <c r="AV40" s="87">
        <v>2.7208030000000001</v>
      </c>
      <c r="AW40" s="87">
        <v>2.3793850000000001</v>
      </c>
      <c r="AX40" s="87">
        <v>-1.195443</v>
      </c>
      <c r="AY40" s="87">
        <v>1.106441</v>
      </c>
      <c r="AZ40" s="87">
        <v>1.219792</v>
      </c>
      <c r="BA40" s="87">
        <v>0.77499799999999996</v>
      </c>
      <c r="BB40" s="87">
        <v>4.1233190000000004</v>
      </c>
      <c r="BC40" s="87">
        <v>2.0213269999999999</v>
      </c>
      <c r="BD40" s="87">
        <v>-1.079296</v>
      </c>
      <c r="BE40" s="87">
        <v>3.0879379999999998</v>
      </c>
      <c r="BF40" s="87">
        <v>1.1561189999999999</v>
      </c>
      <c r="BG40" s="87">
        <v>-2.2665000000000001E-2</v>
      </c>
      <c r="BH40" s="87">
        <v>2.1067480000000001</v>
      </c>
      <c r="BI40" s="87">
        <v>2.6065640000000001</v>
      </c>
      <c r="BJ40" s="87">
        <v>4.9020549999999998</v>
      </c>
      <c r="BK40" s="87">
        <v>7.0222220000000002</v>
      </c>
      <c r="BL40" s="87">
        <v>4.8004009999999999</v>
      </c>
      <c r="BM40" s="87">
        <v>2.1488209999999999</v>
      </c>
      <c r="BN40" s="87">
        <v>-0.75825299999999995</v>
      </c>
      <c r="BO40" s="87">
        <v>-0.73445300000000002</v>
      </c>
      <c r="BP40" s="87">
        <v>-0.17052300000000001</v>
      </c>
      <c r="BQ40" s="87">
        <v>-1.0486660000000001</v>
      </c>
      <c r="BR40" s="228">
        <v>2.9517250000000002</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41854</v>
      </c>
      <c r="K41" s="87">
        <v>1985.2797</v>
      </c>
      <c r="L41" s="87">
        <v>1377.6868999999999</v>
      </c>
      <c r="M41" s="87">
        <v>3710.2604999999999</v>
      </c>
      <c r="N41" s="87">
        <v>1950.7242000000001</v>
      </c>
      <c r="O41" s="87">
        <v>1143.7333000000001</v>
      </c>
      <c r="P41" s="87">
        <v>2808.5823999999998</v>
      </c>
      <c r="Q41" s="87">
        <v>2101.665</v>
      </c>
      <c r="R41" s="87">
        <v>3378.1934000000001</v>
      </c>
      <c r="S41" s="87">
        <v>2151.4560000000001</v>
      </c>
      <c r="T41" s="87">
        <v>3586.2932999999998</v>
      </c>
      <c r="U41" s="87">
        <v>3759.5893999999998</v>
      </c>
      <c r="V41" s="87">
        <v>5229.3494000000001</v>
      </c>
      <c r="W41" s="87">
        <v>4342.6100999999999</v>
      </c>
      <c r="X41" s="87">
        <v>3590.4533000000001</v>
      </c>
      <c r="Y41" s="87">
        <v>3493.5329999999999</v>
      </c>
      <c r="Z41" s="87">
        <v>4865.0729000000001</v>
      </c>
      <c r="AA41" s="87">
        <v>2309.6152000000002</v>
      </c>
      <c r="AB41" s="87">
        <v>6135.3604999999998</v>
      </c>
      <c r="AC41" s="87">
        <v>5782.8689000000004</v>
      </c>
      <c r="AD41" s="87">
        <v>3206.5828000000001</v>
      </c>
      <c r="AE41" s="87">
        <v>3745.6163999999999</v>
      </c>
      <c r="AF41" s="87">
        <v>4686.8765999999996</v>
      </c>
      <c r="AG41" s="87">
        <v>3716.5738999999999</v>
      </c>
      <c r="AH41" s="87">
        <v>1204.8158000000001</v>
      </c>
      <c r="AI41" s="87">
        <v>3108.7305000000001</v>
      </c>
      <c r="AJ41" s="87">
        <v>2458.8483999999999</v>
      </c>
      <c r="AK41" s="87">
        <v>3131.8896</v>
      </c>
      <c r="AL41" s="87">
        <v>3463.3948</v>
      </c>
      <c r="AM41" s="87">
        <v>2935.8515000000002</v>
      </c>
      <c r="AN41" s="74"/>
      <c r="AO41" s="107">
        <v>41854</v>
      </c>
      <c r="AP41" s="87">
        <v>3.2563240000000002</v>
      </c>
      <c r="AQ41" s="87">
        <v>6.6820029999999999</v>
      </c>
      <c r="AR41" s="87">
        <v>3.314486</v>
      </c>
      <c r="AS41" s="87">
        <v>1.7168060000000001</v>
      </c>
      <c r="AT41" s="87">
        <v>3.445624</v>
      </c>
      <c r="AU41" s="87">
        <v>3.1996540000000002</v>
      </c>
      <c r="AV41" s="87">
        <v>2.293412</v>
      </c>
      <c r="AW41" s="87">
        <v>1.3415250000000001</v>
      </c>
      <c r="AX41" s="87">
        <v>3.665098</v>
      </c>
      <c r="AY41" s="87">
        <v>2.474186</v>
      </c>
      <c r="AZ41" s="87">
        <v>2.02101</v>
      </c>
      <c r="BA41" s="87">
        <v>6.214213</v>
      </c>
      <c r="BB41" s="87">
        <v>2.5920169999999998</v>
      </c>
      <c r="BC41" s="87">
        <v>3.6196890000000002</v>
      </c>
      <c r="BD41" s="87">
        <v>4.1905099999999997</v>
      </c>
      <c r="BE41" s="87">
        <v>3.0316100000000001</v>
      </c>
      <c r="BF41" s="87">
        <v>2.5286490000000001</v>
      </c>
      <c r="BG41" s="87">
        <v>4.2744280000000003</v>
      </c>
      <c r="BH41" s="87">
        <v>4.3690189999999998</v>
      </c>
      <c r="BI41" s="87">
        <v>3.8820429999999999</v>
      </c>
      <c r="BJ41" s="87">
        <v>5.7474489999999996</v>
      </c>
      <c r="BK41" s="87">
        <v>3.5856270000000001</v>
      </c>
      <c r="BL41" s="87">
        <v>0.66751799999999994</v>
      </c>
      <c r="BM41" s="87">
        <v>1.5665819999999999</v>
      </c>
      <c r="BN41" s="87">
        <v>3.9399220000000001</v>
      </c>
      <c r="BO41" s="87">
        <v>1.6595679999999999</v>
      </c>
      <c r="BP41" s="87">
        <v>3.4443250000000001</v>
      </c>
      <c r="BQ41" s="87">
        <v>3.4548800000000002</v>
      </c>
      <c r="BR41" s="228">
        <v>2.52406</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41861</v>
      </c>
      <c r="K42" s="87">
        <v>2046.4458999999999</v>
      </c>
      <c r="L42" s="87">
        <v>1375.7452000000001</v>
      </c>
      <c r="M42" s="87">
        <v>3912.0481</v>
      </c>
      <c r="N42" s="87">
        <v>1977.3261</v>
      </c>
      <c r="O42" s="87">
        <v>1206.0578</v>
      </c>
      <c r="P42" s="87">
        <v>2880.3616999999999</v>
      </c>
      <c r="Q42" s="87">
        <v>2128.0360999999998</v>
      </c>
      <c r="R42" s="87">
        <v>3448.0297999999998</v>
      </c>
      <c r="S42" s="87">
        <v>2208.65</v>
      </c>
      <c r="T42" s="87">
        <v>3700.3141000000001</v>
      </c>
      <c r="U42" s="87">
        <v>3865.2629999999999</v>
      </c>
      <c r="V42" s="87">
        <v>5377.1049999999996</v>
      </c>
      <c r="W42" s="87">
        <v>4427.5364</v>
      </c>
      <c r="X42" s="87">
        <v>3643.7710000000002</v>
      </c>
      <c r="Y42" s="87">
        <v>3640.7253999999998</v>
      </c>
      <c r="Z42" s="87">
        <v>4849.5780000000004</v>
      </c>
      <c r="AA42" s="87">
        <v>2368.2505999999998</v>
      </c>
      <c r="AB42" s="87">
        <v>6179.8194000000003</v>
      </c>
      <c r="AC42" s="87">
        <v>5792.1142</v>
      </c>
      <c r="AD42" s="87">
        <v>3227.1336999999999</v>
      </c>
      <c r="AE42" s="87">
        <v>3677.2754</v>
      </c>
      <c r="AF42" s="87">
        <v>4688.4036999999998</v>
      </c>
      <c r="AG42" s="87">
        <v>3721.5338999999999</v>
      </c>
      <c r="AH42" s="87">
        <v>1225.8811000000001</v>
      </c>
      <c r="AI42" s="87">
        <v>3219.4593</v>
      </c>
      <c r="AJ42" s="87">
        <v>2526.7833000000001</v>
      </c>
      <c r="AK42" s="87">
        <v>3280.8883999999998</v>
      </c>
      <c r="AL42" s="87">
        <v>3613.6547999999998</v>
      </c>
      <c r="AM42" s="87">
        <v>2985.5684999999999</v>
      </c>
      <c r="AN42" s="74"/>
      <c r="AO42" s="107">
        <v>41861</v>
      </c>
      <c r="AP42" s="87">
        <v>3.0809869999999999</v>
      </c>
      <c r="AQ42" s="87">
        <v>-0.14093900000000001</v>
      </c>
      <c r="AR42" s="87">
        <v>5.4386369999999999</v>
      </c>
      <c r="AS42" s="87">
        <v>1.363694</v>
      </c>
      <c r="AT42" s="87">
        <v>5.4492159999999998</v>
      </c>
      <c r="AU42" s="87">
        <v>2.5557129999999999</v>
      </c>
      <c r="AV42" s="87">
        <v>1.254772</v>
      </c>
      <c r="AW42" s="87">
        <v>2.0672709999999999</v>
      </c>
      <c r="AX42" s="87">
        <v>2.6583860000000001</v>
      </c>
      <c r="AY42" s="87">
        <v>3.1793499999999999</v>
      </c>
      <c r="AZ42" s="87">
        <v>2.810775</v>
      </c>
      <c r="BA42" s="87">
        <v>2.8255059999999999</v>
      </c>
      <c r="BB42" s="87">
        <v>1.955651</v>
      </c>
      <c r="BC42" s="87">
        <v>1.484985</v>
      </c>
      <c r="BD42" s="87">
        <v>4.2132820000000004</v>
      </c>
      <c r="BE42" s="87">
        <v>-0.31849300000000003</v>
      </c>
      <c r="BF42" s="87">
        <v>2.5387520000000001</v>
      </c>
      <c r="BG42" s="87">
        <v>0.724634</v>
      </c>
      <c r="BH42" s="87">
        <v>0.15987399999999999</v>
      </c>
      <c r="BI42" s="87">
        <v>0.64089700000000005</v>
      </c>
      <c r="BJ42" s="87">
        <v>-1.82456</v>
      </c>
      <c r="BK42" s="87">
        <v>3.2582E-2</v>
      </c>
      <c r="BL42" s="87">
        <v>0.13345599999999999</v>
      </c>
      <c r="BM42" s="87">
        <v>1.7484249999999999</v>
      </c>
      <c r="BN42" s="87">
        <v>3.5618660000000002</v>
      </c>
      <c r="BO42" s="87">
        <v>2.7628750000000002</v>
      </c>
      <c r="BP42" s="87">
        <v>4.7574730000000001</v>
      </c>
      <c r="BQ42" s="87">
        <v>4.3385179999999997</v>
      </c>
      <c r="BR42" s="228">
        <v>1.6934439999999999</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41868</v>
      </c>
      <c r="K43" s="87">
        <v>2062.4081000000001</v>
      </c>
      <c r="L43" s="87">
        <v>1407.4212</v>
      </c>
      <c r="M43" s="87">
        <v>3895.5394000000001</v>
      </c>
      <c r="N43" s="87">
        <v>2028.9834000000001</v>
      </c>
      <c r="O43" s="87">
        <v>1215.2788</v>
      </c>
      <c r="P43" s="87">
        <v>2974.9683</v>
      </c>
      <c r="Q43" s="87">
        <v>2178.2748000000001</v>
      </c>
      <c r="R43" s="87">
        <v>3546.9573</v>
      </c>
      <c r="S43" s="87">
        <v>2274.9659000000001</v>
      </c>
      <c r="T43" s="87">
        <v>3788.2262000000001</v>
      </c>
      <c r="U43" s="87">
        <v>3974.3011000000001</v>
      </c>
      <c r="V43" s="87">
        <v>5419.9094999999998</v>
      </c>
      <c r="W43" s="87">
        <v>4577.2676000000001</v>
      </c>
      <c r="X43" s="87">
        <v>3756.0048000000002</v>
      </c>
      <c r="Y43" s="87">
        <v>3744.7728000000002</v>
      </c>
      <c r="Z43" s="87">
        <v>4965.6543000000001</v>
      </c>
      <c r="AA43" s="87">
        <v>2425.1194</v>
      </c>
      <c r="AB43" s="87">
        <v>6281.3882000000003</v>
      </c>
      <c r="AC43" s="87">
        <v>5851.8653000000004</v>
      </c>
      <c r="AD43" s="87">
        <v>3372.4913999999999</v>
      </c>
      <c r="AE43" s="87">
        <v>3668.1446000000001</v>
      </c>
      <c r="AF43" s="87">
        <v>4832.6067999999996</v>
      </c>
      <c r="AG43" s="87">
        <v>3812.6918999999998</v>
      </c>
      <c r="AH43" s="87">
        <v>1259.1446000000001</v>
      </c>
      <c r="AI43" s="87">
        <v>3363.0857999999998</v>
      </c>
      <c r="AJ43" s="87">
        <v>2591.4524000000001</v>
      </c>
      <c r="AK43" s="87">
        <v>3366.6097</v>
      </c>
      <c r="AL43" s="87">
        <v>3668.7565</v>
      </c>
      <c r="AM43" s="87">
        <v>3041.9494</v>
      </c>
      <c r="AN43" s="74"/>
      <c r="AO43" s="107">
        <v>41868</v>
      </c>
      <c r="AP43" s="87">
        <v>0.77999600000000002</v>
      </c>
      <c r="AQ43" s="87">
        <v>2.3024610000000001</v>
      </c>
      <c r="AR43" s="87">
        <v>-0.42199599999999998</v>
      </c>
      <c r="AS43" s="87">
        <v>2.6124830000000001</v>
      </c>
      <c r="AT43" s="87">
        <v>0.76455700000000004</v>
      </c>
      <c r="AU43" s="87">
        <v>3.2845390000000001</v>
      </c>
      <c r="AV43" s="87">
        <v>2.3608009999999999</v>
      </c>
      <c r="AW43" s="87">
        <v>2.8691019999999998</v>
      </c>
      <c r="AX43" s="87">
        <v>3.0025539999999999</v>
      </c>
      <c r="AY43" s="87">
        <v>2.3758010000000001</v>
      </c>
      <c r="AZ43" s="87">
        <v>2.8209749999999998</v>
      </c>
      <c r="BA43" s="87">
        <v>0.79605099999999995</v>
      </c>
      <c r="BB43" s="87">
        <v>3.3818169999999999</v>
      </c>
      <c r="BC43" s="87">
        <v>3.080155</v>
      </c>
      <c r="BD43" s="87">
        <v>2.8578760000000001</v>
      </c>
      <c r="BE43" s="87">
        <v>2.3935339999999998</v>
      </c>
      <c r="BF43" s="87">
        <v>2.4013</v>
      </c>
      <c r="BG43" s="87">
        <v>1.643556</v>
      </c>
      <c r="BH43" s="87">
        <v>1.0315939999999999</v>
      </c>
      <c r="BI43" s="87">
        <v>4.5042350000000004</v>
      </c>
      <c r="BJ43" s="87">
        <v>-0.248303</v>
      </c>
      <c r="BK43" s="87">
        <v>3.0757400000000001</v>
      </c>
      <c r="BL43" s="87">
        <v>2.4494739999999999</v>
      </c>
      <c r="BM43" s="87">
        <v>2.7134360000000002</v>
      </c>
      <c r="BN43" s="87">
        <v>4.4611989999999997</v>
      </c>
      <c r="BO43" s="87">
        <v>2.559345</v>
      </c>
      <c r="BP43" s="87">
        <v>2.6127470000000002</v>
      </c>
      <c r="BQ43" s="87">
        <v>1.5248189999999999</v>
      </c>
      <c r="BR43" s="228">
        <v>1.8884479999999999</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41875</v>
      </c>
      <c r="K44" s="87">
        <v>2090.9557</v>
      </c>
      <c r="L44" s="87">
        <v>1407.5592999999999</v>
      </c>
      <c r="M44" s="87">
        <v>3933.7511</v>
      </c>
      <c r="N44" s="87">
        <v>2089.6061</v>
      </c>
      <c r="O44" s="87">
        <v>1247.0307</v>
      </c>
      <c r="P44" s="87">
        <v>3038.1628000000001</v>
      </c>
      <c r="Q44" s="87">
        <v>2218.2842000000001</v>
      </c>
      <c r="R44" s="87">
        <v>3585.4259999999999</v>
      </c>
      <c r="S44" s="87">
        <v>2326.3353999999999</v>
      </c>
      <c r="T44" s="87">
        <v>3891.2667999999999</v>
      </c>
      <c r="U44" s="87">
        <v>4089.1527000000001</v>
      </c>
      <c r="V44" s="87">
        <v>5588.9748</v>
      </c>
      <c r="W44" s="87">
        <v>4567.3107</v>
      </c>
      <c r="X44" s="87">
        <v>3867.5144</v>
      </c>
      <c r="Y44" s="87">
        <v>3985.7844</v>
      </c>
      <c r="Z44" s="87">
        <v>5055.2471999999998</v>
      </c>
      <c r="AA44" s="87">
        <v>2492.0120000000002</v>
      </c>
      <c r="AB44" s="87">
        <v>6405.7380000000003</v>
      </c>
      <c r="AC44" s="87">
        <v>5887.3585999999996</v>
      </c>
      <c r="AD44" s="87">
        <v>3421.3391999999999</v>
      </c>
      <c r="AE44" s="87">
        <v>3635.6325999999999</v>
      </c>
      <c r="AF44" s="87">
        <v>4746.6205</v>
      </c>
      <c r="AG44" s="87">
        <v>3902.5882000000001</v>
      </c>
      <c r="AH44" s="87">
        <v>1287.1329000000001</v>
      </c>
      <c r="AI44" s="87">
        <v>3460.1383000000001</v>
      </c>
      <c r="AJ44" s="87">
        <v>2670.6147999999998</v>
      </c>
      <c r="AK44" s="87">
        <v>3496.2804000000001</v>
      </c>
      <c r="AL44" s="87">
        <v>4050.0300999999999</v>
      </c>
      <c r="AM44" s="87">
        <v>3115.4825999999998</v>
      </c>
      <c r="AN44" s="74"/>
      <c r="AO44" s="107">
        <v>41875</v>
      </c>
      <c r="AP44" s="87">
        <v>1.384188</v>
      </c>
      <c r="AQ44" s="87">
        <v>9.8119999999999995E-3</v>
      </c>
      <c r="AR44" s="87">
        <v>0.98090900000000003</v>
      </c>
      <c r="AS44" s="87">
        <v>2.9878360000000002</v>
      </c>
      <c r="AT44" s="87">
        <v>2.6127259999999999</v>
      </c>
      <c r="AU44" s="87">
        <v>2.1242079999999999</v>
      </c>
      <c r="AV44" s="87">
        <v>1.8367469999999999</v>
      </c>
      <c r="AW44" s="87">
        <v>1.0845549999999999</v>
      </c>
      <c r="AX44" s="87">
        <v>2.2580339999999999</v>
      </c>
      <c r="AY44" s="87">
        <v>2.7200220000000002</v>
      </c>
      <c r="AZ44" s="87">
        <v>2.8898570000000001</v>
      </c>
      <c r="BA44" s="87">
        <v>3.1193379999999999</v>
      </c>
      <c r="BB44" s="87">
        <v>-0.217529</v>
      </c>
      <c r="BC44" s="87">
        <v>2.9688349999999999</v>
      </c>
      <c r="BD44" s="87">
        <v>6.4359469999999996</v>
      </c>
      <c r="BE44" s="87">
        <v>1.804252</v>
      </c>
      <c r="BF44" s="87">
        <v>2.7583220000000002</v>
      </c>
      <c r="BG44" s="87">
        <v>1.9796549999999999</v>
      </c>
      <c r="BH44" s="87">
        <v>0.60653000000000001</v>
      </c>
      <c r="BI44" s="87">
        <v>1.4484189999999999</v>
      </c>
      <c r="BJ44" s="87">
        <v>-0.88633399999999996</v>
      </c>
      <c r="BK44" s="87">
        <v>-1.7792939999999999</v>
      </c>
      <c r="BL44" s="87">
        <v>2.3578169999999998</v>
      </c>
      <c r="BM44" s="87">
        <v>2.2228029999999999</v>
      </c>
      <c r="BN44" s="87">
        <v>2.8858169999999999</v>
      </c>
      <c r="BO44" s="87">
        <v>3.0547499999999999</v>
      </c>
      <c r="BP44" s="87">
        <v>3.8516699999999999</v>
      </c>
      <c r="BQ44" s="87">
        <v>10.392448</v>
      </c>
      <c r="BR44" s="228">
        <v>2.4173049999999998</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41882</v>
      </c>
      <c r="K45" s="87">
        <v>2119.6345000000001</v>
      </c>
      <c r="L45" s="87">
        <v>1367.845</v>
      </c>
      <c r="M45" s="87">
        <v>3805.491</v>
      </c>
      <c r="N45" s="87">
        <v>2080.9780000000001</v>
      </c>
      <c r="O45" s="87">
        <v>1222.9938999999999</v>
      </c>
      <c r="P45" s="87">
        <v>2971.5970000000002</v>
      </c>
      <c r="Q45" s="87">
        <v>2167.3602999999998</v>
      </c>
      <c r="R45" s="87">
        <v>3514.6639</v>
      </c>
      <c r="S45" s="87">
        <v>2304.1080000000002</v>
      </c>
      <c r="T45" s="87">
        <v>3826.5236</v>
      </c>
      <c r="U45" s="87">
        <v>4022.9456</v>
      </c>
      <c r="V45" s="87">
        <v>5617.7492000000002</v>
      </c>
      <c r="W45" s="87">
        <v>4519.3618999999999</v>
      </c>
      <c r="X45" s="87">
        <v>3780.3285999999998</v>
      </c>
      <c r="Y45" s="87">
        <v>3898.1329999999998</v>
      </c>
      <c r="Z45" s="87">
        <v>4925.3060999999998</v>
      </c>
      <c r="AA45" s="87">
        <v>2467.4589000000001</v>
      </c>
      <c r="AB45" s="87">
        <v>6296.7755999999999</v>
      </c>
      <c r="AC45" s="87">
        <v>5857.0397999999996</v>
      </c>
      <c r="AD45" s="87">
        <v>3350.5853000000002</v>
      </c>
      <c r="AE45" s="87">
        <v>3599.2301000000002</v>
      </c>
      <c r="AF45" s="87">
        <v>4672.4606999999996</v>
      </c>
      <c r="AG45" s="87">
        <v>3811.7411000000002</v>
      </c>
      <c r="AH45" s="87">
        <v>1265.4761000000001</v>
      </c>
      <c r="AI45" s="87">
        <v>3410.8739999999998</v>
      </c>
      <c r="AJ45" s="87">
        <v>2607.4358999999999</v>
      </c>
      <c r="AK45" s="87">
        <v>3474.4371000000001</v>
      </c>
      <c r="AL45" s="87">
        <v>3860.3890000000001</v>
      </c>
      <c r="AM45" s="87">
        <v>3047.5452</v>
      </c>
      <c r="AN45" s="74"/>
      <c r="AO45" s="107">
        <v>41882</v>
      </c>
      <c r="AP45" s="87">
        <v>1.371564</v>
      </c>
      <c r="AQ45" s="87">
        <v>-2.821501</v>
      </c>
      <c r="AR45" s="87">
        <v>-3.2605040000000001</v>
      </c>
      <c r="AS45" s="87">
        <v>-0.412906</v>
      </c>
      <c r="AT45" s="87">
        <v>-1.9275230000000001</v>
      </c>
      <c r="AU45" s="87">
        <v>-2.1909890000000001</v>
      </c>
      <c r="AV45" s="87">
        <v>-2.2956439999999998</v>
      </c>
      <c r="AW45" s="87">
        <v>-1.9736039999999999</v>
      </c>
      <c r="AX45" s="87">
        <v>-0.95546799999999998</v>
      </c>
      <c r="AY45" s="87">
        <v>-1.663808</v>
      </c>
      <c r="AZ45" s="87">
        <v>-1.6190910000000001</v>
      </c>
      <c r="BA45" s="87">
        <v>0.51484200000000002</v>
      </c>
      <c r="BB45" s="87">
        <v>-1.0498259999999999</v>
      </c>
      <c r="BC45" s="87">
        <v>-2.254311</v>
      </c>
      <c r="BD45" s="87">
        <v>-2.1991000000000001</v>
      </c>
      <c r="BE45" s="87">
        <v>-2.5704199999999999</v>
      </c>
      <c r="BF45" s="87">
        <v>-0.98527200000000004</v>
      </c>
      <c r="BG45" s="87">
        <v>-1.701012</v>
      </c>
      <c r="BH45" s="87">
        <v>-0.51498100000000002</v>
      </c>
      <c r="BI45" s="87">
        <v>-2.0680179999999999</v>
      </c>
      <c r="BJ45" s="87">
        <v>-1.0012700000000001</v>
      </c>
      <c r="BK45" s="87">
        <v>-1.562371</v>
      </c>
      <c r="BL45" s="87">
        <v>-2.327868</v>
      </c>
      <c r="BM45" s="87">
        <v>-1.682561</v>
      </c>
      <c r="BN45" s="87">
        <v>-1.423767</v>
      </c>
      <c r="BO45" s="87">
        <v>-2.3657059999999999</v>
      </c>
      <c r="BP45" s="87">
        <v>-0.62475800000000004</v>
      </c>
      <c r="BQ45" s="87">
        <v>-4.682461</v>
      </c>
      <c r="BR45" s="228">
        <v>-2.1806380000000001</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41889</v>
      </c>
      <c r="K46" s="87">
        <v>2186.5025000000001</v>
      </c>
      <c r="L46" s="87">
        <v>1438.0319</v>
      </c>
      <c r="M46" s="87">
        <v>4034.4450999999999</v>
      </c>
      <c r="N46" s="87">
        <v>2205.1779999999999</v>
      </c>
      <c r="O46" s="87">
        <v>1282.6186</v>
      </c>
      <c r="P46" s="87">
        <v>3130.5617999999999</v>
      </c>
      <c r="Q46" s="87">
        <v>2284.7258000000002</v>
      </c>
      <c r="R46" s="87">
        <v>3685.27</v>
      </c>
      <c r="S46" s="87">
        <v>2446.7813000000001</v>
      </c>
      <c r="T46" s="87">
        <v>4083.4508999999998</v>
      </c>
      <c r="U46" s="87">
        <v>4318.4674999999997</v>
      </c>
      <c r="V46" s="87">
        <v>6298.3100999999997</v>
      </c>
      <c r="W46" s="87">
        <v>4757.0805</v>
      </c>
      <c r="X46" s="87">
        <v>3997.2867000000001</v>
      </c>
      <c r="Y46" s="87">
        <v>4090.7855</v>
      </c>
      <c r="Z46" s="87">
        <v>5144.8407999999999</v>
      </c>
      <c r="AA46" s="87">
        <v>2604.4933999999998</v>
      </c>
      <c r="AB46" s="87">
        <v>6574.5766000000003</v>
      </c>
      <c r="AC46" s="87">
        <v>6160.4875000000002</v>
      </c>
      <c r="AD46" s="87">
        <v>3480.8597</v>
      </c>
      <c r="AE46" s="87">
        <v>3728.7651000000001</v>
      </c>
      <c r="AF46" s="87">
        <v>4920.9763000000003</v>
      </c>
      <c r="AG46" s="87">
        <v>4023.5605</v>
      </c>
      <c r="AH46" s="87">
        <v>1383.1953000000001</v>
      </c>
      <c r="AI46" s="87">
        <v>3580.1673000000001</v>
      </c>
      <c r="AJ46" s="87">
        <v>2771.4404</v>
      </c>
      <c r="AK46" s="87">
        <v>3677.7229000000002</v>
      </c>
      <c r="AL46" s="87">
        <v>4066.0988000000002</v>
      </c>
      <c r="AM46" s="87">
        <v>3205.5061000000001</v>
      </c>
      <c r="AN46" s="74"/>
      <c r="AO46" s="107">
        <v>41889</v>
      </c>
      <c r="AP46" s="87">
        <v>3.1546949999999998</v>
      </c>
      <c r="AQ46" s="87">
        <v>5.1312030000000002</v>
      </c>
      <c r="AR46" s="87">
        <v>6.0164140000000002</v>
      </c>
      <c r="AS46" s="87">
        <v>5.9683479999999998</v>
      </c>
      <c r="AT46" s="87">
        <v>4.8753060000000001</v>
      </c>
      <c r="AU46" s="87">
        <v>5.3494739999999998</v>
      </c>
      <c r="AV46" s="87">
        <v>5.4151360000000004</v>
      </c>
      <c r="AW46" s="87">
        <v>4.8541230000000004</v>
      </c>
      <c r="AX46" s="87">
        <v>6.1921270000000002</v>
      </c>
      <c r="AY46" s="87">
        <v>6.7143790000000001</v>
      </c>
      <c r="AZ46" s="87">
        <v>7.3459079999999997</v>
      </c>
      <c r="BA46" s="87">
        <v>12.114476</v>
      </c>
      <c r="BB46" s="87">
        <v>5.2600040000000003</v>
      </c>
      <c r="BC46" s="87">
        <v>5.7391329999999998</v>
      </c>
      <c r="BD46" s="87">
        <v>4.9421739999999996</v>
      </c>
      <c r="BE46" s="87">
        <v>4.4572799999999999</v>
      </c>
      <c r="BF46" s="87">
        <v>5.5536690000000002</v>
      </c>
      <c r="BG46" s="87">
        <v>4.4117980000000001</v>
      </c>
      <c r="BH46" s="87">
        <v>5.1809060000000002</v>
      </c>
      <c r="BI46" s="87">
        <v>3.888109</v>
      </c>
      <c r="BJ46" s="87">
        <v>3.5989640000000001</v>
      </c>
      <c r="BK46" s="87">
        <v>5.3187309999999997</v>
      </c>
      <c r="BL46" s="87">
        <v>5.5570250000000003</v>
      </c>
      <c r="BM46" s="87">
        <v>9.302365</v>
      </c>
      <c r="BN46" s="87">
        <v>4.9633409999999998</v>
      </c>
      <c r="BO46" s="87">
        <v>6.2898769999999997</v>
      </c>
      <c r="BP46" s="87">
        <v>5.8508990000000001</v>
      </c>
      <c r="BQ46" s="87">
        <v>5.3287319999999996</v>
      </c>
      <c r="BR46" s="228">
        <v>5.1832180000000001</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41896</v>
      </c>
      <c r="K47" s="87">
        <v>2195.0974999999999</v>
      </c>
      <c r="L47" s="87">
        <v>1431.8629000000001</v>
      </c>
      <c r="M47" s="87">
        <v>4049.5888</v>
      </c>
      <c r="N47" s="87">
        <v>2257.1289999999999</v>
      </c>
      <c r="O47" s="87">
        <v>1319.2788</v>
      </c>
      <c r="P47" s="87">
        <v>3215.0904999999998</v>
      </c>
      <c r="Q47" s="87">
        <v>2343.0111000000002</v>
      </c>
      <c r="R47" s="87">
        <v>3765.8771000000002</v>
      </c>
      <c r="S47" s="87">
        <v>2508.6905999999999</v>
      </c>
      <c r="T47" s="87">
        <v>4220.8810999999996</v>
      </c>
      <c r="U47" s="87">
        <v>4407.0856999999996</v>
      </c>
      <c r="V47" s="87">
        <v>6554.1629000000003</v>
      </c>
      <c r="W47" s="87">
        <v>4804.2875000000004</v>
      </c>
      <c r="X47" s="87">
        <v>4124.7235000000001</v>
      </c>
      <c r="Y47" s="87">
        <v>4210.8359</v>
      </c>
      <c r="Z47" s="87">
        <v>5178.1265000000003</v>
      </c>
      <c r="AA47" s="87">
        <v>2704.9378000000002</v>
      </c>
      <c r="AB47" s="87">
        <v>6668.0497999999998</v>
      </c>
      <c r="AC47" s="87">
        <v>6054.7213000000002</v>
      </c>
      <c r="AD47" s="87">
        <v>3573.3355999999999</v>
      </c>
      <c r="AE47" s="87">
        <v>3667.8769000000002</v>
      </c>
      <c r="AF47" s="87">
        <v>4830.7897000000003</v>
      </c>
      <c r="AG47" s="87">
        <v>4057.9061000000002</v>
      </c>
      <c r="AH47" s="87">
        <v>1414.2407000000001</v>
      </c>
      <c r="AI47" s="87">
        <v>3602.1306</v>
      </c>
      <c r="AJ47" s="87">
        <v>2822.9205999999999</v>
      </c>
      <c r="AK47" s="87">
        <v>3775.1143999999999</v>
      </c>
      <c r="AL47" s="87">
        <v>4146.2127</v>
      </c>
      <c r="AM47" s="87">
        <v>3245.7883000000002</v>
      </c>
      <c r="AN47" s="74"/>
      <c r="AO47" s="107">
        <v>41896</v>
      </c>
      <c r="AP47" s="87">
        <v>0.393094</v>
      </c>
      <c r="AQ47" s="87">
        <v>-0.42898900000000001</v>
      </c>
      <c r="AR47" s="87">
        <v>0.37536000000000003</v>
      </c>
      <c r="AS47" s="87">
        <v>2.355864</v>
      </c>
      <c r="AT47" s="87">
        <v>2.858231</v>
      </c>
      <c r="AU47" s="87">
        <v>2.700113</v>
      </c>
      <c r="AV47" s="87">
        <v>2.551085</v>
      </c>
      <c r="AW47" s="87">
        <v>2.1872780000000001</v>
      </c>
      <c r="AX47" s="87">
        <v>2.5302340000000001</v>
      </c>
      <c r="AY47" s="87">
        <v>3.3655409999999999</v>
      </c>
      <c r="AZ47" s="87">
        <v>2.0520749999999999</v>
      </c>
      <c r="BA47" s="87">
        <v>4.0622449999999999</v>
      </c>
      <c r="BB47" s="87">
        <v>0.99235200000000001</v>
      </c>
      <c r="BC47" s="87">
        <v>3.1880829999999998</v>
      </c>
      <c r="BD47" s="87">
        <v>2.9346540000000001</v>
      </c>
      <c r="BE47" s="87">
        <v>0.64697199999999999</v>
      </c>
      <c r="BF47" s="87">
        <v>3.8565809999999998</v>
      </c>
      <c r="BG47" s="87">
        <v>1.421737</v>
      </c>
      <c r="BH47" s="87">
        <v>-1.7168479999999999</v>
      </c>
      <c r="BI47" s="87">
        <v>2.6566969999999999</v>
      </c>
      <c r="BJ47" s="87">
        <v>-1.6329320000000001</v>
      </c>
      <c r="BK47" s="87">
        <v>-1.832697</v>
      </c>
      <c r="BL47" s="87">
        <v>0.85361200000000004</v>
      </c>
      <c r="BM47" s="87">
        <v>2.2444700000000002</v>
      </c>
      <c r="BN47" s="87">
        <v>0.61347099999999999</v>
      </c>
      <c r="BO47" s="87">
        <v>1.8575250000000001</v>
      </c>
      <c r="BP47" s="87">
        <v>2.6481469999999998</v>
      </c>
      <c r="BQ47" s="87">
        <v>1.970289</v>
      </c>
      <c r="BR47" s="228">
        <v>1.256656</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41903</v>
      </c>
      <c r="K48" s="87">
        <v>2161.8546999999999</v>
      </c>
      <c r="L48" s="87">
        <v>1446.1324</v>
      </c>
      <c r="M48" s="87">
        <v>4023.5043999999998</v>
      </c>
      <c r="N48" s="87">
        <v>2269.5944</v>
      </c>
      <c r="O48" s="87">
        <v>1329.6880000000001</v>
      </c>
      <c r="P48" s="87">
        <v>3236.3217</v>
      </c>
      <c r="Q48" s="87">
        <v>2354.0257000000001</v>
      </c>
      <c r="R48" s="87">
        <v>3756.5805</v>
      </c>
      <c r="S48" s="87">
        <v>2502.6224000000002</v>
      </c>
      <c r="T48" s="87">
        <v>4225.8438999999998</v>
      </c>
      <c r="U48" s="87">
        <v>4352.9906000000001</v>
      </c>
      <c r="V48" s="87">
        <v>6415.9211999999998</v>
      </c>
      <c r="W48" s="87">
        <v>4729.8370999999997</v>
      </c>
      <c r="X48" s="87">
        <v>4170.7365</v>
      </c>
      <c r="Y48" s="87">
        <v>4252.5168000000003</v>
      </c>
      <c r="Z48" s="87">
        <v>5134.2767000000003</v>
      </c>
      <c r="AA48" s="87">
        <v>2726.7512000000002</v>
      </c>
      <c r="AB48" s="87">
        <v>6742.4029</v>
      </c>
      <c r="AC48" s="87">
        <v>5982.8419000000004</v>
      </c>
      <c r="AD48" s="87">
        <v>3677.5708</v>
      </c>
      <c r="AE48" s="87">
        <v>3685.2932999999998</v>
      </c>
      <c r="AF48" s="87">
        <v>4774.0959000000003</v>
      </c>
      <c r="AG48" s="87">
        <v>4058.5581999999999</v>
      </c>
      <c r="AH48" s="87">
        <v>1424.7612999999999</v>
      </c>
      <c r="AI48" s="87">
        <v>3567.3672000000001</v>
      </c>
      <c r="AJ48" s="87">
        <v>2808.6765999999998</v>
      </c>
      <c r="AK48" s="87">
        <v>3776.3209999999999</v>
      </c>
      <c r="AL48" s="87">
        <v>4030.7883000000002</v>
      </c>
      <c r="AM48" s="87">
        <v>3426.0846999999999</v>
      </c>
      <c r="AN48" s="74"/>
      <c r="AO48" s="107">
        <v>41903</v>
      </c>
      <c r="AP48" s="87">
        <v>-1.514411</v>
      </c>
      <c r="AQ48" s="87">
        <v>0.99656900000000004</v>
      </c>
      <c r="AR48" s="87">
        <v>-0.64412499999999995</v>
      </c>
      <c r="AS48" s="87">
        <v>0.55226799999999998</v>
      </c>
      <c r="AT48" s="87">
        <v>0.78900700000000001</v>
      </c>
      <c r="AU48" s="87">
        <v>0.66036099999999998</v>
      </c>
      <c r="AV48" s="87">
        <v>0.47010400000000002</v>
      </c>
      <c r="AW48" s="87">
        <v>-0.246864</v>
      </c>
      <c r="AX48" s="87">
        <v>-0.24188699999999999</v>
      </c>
      <c r="AY48" s="87">
        <v>0.117577</v>
      </c>
      <c r="AZ48" s="87">
        <v>-1.227457</v>
      </c>
      <c r="BA48" s="87">
        <v>-2.1092200000000001</v>
      </c>
      <c r="BB48" s="87">
        <v>-1.549666</v>
      </c>
      <c r="BC48" s="87">
        <v>1.1155409999999999</v>
      </c>
      <c r="BD48" s="87">
        <v>0.98984899999999998</v>
      </c>
      <c r="BE48" s="87">
        <v>-0.84682800000000003</v>
      </c>
      <c r="BF48" s="87">
        <v>0.80642899999999995</v>
      </c>
      <c r="BG48" s="87">
        <v>1.115065</v>
      </c>
      <c r="BH48" s="87">
        <v>-1.187163</v>
      </c>
      <c r="BI48" s="87">
        <v>2.9170280000000002</v>
      </c>
      <c r="BJ48" s="87">
        <v>0.47483599999999998</v>
      </c>
      <c r="BK48" s="87">
        <v>-1.1735930000000001</v>
      </c>
      <c r="BL48" s="87">
        <v>1.6070000000000001E-2</v>
      </c>
      <c r="BM48" s="87">
        <v>0.74390400000000001</v>
      </c>
      <c r="BN48" s="87">
        <v>-0.96507900000000002</v>
      </c>
      <c r="BO48" s="87">
        <v>-0.50458400000000003</v>
      </c>
      <c r="BP48" s="87">
        <v>3.1961999999999997E-2</v>
      </c>
      <c r="BQ48" s="87">
        <v>-2.7838509999999999</v>
      </c>
      <c r="BR48" s="228">
        <v>5.5547800000000001</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41910</v>
      </c>
      <c r="K49" s="87">
        <v>2182.7420000000002</v>
      </c>
      <c r="L49" s="87">
        <v>1465.0433</v>
      </c>
      <c r="M49" s="87">
        <v>4058.9036999999998</v>
      </c>
      <c r="N49" s="87">
        <v>2300.3243000000002</v>
      </c>
      <c r="O49" s="87">
        <v>1339.4766</v>
      </c>
      <c r="P49" s="87">
        <v>3307.1412</v>
      </c>
      <c r="Q49" s="87">
        <v>2418.0268000000001</v>
      </c>
      <c r="R49" s="87">
        <v>3813.6520999999998</v>
      </c>
      <c r="S49" s="87">
        <v>2559.1192000000001</v>
      </c>
      <c r="T49" s="87">
        <v>4332.7730000000001</v>
      </c>
      <c r="U49" s="87">
        <v>4495.6221999999998</v>
      </c>
      <c r="V49" s="87">
        <v>6694.7855</v>
      </c>
      <c r="W49" s="87">
        <v>4796.1873999999998</v>
      </c>
      <c r="X49" s="87">
        <v>4238.6405999999997</v>
      </c>
      <c r="Y49" s="87">
        <v>4350.6850000000004</v>
      </c>
      <c r="Z49" s="87">
        <v>5132.1554999999998</v>
      </c>
      <c r="AA49" s="87">
        <v>2775.3824</v>
      </c>
      <c r="AB49" s="87">
        <v>6806.4607999999998</v>
      </c>
      <c r="AC49" s="87">
        <v>5976.8489</v>
      </c>
      <c r="AD49" s="87">
        <v>3821.3105</v>
      </c>
      <c r="AE49" s="87">
        <v>3642.3281999999999</v>
      </c>
      <c r="AF49" s="87">
        <v>4863.1390000000001</v>
      </c>
      <c r="AG49" s="87">
        <v>4089.2060000000001</v>
      </c>
      <c r="AH49" s="87">
        <v>1451.7999</v>
      </c>
      <c r="AI49" s="87">
        <v>3594.3471</v>
      </c>
      <c r="AJ49" s="87">
        <v>2917.0706</v>
      </c>
      <c r="AK49" s="87">
        <v>3895.8802000000001</v>
      </c>
      <c r="AL49" s="87">
        <v>4093.5410999999999</v>
      </c>
      <c r="AM49" s="87">
        <v>3491.3265999999999</v>
      </c>
      <c r="AN49" s="74"/>
      <c r="AO49" s="107">
        <v>41910</v>
      </c>
      <c r="AP49" s="87">
        <v>0.96617500000000001</v>
      </c>
      <c r="AQ49" s="87">
        <v>1.307688</v>
      </c>
      <c r="AR49" s="87">
        <v>0.87981299999999996</v>
      </c>
      <c r="AS49" s="87">
        <v>1.353982</v>
      </c>
      <c r="AT49" s="87">
        <v>0.73615799999999998</v>
      </c>
      <c r="AU49" s="87">
        <v>2.1882709999999999</v>
      </c>
      <c r="AV49" s="87">
        <v>2.7187939999999999</v>
      </c>
      <c r="AW49" s="87">
        <v>1.5192429999999999</v>
      </c>
      <c r="AX49" s="87">
        <v>2.257504</v>
      </c>
      <c r="AY49" s="87">
        <v>2.5303610000000001</v>
      </c>
      <c r="AZ49" s="87">
        <v>3.2766350000000002</v>
      </c>
      <c r="BA49" s="87">
        <v>4.3464419999999997</v>
      </c>
      <c r="BB49" s="87">
        <v>1.402803</v>
      </c>
      <c r="BC49" s="87">
        <v>1.6281080000000001</v>
      </c>
      <c r="BD49" s="87">
        <v>2.3084730000000002</v>
      </c>
      <c r="BE49" s="87">
        <v>-4.1313999999999997E-2</v>
      </c>
      <c r="BF49" s="87">
        <v>1.783485</v>
      </c>
      <c r="BG49" s="87">
        <v>0.950075</v>
      </c>
      <c r="BH49" s="87">
        <v>-0.10017</v>
      </c>
      <c r="BI49" s="87">
        <v>3.90855</v>
      </c>
      <c r="BJ49" s="87">
        <v>-1.165853</v>
      </c>
      <c r="BK49" s="87">
        <v>1.86513</v>
      </c>
      <c r="BL49" s="87">
        <v>0.75514000000000003</v>
      </c>
      <c r="BM49" s="87">
        <v>1.897764</v>
      </c>
      <c r="BN49" s="87">
        <v>0.756297</v>
      </c>
      <c r="BO49" s="87">
        <v>3.8592550000000001</v>
      </c>
      <c r="BP49" s="87">
        <v>3.166023</v>
      </c>
      <c r="BQ49" s="87">
        <v>1.556837</v>
      </c>
      <c r="BR49" s="228">
        <v>1.9042699999999999</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41917</v>
      </c>
      <c r="K50" s="87">
        <v>2195.4872</v>
      </c>
      <c r="L50" s="87">
        <v>1502.9108000000001</v>
      </c>
      <c r="M50" s="87">
        <v>4096.6598000000004</v>
      </c>
      <c r="N50" s="87">
        <v>2332.8420000000001</v>
      </c>
      <c r="O50" s="87">
        <v>1346.3668</v>
      </c>
      <c r="P50" s="87">
        <v>3369.0691999999999</v>
      </c>
      <c r="Q50" s="87">
        <v>2453.3141999999998</v>
      </c>
      <c r="R50" s="87">
        <v>3856.4265999999998</v>
      </c>
      <c r="S50" s="87">
        <v>2604.5275000000001</v>
      </c>
      <c r="T50" s="87">
        <v>4409.9168</v>
      </c>
      <c r="U50" s="87">
        <v>4553.4305000000004</v>
      </c>
      <c r="V50" s="87">
        <v>6769.3710000000001</v>
      </c>
      <c r="W50" s="87">
        <v>4878.5312000000004</v>
      </c>
      <c r="X50" s="87">
        <v>4318.4296000000004</v>
      </c>
      <c r="Y50" s="87">
        <v>4388.05</v>
      </c>
      <c r="Z50" s="87">
        <v>5085.0109000000002</v>
      </c>
      <c r="AA50" s="87">
        <v>2839.2986000000001</v>
      </c>
      <c r="AB50" s="87">
        <v>6907.7584999999999</v>
      </c>
      <c r="AC50" s="87">
        <v>6022.1165000000001</v>
      </c>
      <c r="AD50" s="87">
        <v>3847.5925000000002</v>
      </c>
      <c r="AE50" s="87">
        <v>3645.4171999999999</v>
      </c>
      <c r="AF50" s="87">
        <v>4886.3158000000003</v>
      </c>
      <c r="AG50" s="87">
        <v>4128.9847</v>
      </c>
      <c r="AH50" s="87">
        <v>1469.6639</v>
      </c>
      <c r="AI50" s="87">
        <v>3670.7280000000001</v>
      </c>
      <c r="AJ50" s="87">
        <v>2982.7842000000001</v>
      </c>
      <c r="AK50" s="87">
        <v>4058.3125</v>
      </c>
      <c r="AL50" s="87">
        <v>4180.0672999999997</v>
      </c>
      <c r="AM50" s="87">
        <v>3560.3074000000001</v>
      </c>
      <c r="AN50" s="74"/>
      <c r="AO50" s="107">
        <v>41917</v>
      </c>
      <c r="AP50" s="87">
        <v>0.58390799999999998</v>
      </c>
      <c r="AQ50" s="87">
        <v>2.5847359999999999</v>
      </c>
      <c r="AR50" s="87">
        <v>0.93020400000000003</v>
      </c>
      <c r="AS50" s="87">
        <v>1.4136139999999999</v>
      </c>
      <c r="AT50" s="87">
        <v>0.51439500000000005</v>
      </c>
      <c r="AU50" s="87">
        <v>1.8725540000000001</v>
      </c>
      <c r="AV50" s="87">
        <v>1.4593469999999999</v>
      </c>
      <c r="AW50" s="87">
        <v>1.121615</v>
      </c>
      <c r="AX50" s="87">
        <v>1.7743720000000001</v>
      </c>
      <c r="AY50" s="87">
        <v>1.7804720000000001</v>
      </c>
      <c r="AZ50" s="87">
        <v>1.2858799999999999</v>
      </c>
      <c r="BA50" s="87">
        <v>1.1140829999999999</v>
      </c>
      <c r="BB50" s="87">
        <v>1.7168600000000001</v>
      </c>
      <c r="BC50" s="87">
        <v>1.88242</v>
      </c>
      <c r="BD50" s="87">
        <v>0.85882999999999998</v>
      </c>
      <c r="BE50" s="87">
        <v>-0.91861199999999998</v>
      </c>
      <c r="BF50" s="87">
        <v>2.302969</v>
      </c>
      <c r="BG50" s="87">
        <v>1.4882580000000001</v>
      </c>
      <c r="BH50" s="87">
        <v>0.757382</v>
      </c>
      <c r="BI50" s="87">
        <v>0.68777500000000003</v>
      </c>
      <c r="BJ50" s="87">
        <v>8.4807999999999995E-2</v>
      </c>
      <c r="BK50" s="87">
        <v>0.47658099999999998</v>
      </c>
      <c r="BL50" s="87">
        <v>0.972773</v>
      </c>
      <c r="BM50" s="87">
        <v>1.2304729999999999</v>
      </c>
      <c r="BN50" s="87">
        <v>2.1250279999999999</v>
      </c>
      <c r="BO50" s="87">
        <v>2.252726</v>
      </c>
      <c r="BP50" s="87">
        <v>4.1693350000000002</v>
      </c>
      <c r="BQ50" s="87">
        <v>2.1137250000000001</v>
      </c>
      <c r="BR50" s="228">
        <v>1.975776</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41924</v>
      </c>
      <c r="K51" s="87">
        <v>2197.6341000000002</v>
      </c>
      <c r="L51" s="87">
        <v>1512.3097</v>
      </c>
      <c r="M51" s="87">
        <v>4105.6012000000001</v>
      </c>
      <c r="N51" s="87">
        <v>2345.9371000000001</v>
      </c>
      <c r="O51" s="87">
        <v>1372.0762</v>
      </c>
      <c r="P51" s="87">
        <v>3432.6475</v>
      </c>
      <c r="Q51" s="87">
        <v>2515.9675999999999</v>
      </c>
      <c r="R51" s="87">
        <v>3925.5929000000001</v>
      </c>
      <c r="S51" s="87">
        <v>2674.0569</v>
      </c>
      <c r="T51" s="87">
        <v>4469.5778</v>
      </c>
      <c r="U51" s="87">
        <v>4609.7377999999999</v>
      </c>
      <c r="V51" s="87">
        <v>6917.6962999999996</v>
      </c>
      <c r="W51" s="87">
        <v>4941.0446000000002</v>
      </c>
      <c r="X51" s="87">
        <v>4327.9799000000003</v>
      </c>
      <c r="Y51" s="87">
        <v>4267.17</v>
      </c>
      <c r="Z51" s="87">
        <v>5176.1881000000003</v>
      </c>
      <c r="AA51" s="87">
        <v>2869.9068000000002</v>
      </c>
      <c r="AB51" s="87">
        <v>7117.2649000000001</v>
      </c>
      <c r="AC51" s="87">
        <v>6010.8145000000004</v>
      </c>
      <c r="AD51" s="87">
        <v>3888.7121999999999</v>
      </c>
      <c r="AE51" s="87">
        <v>3657.1190000000001</v>
      </c>
      <c r="AF51" s="87">
        <v>4876.8666999999996</v>
      </c>
      <c r="AG51" s="87">
        <v>4275.5523999999996</v>
      </c>
      <c r="AH51" s="87">
        <v>1484.7111</v>
      </c>
      <c r="AI51" s="87">
        <v>3695.0365000000002</v>
      </c>
      <c r="AJ51" s="87">
        <v>2992.2213000000002</v>
      </c>
      <c r="AK51" s="87">
        <v>4066.2876000000001</v>
      </c>
      <c r="AL51" s="87">
        <v>4197.7695000000003</v>
      </c>
      <c r="AM51" s="87">
        <v>3591.8807000000002</v>
      </c>
      <c r="AN51" s="74"/>
      <c r="AO51" s="107">
        <v>41924</v>
      </c>
      <c r="AP51" s="87">
        <v>9.7786999999999999E-2</v>
      </c>
      <c r="AQ51" s="87">
        <v>0.62538000000000005</v>
      </c>
      <c r="AR51" s="87">
        <v>0.21826100000000001</v>
      </c>
      <c r="AS51" s="87">
        <v>0.56133699999999997</v>
      </c>
      <c r="AT51" s="87">
        <v>1.9095390000000001</v>
      </c>
      <c r="AU51" s="87">
        <v>1.8871180000000001</v>
      </c>
      <c r="AV51" s="87">
        <v>2.5538270000000001</v>
      </c>
      <c r="AW51" s="87">
        <v>1.793533</v>
      </c>
      <c r="AX51" s="87">
        <v>2.669559</v>
      </c>
      <c r="AY51" s="87">
        <v>1.3528830000000001</v>
      </c>
      <c r="AZ51" s="87">
        <v>1.236591</v>
      </c>
      <c r="BA51" s="87">
        <v>2.1911239999999998</v>
      </c>
      <c r="BB51" s="87">
        <v>1.281398</v>
      </c>
      <c r="BC51" s="87">
        <v>0.22115199999999999</v>
      </c>
      <c r="BD51" s="87">
        <v>-2.7547540000000001</v>
      </c>
      <c r="BE51" s="87">
        <v>1.793058</v>
      </c>
      <c r="BF51" s="87">
        <v>1.07802</v>
      </c>
      <c r="BG51" s="87">
        <v>3.0329139999999999</v>
      </c>
      <c r="BH51" s="87">
        <v>-0.18767500000000001</v>
      </c>
      <c r="BI51" s="87">
        <v>1.0687120000000001</v>
      </c>
      <c r="BJ51" s="87">
        <v>0.32100000000000001</v>
      </c>
      <c r="BK51" s="87">
        <v>-0.193379</v>
      </c>
      <c r="BL51" s="87">
        <v>3.5497269999999999</v>
      </c>
      <c r="BM51" s="87">
        <v>1.0238529999999999</v>
      </c>
      <c r="BN51" s="87">
        <v>0.66222599999999998</v>
      </c>
      <c r="BO51" s="87">
        <v>0.316386</v>
      </c>
      <c r="BP51" s="87">
        <v>0.19651299999999999</v>
      </c>
      <c r="BQ51" s="87">
        <v>0.42349100000000001</v>
      </c>
      <c r="BR51" s="228">
        <v>0.88681399999999999</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41931</v>
      </c>
      <c r="K52" s="87">
        <v>2119.0171999999998</v>
      </c>
      <c r="L52" s="87">
        <v>1461.8037999999999</v>
      </c>
      <c r="M52" s="87">
        <v>3990.6767</v>
      </c>
      <c r="N52" s="87">
        <v>2288.7127999999998</v>
      </c>
      <c r="O52" s="87">
        <v>1364.4586999999999</v>
      </c>
      <c r="P52" s="87">
        <v>3360.8352</v>
      </c>
      <c r="Q52" s="87">
        <v>2449.7561999999998</v>
      </c>
      <c r="R52" s="87">
        <v>3789.5178000000001</v>
      </c>
      <c r="S52" s="87">
        <v>2587.1158999999998</v>
      </c>
      <c r="T52" s="87">
        <v>4411.5745999999999</v>
      </c>
      <c r="U52" s="87">
        <v>4441.9771000000001</v>
      </c>
      <c r="V52" s="87">
        <v>6723.3155999999999</v>
      </c>
      <c r="W52" s="87">
        <v>4847.3209999999999</v>
      </c>
      <c r="X52" s="87">
        <v>4194.2975999999999</v>
      </c>
      <c r="Y52" s="87">
        <v>4230.9625999999998</v>
      </c>
      <c r="Z52" s="87">
        <v>5087.9636</v>
      </c>
      <c r="AA52" s="87">
        <v>2826.7276999999999</v>
      </c>
      <c r="AB52" s="87">
        <v>7106.0423000000001</v>
      </c>
      <c r="AC52" s="87">
        <v>5902.1427999999996</v>
      </c>
      <c r="AD52" s="87">
        <v>3765.6217000000001</v>
      </c>
      <c r="AE52" s="87">
        <v>3630.442</v>
      </c>
      <c r="AF52" s="87">
        <v>4948.7080999999998</v>
      </c>
      <c r="AG52" s="87">
        <v>4184.7911999999997</v>
      </c>
      <c r="AH52" s="87">
        <v>1446.7815000000001</v>
      </c>
      <c r="AI52" s="87">
        <v>3585.9666999999999</v>
      </c>
      <c r="AJ52" s="87">
        <v>2863.7714999999998</v>
      </c>
      <c r="AK52" s="87">
        <v>3927.2656999999999</v>
      </c>
      <c r="AL52" s="87">
        <v>4088.4848000000002</v>
      </c>
      <c r="AM52" s="87">
        <v>3543.0403999999999</v>
      </c>
      <c r="AN52" s="74"/>
      <c r="AO52" s="107">
        <v>41931</v>
      </c>
      <c r="AP52" s="87">
        <v>-3.5773429999999999</v>
      </c>
      <c r="AQ52" s="87">
        <v>-3.3396530000000002</v>
      </c>
      <c r="AR52" s="87">
        <v>-2.7992119999999998</v>
      </c>
      <c r="AS52" s="87">
        <v>-2.4392939999999999</v>
      </c>
      <c r="AT52" s="87">
        <v>-0.55518100000000004</v>
      </c>
      <c r="AU52" s="87">
        <v>-2.0920380000000001</v>
      </c>
      <c r="AV52" s="87">
        <v>-2.6316480000000002</v>
      </c>
      <c r="AW52" s="87">
        <v>-3.4663580000000001</v>
      </c>
      <c r="AX52" s="87">
        <v>-3.251277</v>
      </c>
      <c r="AY52" s="87">
        <v>-1.297733</v>
      </c>
      <c r="AZ52" s="87">
        <v>-3.6392679999999999</v>
      </c>
      <c r="BA52" s="87">
        <v>-2.8099050000000001</v>
      </c>
      <c r="BB52" s="87">
        <v>-1.896838</v>
      </c>
      <c r="BC52" s="87">
        <v>-3.0887920000000002</v>
      </c>
      <c r="BD52" s="87">
        <v>-0.84851100000000002</v>
      </c>
      <c r="BE52" s="87">
        <v>-1.7044299999999999</v>
      </c>
      <c r="BF52" s="87">
        <v>-1.5045470000000001</v>
      </c>
      <c r="BG52" s="87">
        <v>-0.15768099999999999</v>
      </c>
      <c r="BH52" s="87">
        <v>-1.807936</v>
      </c>
      <c r="BI52" s="87">
        <v>-3.1653280000000001</v>
      </c>
      <c r="BJ52" s="87">
        <v>-0.72945400000000005</v>
      </c>
      <c r="BK52" s="87">
        <v>1.473106</v>
      </c>
      <c r="BL52" s="87">
        <v>-2.122795</v>
      </c>
      <c r="BM52" s="87">
        <v>-2.5546790000000001</v>
      </c>
      <c r="BN52" s="87">
        <v>-2.9517920000000002</v>
      </c>
      <c r="BO52" s="87">
        <v>-4.2927910000000002</v>
      </c>
      <c r="BP52" s="87">
        <v>-3.4188900000000002</v>
      </c>
      <c r="BQ52" s="87">
        <v>-2.603399</v>
      </c>
      <c r="BR52" s="228">
        <v>-1.359742</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41938</v>
      </c>
      <c r="K53" s="87">
        <v>2073.1725000000001</v>
      </c>
      <c r="L53" s="87">
        <v>1407.2791999999999</v>
      </c>
      <c r="M53" s="87">
        <v>3854.3609999999999</v>
      </c>
      <c r="N53" s="87">
        <v>2254.9479999999999</v>
      </c>
      <c r="O53" s="87">
        <v>1291.3085000000001</v>
      </c>
      <c r="P53" s="87">
        <v>3272.7127</v>
      </c>
      <c r="Q53" s="87">
        <v>2381.6014</v>
      </c>
      <c r="R53" s="87">
        <v>3694.7856000000002</v>
      </c>
      <c r="S53" s="87">
        <v>2491.6541000000002</v>
      </c>
      <c r="T53" s="87">
        <v>4332.2727000000004</v>
      </c>
      <c r="U53" s="87">
        <v>4296.3829999999998</v>
      </c>
      <c r="V53" s="87">
        <v>6530.2611999999999</v>
      </c>
      <c r="W53" s="87">
        <v>4771.2870000000003</v>
      </c>
      <c r="X53" s="87">
        <v>4132.5379000000003</v>
      </c>
      <c r="Y53" s="87">
        <v>4172.357</v>
      </c>
      <c r="Z53" s="87">
        <v>4988.3315000000002</v>
      </c>
      <c r="AA53" s="87">
        <v>2773.1051000000002</v>
      </c>
      <c r="AB53" s="87">
        <v>6879.7864</v>
      </c>
      <c r="AC53" s="87">
        <v>5717.2587999999996</v>
      </c>
      <c r="AD53" s="87">
        <v>3713.9810000000002</v>
      </c>
      <c r="AE53" s="87">
        <v>3613.0801000000001</v>
      </c>
      <c r="AF53" s="87">
        <v>4854.4966000000004</v>
      </c>
      <c r="AG53" s="87">
        <v>4059.5488999999998</v>
      </c>
      <c r="AH53" s="87">
        <v>1434.8005000000001</v>
      </c>
      <c r="AI53" s="87">
        <v>3520.3642</v>
      </c>
      <c r="AJ53" s="87">
        <v>2842.9076</v>
      </c>
      <c r="AK53" s="87">
        <v>3912.1052</v>
      </c>
      <c r="AL53" s="87">
        <v>3990.2487000000001</v>
      </c>
      <c r="AM53" s="87">
        <v>3427.9474</v>
      </c>
      <c r="AN53" s="74"/>
      <c r="AO53" s="107">
        <v>41938</v>
      </c>
      <c r="AP53" s="87">
        <v>-2.1634890000000002</v>
      </c>
      <c r="AQ53" s="87">
        <v>-3.7299530000000001</v>
      </c>
      <c r="AR53" s="87">
        <v>-3.4158539999999999</v>
      </c>
      <c r="AS53" s="87">
        <v>-1.4752749999999999</v>
      </c>
      <c r="AT53" s="87">
        <v>-5.3611149999999999</v>
      </c>
      <c r="AU53" s="87">
        <v>-2.622042</v>
      </c>
      <c r="AV53" s="87">
        <v>-2.7821050000000001</v>
      </c>
      <c r="AW53" s="87">
        <v>-2.4998480000000001</v>
      </c>
      <c r="AX53" s="87">
        <v>-3.6898930000000001</v>
      </c>
      <c r="AY53" s="87">
        <v>-1.797587</v>
      </c>
      <c r="AZ53" s="87">
        <v>-3.2776869999999998</v>
      </c>
      <c r="BA53" s="87">
        <v>-2.8714170000000001</v>
      </c>
      <c r="BB53" s="87">
        <v>-1.568578</v>
      </c>
      <c r="BC53" s="87">
        <v>-1.4724680000000001</v>
      </c>
      <c r="BD53" s="87">
        <v>-1.3851599999999999</v>
      </c>
      <c r="BE53" s="87">
        <v>-1.9581919999999999</v>
      </c>
      <c r="BF53" s="87">
        <v>-1.8969849999999999</v>
      </c>
      <c r="BG53" s="87">
        <v>-3.1839930000000001</v>
      </c>
      <c r="BH53" s="87">
        <v>-3.1324890000000001</v>
      </c>
      <c r="BI53" s="87">
        <v>-1.371372</v>
      </c>
      <c r="BJ53" s="87">
        <v>-0.47823100000000002</v>
      </c>
      <c r="BK53" s="87">
        <v>-1.903759</v>
      </c>
      <c r="BL53" s="87">
        <v>-2.9927969999999999</v>
      </c>
      <c r="BM53" s="87">
        <v>-0.82811400000000002</v>
      </c>
      <c r="BN53" s="87">
        <v>-1.829423</v>
      </c>
      <c r="BO53" s="87">
        <v>-0.72854600000000003</v>
      </c>
      <c r="BP53" s="87">
        <v>-0.38603199999999999</v>
      </c>
      <c r="BQ53" s="87">
        <v>-2.4027509999999999</v>
      </c>
      <c r="BR53" s="228">
        <v>-3.2484250000000001</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41945</v>
      </c>
      <c r="K54" s="87">
        <v>2150.4798000000001</v>
      </c>
      <c r="L54" s="87">
        <v>1490.7755</v>
      </c>
      <c r="M54" s="87">
        <v>4058.3957999999998</v>
      </c>
      <c r="N54" s="87">
        <v>2422.3216000000002</v>
      </c>
      <c r="O54" s="87">
        <v>1403.2692999999999</v>
      </c>
      <c r="P54" s="87">
        <v>3411.1334999999999</v>
      </c>
      <c r="Q54" s="87">
        <v>2572.3137000000002</v>
      </c>
      <c r="R54" s="87">
        <v>3915.3371000000002</v>
      </c>
      <c r="S54" s="87">
        <v>2622.1352999999999</v>
      </c>
      <c r="T54" s="87">
        <v>4564.1860999999999</v>
      </c>
      <c r="U54" s="87">
        <v>4510.0877</v>
      </c>
      <c r="V54" s="87">
        <v>6796.2882</v>
      </c>
      <c r="W54" s="87">
        <v>4995.1495000000004</v>
      </c>
      <c r="X54" s="87">
        <v>4364.2452999999996</v>
      </c>
      <c r="Y54" s="87">
        <v>4395.2597999999998</v>
      </c>
      <c r="Z54" s="87">
        <v>5218.0883000000003</v>
      </c>
      <c r="AA54" s="87">
        <v>2927.4155999999998</v>
      </c>
      <c r="AB54" s="87">
        <v>7116.0378000000001</v>
      </c>
      <c r="AC54" s="87">
        <v>5818.3293999999996</v>
      </c>
      <c r="AD54" s="87">
        <v>3831.4883</v>
      </c>
      <c r="AE54" s="87">
        <v>3818.8634999999999</v>
      </c>
      <c r="AF54" s="87">
        <v>5154.4093999999996</v>
      </c>
      <c r="AG54" s="87">
        <v>4289.9615000000003</v>
      </c>
      <c r="AH54" s="87">
        <v>1582.904</v>
      </c>
      <c r="AI54" s="87">
        <v>3641.8335999999999</v>
      </c>
      <c r="AJ54" s="87">
        <v>2927.6959000000002</v>
      </c>
      <c r="AK54" s="87">
        <v>4070.0981999999999</v>
      </c>
      <c r="AL54" s="87">
        <v>4109.6481999999996</v>
      </c>
      <c r="AM54" s="87">
        <v>3608.2413000000001</v>
      </c>
      <c r="AN54" s="74"/>
      <c r="AO54" s="107">
        <v>41945</v>
      </c>
      <c r="AP54" s="87">
        <v>3.7289370000000002</v>
      </c>
      <c r="AQ54" s="87">
        <v>5.9331719999999999</v>
      </c>
      <c r="AR54" s="87">
        <v>5.293609</v>
      </c>
      <c r="AS54" s="87">
        <v>7.422504</v>
      </c>
      <c r="AT54" s="87">
        <v>8.670337</v>
      </c>
      <c r="AU54" s="87">
        <v>4.2295429999999996</v>
      </c>
      <c r="AV54" s="87">
        <v>8.0077339999999992</v>
      </c>
      <c r="AW54" s="87">
        <v>5.9692639999999999</v>
      </c>
      <c r="AX54" s="87">
        <v>5.2367299999999997</v>
      </c>
      <c r="AY54" s="87">
        <v>5.3531579999999996</v>
      </c>
      <c r="AZ54" s="87">
        <v>4.9740609999999998</v>
      </c>
      <c r="BA54" s="87">
        <v>4.0737569999999996</v>
      </c>
      <c r="BB54" s="87">
        <v>4.6918680000000004</v>
      </c>
      <c r="BC54" s="87">
        <v>5.606903</v>
      </c>
      <c r="BD54" s="87">
        <v>5.342371</v>
      </c>
      <c r="BE54" s="87">
        <v>4.6058849999999998</v>
      </c>
      <c r="BF54" s="87">
        <v>5.5645379999999998</v>
      </c>
      <c r="BG54" s="87">
        <v>3.4339930000000001</v>
      </c>
      <c r="BH54" s="87">
        <v>1.7678160000000001</v>
      </c>
      <c r="BI54" s="87">
        <v>3.1639179999999998</v>
      </c>
      <c r="BJ54" s="87">
        <v>5.6955119999999999</v>
      </c>
      <c r="BK54" s="87">
        <v>6.1780410000000003</v>
      </c>
      <c r="BL54" s="87">
        <v>5.6758179999999996</v>
      </c>
      <c r="BM54" s="87">
        <v>10.322236</v>
      </c>
      <c r="BN54" s="87">
        <v>3.4504779999999999</v>
      </c>
      <c r="BO54" s="87">
        <v>2.98245</v>
      </c>
      <c r="BP54" s="87">
        <v>4.0385669999999996</v>
      </c>
      <c r="BQ54" s="87">
        <v>2.9922819999999999</v>
      </c>
      <c r="BR54" s="228">
        <v>5.2595289999999997</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41952</v>
      </c>
      <c r="K55" s="87">
        <v>2135.2730000000001</v>
      </c>
      <c r="L55" s="87">
        <v>1465.4469999999999</v>
      </c>
      <c r="M55" s="87">
        <v>3975.2552000000001</v>
      </c>
      <c r="N55" s="87">
        <v>2451.5403999999999</v>
      </c>
      <c r="O55" s="87">
        <v>1408.5540000000001</v>
      </c>
      <c r="P55" s="87">
        <v>3429.9753000000001</v>
      </c>
      <c r="Q55" s="87">
        <v>2670.6714999999999</v>
      </c>
      <c r="R55" s="87">
        <v>3936.9281999999998</v>
      </c>
      <c r="S55" s="87">
        <v>2615.9904999999999</v>
      </c>
      <c r="T55" s="87">
        <v>4658.4853999999996</v>
      </c>
      <c r="U55" s="87">
        <v>4569.6670999999997</v>
      </c>
      <c r="V55" s="87">
        <v>6723.6296000000002</v>
      </c>
      <c r="W55" s="87">
        <v>4935.7489999999998</v>
      </c>
      <c r="X55" s="87">
        <v>4336.4894000000004</v>
      </c>
      <c r="Y55" s="87">
        <v>4489.0183999999999</v>
      </c>
      <c r="Z55" s="87">
        <v>5276.8648999999996</v>
      </c>
      <c r="AA55" s="87">
        <v>2924.3616000000002</v>
      </c>
      <c r="AB55" s="87">
        <v>6991.0820000000003</v>
      </c>
      <c r="AC55" s="87">
        <v>5666.8558999999996</v>
      </c>
      <c r="AD55" s="87">
        <v>3825.7685000000001</v>
      </c>
      <c r="AE55" s="87">
        <v>3751.5511000000001</v>
      </c>
      <c r="AF55" s="87">
        <v>5314.8959000000004</v>
      </c>
      <c r="AG55" s="87">
        <v>4308.3638000000001</v>
      </c>
      <c r="AH55" s="87">
        <v>1627.1083000000001</v>
      </c>
      <c r="AI55" s="87">
        <v>3620.3146999999999</v>
      </c>
      <c r="AJ55" s="87">
        <v>2927.6052</v>
      </c>
      <c r="AK55" s="87">
        <v>4107.6463999999996</v>
      </c>
      <c r="AL55" s="87">
        <v>4110.4985999999999</v>
      </c>
      <c r="AM55" s="87">
        <v>3623.0497</v>
      </c>
      <c r="AN55" s="74"/>
      <c r="AO55" s="107">
        <v>41952</v>
      </c>
      <c r="AP55" s="87">
        <v>-0.70713499999999996</v>
      </c>
      <c r="AQ55" s="87">
        <v>-1.6990149999999999</v>
      </c>
      <c r="AR55" s="87">
        <v>-2.0486070000000001</v>
      </c>
      <c r="AS55" s="87">
        <v>1.2062310000000001</v>
      </c>
      <c r="AT55" s="87">
        <v>0.37659900000000002</v>
      </c>
      <c r="AU55" s="87">
        <v>0.55236200000000002</v>
      </c>
      <c r="AV55" s="87">
        <v>3.823709</v>
      </c>
      <c r="AW55" s="87">
        <v>0.55144899999999997</v>
      </c>
      <c r="AX55" s="87">
        <v>-0.234343</v>
      </c>
      <c r="AY55" s="87">
        <v>2.0660699999999999</v>
      </c>
      <c r="AZ55" s="87">
        <v>1.3210249999999999</v>
      </c>
      <c r="BA55" s="87">
        <v>-1.0690919999999999</v>
      </c>
      <c r="BB55" s="87">
        <v>-1.1891640000000001</v>
      </c>
      <c r="BC55" s="87">
        <v>-0.63598399999999999</v>
      </c>
      <c r="BD55" s="87">
        <v>2.133175</v>
      </c>
      <c r="BE55" s="87">
        <v>1.126401</v>
      </c>
      <c r="BF55" s="87">
        <v>-0.104324</v>
      </c>
      <c r="BG55" s="87">
        <v>-1.7559739999999999</v>
      </c>
      <c r="BH55" s="87">
        <v>-2.6033849999999998</v>
      </c>
      <c r="BI55" s="87">
        <v>-0.149284</v>
      </c>
      <c r="BJ55" s="87">
        <v>-1.762629</v>
      </c>
      <c r="BK55" s="87">
        <v>3.1135769999999998</v>
      </c>
      <c r="BL55" s="87">
        <v>0.42896200000000001</v>
      </c>
      <c r="BM55" s="87">
        <v>2.792608</v>
      </c>
      <c r="BN55" s="87">
        <v>-0.59088099999999999</v>
      </c>
      <c r="BO55" s="87">
        <v>-3.0980000000000001E-3</v>
      </c>
      <c r="BP55" s="87">
        <v>0.92253799999999997</v>
      </c>
      <c r="BQ55" s="87">
        <v>2.0693E-2</v>
      </c>
      <c r="BR55" s="228">
        <v>0.41040500000000002</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v>41953</v>
      </c>
      <c r="K56" s="87">
        <v>2169.3261000000002</v>
      </c>
      <c r="L56" s="87">
        <v>1495.8815999999999</v>
      </c>
      <c r="M56" s="87">
        <v>4046.6871000000001</v>
      </c>
      <c r="N56" s="87">
        <v>2487.6048000000001</v>
      </c>
      <c r="O56" s="87">
        <v>1463.5063</v>
      </c>
      <c r="P56" s="87">
        <v>3466.4857000000002</v>
      </c>
      <c r="Q56" s="87">
        <v>2772.9630000000002</v>
      </c>
      <c r="R56" s="87">
        <v>4014.9783000000002</v>
      </c>
      <c r="S56" s="87">
        <v>2638.3204999999998</v>
      </c>
      <c r="T56" s="87">
        <v>4688.3374999999996</v>
      </c>
      <c r="U56" s="87">
        <v>4623.3969999999999</v>
      </c>
      <c r="V56" s="87">
        <v>6710.5474999999997</v>
      </c>
      <c r="W56" s="87">
        <v>5033.6616000000004</v>
      </c>
      <c r="X56" s="87">
        <v>4389.4161999999997</v>
      </c>
      <c r="Y56" s="87">
        <v>4515.8132999999998</v>
      </c>
      <c r="Z56" s="87">
        <v>5384.1031999999996</v>
      </c>
      <c r="AA56" s="87">
        <v>2956.9508999999998</v>
      </c>
      <c r="AB56" s="87">
        <v>7024.7884999999997</v>
      </c>
      <c r="AC56" s="87">
        <v>5861.8238000000001</v>
      </c>
      <c r="AD56" s="87">
        <v>3858.0176999999999</v>
      </c>
      <c r="AE56" s="87">
        <v>3858.3092999999999</v>
      </c>
      <c r="AF56" s="87">
        <v>5490.5837000000001</v>
      </c>
      <c r="AG56" s="87">
        <v>4365.8357999999998</v>
      </c>
      <c r="AH56" s="87">
        <v>1686.5687</v>
      </c>
      <c r="AI56" s="87">
        <v>3632.8661999999999</v>
      </c>
      <c r="AJ56" s="87">
        <v>2945.9717999999998</v>
      </c>
      <c r="AK56" s="87">
        <v>4106.2439999999997</v>
      </c>
      <c r="AL56" s="87">
        <v>4146.0505000000003</v>
      </c>
      <c r="AM56" s="87">
        <v>3651.9286000000002</v>
      </c>
      <c r="AN56" s="74"/>
      <c r="AO56" s="107">
        <v>41953</v>
      </c>
      <c r="AP56" s="87">
        <v>1.594789</v>
      </c>
      <c r="AQ56" s="87">
        <v>2.076813</v>
      </c>
      <c r="AR56" s="87">
        <v>1.7969139999999999</v>
      </c>
      <c r="AS56" s="87">
        <v>1.4710909999999999</v>
      </c>
      <c r="AT56" s="87">
        <v>3.9013270000000002</v>
      </c>
      <c r="AU56" s="87">
        <v>1.064451</v>
      </c>
      <c r="AV56" s="87">
        <v>3.8301789999999998</v>
      </c>
      <c r="AW56" s="87">
        <v>1.982513</v>
      </c>
      <c r="AX56" s="87">
        <v>0.85359600000000002</v>
      </c>
      <c r="AY56" s="87">
        <v>0.64081100000000002</v>
      </c>
      <c r="AZ56" s="87">
        <v>1.1757949999999999</v>
      </c>
      <c r="BA56" s="87">
        <v>-0.19456899999999999</v>
      </c>
      <c r="BB56" s="87">
        <v>1.983744</v>
      </c>
      <c r="BC56" s="87">
        <v>1.220499</v>
      </c>
      <c r="BD56" s="87">
        <v>0.59689899999999996</v>
      </c>
      <c r="BE56" s="87">
        <v>2.032235</v>
      </c>
      <c r="BF56" s="87">
        <v>1.1144069999999999</v>
      </c>
      <c r="BG56" s="87">
        <v>0.48213600000000001</v>
      </c>
      <c r="BH56" s="87">
        <v>3.4404949999999999</v>
      </c>
      <c r="BI56" s="87">
        <v>0.842947</v>
      </c>
      <c r="BJ56" s="87">
        <v>2.8457080000000001</v>
      </c>
      <c r="BK56" s="87">
        <v>3.305574</v>
      </c>
      <c r="BL56" s="87">
        <v>1.333963</v>
      </c>
      <c r="BM56" s="87">
        <v>3.6543600000000001</v>
      </c>
      <c r="BN56" s="87">
        <v>0.346696</v>
      </c>
      <c r="BO56" s="87">
        <v>0.627359</v>
      </c>
      <c r="BP56" s="87">
        <v>-3.4140999999999998E-2</v>
      </c>
      <c r="BQ56" s="87">
        <v>0.86490500000000003</v>
      </c>
      <c r="BR56" s="228">
        <v>0.79708800000000002</v>
      </c>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2"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topLeftCell="A37" workbookViewId="0">
      <selection activeCell="G64" sqref="G64"/>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6" customWidth="1"/>
    <col min="16" max="16384" width="9" style="70"/>
  </cols>
  <sheetData>
    <row r="1" spans="1:16" ht="24.75" customHeight="1">
      <c r="J1" s="185" t="str">
        <f>[2]!edb()</f>
        <v>Wind资讯</v>
      </c>
      <c r="K1" s="112"/>
      <c r="L1" s="112"/>
      <c r="M1" s="113"/>
      <c r="N1" s="113"/>
      <c r="O1" s="193"/>
    </row>
    <row r="2" spans="1:16" s="188" customFormat="1" ht="25.5">
      <c r="J2" s="189" t="s">
        <v>3016</v>
      </c>
      <c r="K2" s="190" t="s">
        <v>3017</v>
      </c>
      <c r="L2" s="190" t="s">
        <v>3018</v>
      </c>
      <c r="M2" s="191" t="s">
        <v>3019</v>
      </c>
      <c r="N2" s="191" t="s">
        <v>3020</v>
      </c>
      <c r="O2" s="194"/>
    </row>
    <row r="3" spans="1:16">
      <c r="J3" s="94" t="s">
        <v>3021</v>
      </c>
      <c r="K3" s="114" t="s">
        <v>3022</v>
      </c>
      <c r="L3" s="114" t="s">
        <v>3022</v>
      </c>
      <c r="M3" s="114" t="s">
        <v>3022</v>
      </c>
      <c r="N3" s="114" t="s">
        <v>3022</v>
      </c>
      <c r="O3" s="195"/>
    </row>
    <row r="4" spans="1:16">
      <c r="A4" s="204"/>
      <c r="B4" s="197"/>
      <c r="C4" s="197" t="s">
        <v>123</v>
      </c>
      <c r="D4" s="197" t="s">
        <v>124</v>
      </c>
      <c r="E4" s="197" t="s">
        <v>125</v>
      </c>
      <c r="F4" s="197" t="s">
        <v>126</v>
      </c>
      <c r="G4" s="197" t="s">
        <v>127</v>
      </c>
      <c r="H4" s="82"/>
      <c r="J4" s="94" t="s">
        <v>3023</v>
      </c>
      <c r="K4" s="114" t="s">
        <v>3024</v>
      </c>
      <c r="L4" s="114" t="s">
        <v>3025</v>
      </c>
      <c r="M4" s="114" t="s">
        <v>3024</v>
      </c>
      <c r="N4" s="114" t="s">
        <v>3025</v>
      </c>
    </row>
    <row r="5" spans="1:16">
      <c r="A5" s="71"/>
      <c r="B5" s="72"/>
      <c r="C5" s="82"/>
      <c r="D5" s="82"/>
      <c r="E5" s="82"/>
      <c r="J5" s="94" t="s">
        <v>3026</v>
      </c>
      <c r="K5" s="114" t="s">
        <v>3027</v>
      </c>
      <c r="L5" s="114" t="s">
        <v>3027</v>
      </c>
      <c r="M5" s="114" t="s">
        <v>3027</v>
      </c>
      <c r="N5" s="114" t="s">
        <v>3027</v>
      </c>
    </row>
    <row r="6" spans="1:16">
      <c r="A6" s="76" t="s">
        <v>119</v>
      </c>
      <c r="D6" s="77"/>
      <c r="J6" s="94" t="s">
        <v>3028</v>
      </c>
      <c r="K6" s="192" t="s">
        <v>3029</v>
      </c>
      <c r="L6" s="192" t="s">
        <v>3030</v>
      </c>
      <c r="M6" s="192" t="s">
        <v>3030</v>
      </c>
      <c r="N6" s="192" t="s">
        <v>3030</v>
      </c>
      <c r="P6" s="75"/>
    </row>
    <row r="7" spans="1:16">
      <c r="J7" s="186">
        <v>40117</v>
      </c>
      <c r="K7" s="187">
        <v>44</v>
      </c>
      <c r="L7" s="187">
        <v>1005.91</v>
      </c>
      <c r="M7" s="187">
        <v>-12.65</v>
      </c>
      <c r="N7" s="187">
        <v>109.01</v>
      </c>
      <c r="P7" s="75"/>
    </row>
    <row r="8" spans="1:16">
      <c r="A8" s="202" t="s">
        <v>623</v>
      </c>
      <c r="B8" s="70">
        <v>4</v>
      </c>
      <c r="D8" s="203"/>
      <c r="J8" s="186">
        <v>40147</v>
      </c>
      <c r="K8" s="187">
        <v>38.46</v>
      </c>
      <c r="L8" s="187">
        <v>1150.75</v>
      </c>
      <c r="M8" s="187">
        <v>9.23</v>
      </c>
      <c r="N8" s="187">
        <v>144.84</v>
      </c>
      <c r="P8" s="75"/>
    </row>
    <row r="9" spans="1:16">
      <c r="A9" s="203" t="s">
        <v>624</v>
      </c>
      <c r="J9" s="186">
        <v>40178</v>
      </c>
      <c r="K9" s="187">
        <v>0</v>
      </c>
      <c r="L9" s="187">
        <v>1864.82</v>
      </c>
      <c r="M9" s="187">
        <v>0</v>
      </c>
      <c r="N9" s="187">
        <v>0</v>
      </c>
      <c r="P9" s="75"/>
    </row>
    <row r="10" spans="1:16">
      <c r="A10" s="202" t="s">
        <v>625</v>
      </c>
      <c r="J10" s="186">
        <v>40209</v>
      </c>
      <c r="K10" s="187">
        <v>-34.299999999999997</v>
      </c>
      <c r="L10" s="187">
        <v>51.8</v>
      </c>
      <c r="M10" s="187">
        <v>-34.299999999999997</v>
      </c>
      <c r="N10" s="187">
        <v>51.8</v>
      </c>
      <c r="P10" s="75"/>
    </row>
    <row r="11" spans="1:16">
      <c r="A11" s="202" t="s">
        <v>626</v>
      </c>
      <c r="J11" s="186">
        <v>40237</v>
      </c>
      <c r="K11" s="187">
        <v>-11.8</v>
      </c>
      <c r="L11" s="187">
        <v>112.49</v>
      </c>
      <c r="M11" s="187">
        <v>24.57</v>
      </c>
      <c r="N11" s="187">
        <v>60.69</v>
      </c>
      <c r="P11" s="75"/>
    </row>
    <row r="12" spans="1:16">
      <c r="A12" s="115"/>
      <c r="J12" s="186">
        <v>40268</v>
      </c>
      <c r="K12" s="187">
        <v>-21.1</v>
      </c>
      <c r="L12" s="187">
        <v>172.89</v>
      </c>
      <c r="M12" s="187">
        <v>-34.08</v>
      </c>
      <c r="N12" s="187">
        <v>60.4</v>
      </c>
    </row>
    <row r="13" spans="1:16">
      <c r="J13" s="186">
        <v>40298</v>
      </c>
      <c r="K13" s="187">
        <v>-22.8</v>
      </c>
      <c r="L13" s="187">
        <v>247.27</v>
      </c>
      <c r="M13" s="187">
        <v>-26.33</v>
      </c>
      <c r="N13" s="187">
        <v>74.38</v>
      </c>
    </row>
    <row r="14" spans="1:16">
      <c r="A14" s="70" t="s">
        <v>129</v>
      </c>
      <c r="B14" s="70">
        <v>3</v>
      </c>
      <c r="J14" s="186">
        <v>40329</v>
      </c>
      <c r="K14" s="187">
        <v>-18.77</v>
      </c>
      <c r="L14" s="187">
        <v>336.75</v>
      </c>
      <c r="M14" s="187">
        <v>-5.25</v>
      </c>
      <c r="N14" s="187">
        <v>89.48</v>
      </c>
    </row>
    <row r="15" spans="1:16">
      <c r="A15" s="132" t="s">
        <v>627</v>
      </c>
      <c r="J15" s="186">
        <v>40359</v>
      </c>
      <c r="K15" s="187">
        <v>2.34</v>
      </c>
      <c r="L15" s="187">
        <v>540.45000000000005</v>
      </c>
      <c r="M15" s="187">
        <v>79.42</v>
      </c>
      <c r="N15" s="187">
        <v>203.7</v>
      </c>
    </row>
    <row r="16" spans="1:16">
      <c r="A16" s="203" t="s">
        <v>695</v>
      </c>
      <c r="J16" s="186">
        <v>40390</v>
      </c>
      <c r="K16" s="187">
        <v>8.8000000000000007</v>
      </c>
      <c r="L16" s="187">
        <v>672.75</v>
      </c>
      <c r="M16" s="187">
        <v>46.45</v>
      </c>
      <c r="N16" s="187">
        <v>132.30000000000001</v>
      </c>
    </row>
    <row r="17" spans="1:14">
      <c r="J17" s="186">
        <v>40421</v>
      </c>
      <c r="K17" s="187">
        <v>11.1</v>
      </c>
      <c r="L17" s="187">
        <v>833.99</v>
      </c>
      <c r="M17" s="187">
        <v>21.98</v>
      </c>
      <c r="N17" s="187">
        <v>161.24</v>
      </c>
    </row>
    <row r="18" spans="1:14">
      <c r="J18" s="186">
        <v>40451</v>
      </c>
      <c r="K18" s="187">
        <v>24.5</v>
      </c>
      <c r="L18" s="187">
        <v>1116.31</v>
      </c>
      <c r="M18" s="187">
        <v>93</v>
      </c>
      <c r="N18" s="187">
        <v>282.32</v>
      </c>
    </row>
    <row r="19" spans="1:14">
      <c r="J19" s="186">
        <v>40482</v>
      </c>
      <c r="K19" s="187">
        <v>34.9</v>
      </c>
      <c r="L19" s="187">
        <v>1356.5</v>
      </c>
      <c r="M19" s="187">
        <v>120.34</v>
      </c>
      <c r="N19" s="187">
        <v>240.19</v>
      </c>
    </row>
    <row r="20" spans="1:14">
      <c r="J20" s="186">
        <v>40512</v>
      </c>
      <c r="K20" s="187">
        <v>50.5</v>
      </c>
      <c r="L20" s="187">
        <v>1732.24</v>
      </c>
      <c r="M20" s="187">
        <v>159.41999999999999</v>
      </c>
      <c r="N20" s="187">
        <v>375.74</v>
      </c>
    </row>
    <row r="21" spans="1:14">
      <c r="J21" s="186">
        <v>40543</v>
      </c>
      <c r="K21" s="187">
        <v>25.4</v>
      </c>
      <c r="L21" s="187">
        <v>2426</v>
      </c>
      <c r="M21" s="187">
        <v>0</v>
      </c>
      <c r="N21" s="187">
        <v>0</v>
      </c>
    </row>
    <row r="22" spans="1:14">
      <c r="J22" s="186">
        <v>40574</v>
      </c>
      <c r="K22" s="187">
        <v>51.41</v>
      </c>
      <c r="L22" s="187">
        <v>78.430000000000007</v>
      </c>
      <c r="M22" s="187">
        <v>51.41</v>
      </c>
      <c r="N22" s="187">
        <v>78.430000000000007</v>
      </c>
    </row>
    <row r="23" spans="1:14">
      <c r="J23" s="186">
        <v>40602</v>
      </c>
      <c r="K23" s="187">
        <v>1.5</v>
      </c>
      <c r="L23" s="187">
        <v>114.13</v>
      </c>
      <c r="M23" s="187">
        <v>0</v>
      </c>
      <c r="N23" s="187">
        <v>0</v>
      </c>
    </row>
    <row r="24" spans="1:14">
      <c r="A24" s="77" t="s">
        <v>120</v>
      </c>
      <c r="J24" s="186">
        <v>40633</v>
      </c>
      <c r="K24" s="187">
        <v>33.1</v>
      </c>
      <c r="L24" s="187">
        <v>230.1</v>
      </c>
      <c r="M24" s="187">
        <v>92</v>
      </c>
      <c r="N24" s="187">
        <v>115.97</v>
      </c>
    </row>
    <row r="25" spans="1:14">
      <c r="J25" s="186">
        <v>40663</v>
      </c>
      <c r="K25" s="187">
        <v>37.200000000000003</v>
      </c>
      <c r="L25" s="187">
        <v>339.31</v>
      </c>
      <c r="M25" s="187">
        <v>46.83</v>
      </c>
      <c r="N25" s="187">
        <v>109.21</v>
      </c>
    </row>
    <row r="26" spans="1:14">
      <c r="J26" s="186">
        <v>40694</v>
      </c>
      <c r="K26" s="187">
        <v>44.8</v>
      </c>
      <c r="L26" s="187">
        <v>487.73</v>
      </c>
      <c r="M26" s="187">
        <v>65.87</v>
      </c>
      <c r="N26" s="187">
        <v>148.41999999999999</v>
      </c>
    </row>
    <row r="27" spans="1:14">
      <c r="J27" s="186">
        <v>40724</v>
      </c>
      <c r="K27" s="187">
        <v>35.9</v>
      </c>
      <c r="L27" s="187">
        <v>734.44</v>
      </c>
      <c r="M27" s="187">
        <v>21.11</v>
      </c>
      <c r="N27" s="187">
        <v>246.71</v>
      </c>
    </row>
    <row r="28" spans="1:14">
      <c r="J28" s="186">
        <v>40755</v>
      </c>
      <c r="K28" s="187">
        <v>27.5</v>
      </c>
      <c r="L28" s="187">
        <v>857.8</v>
      </c>
      <c r="M28" s="187">
        <v>-6.76</v>
      </c>
      <c r="N28" s="187">
        <v>123.36</v>
      </c>
    </row>
    <row r="29" spans="1:14">
      <c r="J29" s="186">
        <v>40786</v>
      </c>
      <c r="K29" s="187">
        <v>27.2</v>
      </c>
      <c r="L29" s="187">
        <v>1060.83</v>
      </c>
      <c r="M29" s="187">
        <v>25.92</v>
      </c>
      <c r="N29" s="187">
        <v>203.03</v>
      </c>
    </row>
    <row r="30" spans="1:14">
      <c r="J30" s="186">
        <v>40816</v>
      </c>
      <c r="K30" s="187">
        <v>20.2</v>
      </c>
      <c r="L30" s="187">
        <v>1341.85</v>
      </c>
      <c r="M30" s="187">
        <v>-0.46</v>
      </c>
      <c r="N30" s="187">
        <v>281.02</v>
      </c>
    </row>
    <row r="31" spans="1:14">
      <c r="J31" s="186">
        <v>40847</v>
      </c>
      <c r="K31" s="187">
        <v>16.18</v>
      </c>
      <c r="L31" s="187">
        <v>1575.95</v>
      </c>
      <c r="M31" s="187">
        <v>-2.54</v>
      </c>
      <c r="N31" s="187">
        <v>234.1</v>
      </c>
    </row>
    <row r="32" spans="1:14">
      <c r="J32" s="186">
        <v>40877</v>
      </c>
      <c r="K32" s="187">
        <v>10.73</v>
      </c>
      <c r="L32" s="187">
        <v>1918.17</v>
      </c>
      <c r="M32" s="187">
        <v>-8.92</v>
      </c>
      <c r="N32" s="187">
        <v>342.22</v>
      </c>
    </row>
    <row r="33" spans="10:14">
      <c r="J33" s="186">
        <v>40908</v>
      </c>
      <c r="K33" s="187">
        <v>7.2</v>
      </c>
      <c r="L33" s="187">
        <v>2618</v>
      </c>
      <c r="M33" s="187">
        <v>0</v>
      </c>
      <c r="N33" s="187">
        <v>0</v>
      </c>
    </row>
    <row r="34" spans="10:14">
      <c r="J34" s="186">
        <v>40939</v>
      </c>
      <c r="K34" s="187">
        <v>8.24</v>
      </c>
      <c r="L34" s="187">
        <v>84.89</v>
      </c>
      <c r="M34" s="187">
        <v>8.24</v>
      </c>
      <c r="N34" s="187">
        <v>84.89</v>
      </c>
    </row>
    <row r="35" spans="10:14">
      <c r="J35" s="186">
        <v>40968</v>
      </c>
      <c r="K35" s="187">
        <v>77.97</v>
      </c>
      <c r="L35" s="187">
        <v>203.12</v>
      </c>
      <c r="M35" s="187">
        <v>0</v>
      </c>
      <c r="N35" s="187">
        <v>118.23</v>
      </c>
    </row>
    <row r="36" spans="10:14">
      <c r="J36" s="186">
        <v>40999</v>
      </c>
      <c r="K36" s="187">
        <v>64.84</v>
      </c>
      <c r="L36" s="187">
        <v>379.29</v>
      </c>
      <c r="M36" s="187">
        <v>51.91</v>
      </c>
      <c r="N36" s="187">
        <v>176.17</v>
      </c>
    </row>
    <row r="37" spans="10:14">
      <c r="J37" s="186">
        <v>41029</v>
      </c>
      <c r="K37" s="187">
        <v>44.42</v>
      </c>
      <c r="L37" s="187">
        <v>490.02</v>
      </c>
      <c r="M37" s="187">
        <v>1.39</v>
      </c>
      <c r="N37" s="187">
        <v>110.73</v>
      </c>
    </row>
    <row r="38" spans="10:14">
      <c r="J38" s="186">
        <v>41060</v>
      </c>
      <c r="K38" s="187">
        <v>34.86</v>
      </c>
      <c r="L38" s="187">
        <v>657.74</v>
      </c>
      <c r="M38" s="187">
        <v>13</v>
      </c>
      <c r="N38" s="187">
        <v>167.72</v>
      </c>
    </row>
    <row r="39" spans="10:14">
      <c r="J39" s="186">
        <v>41090</v>
      </c>
      <c r="K39" s="187">
        <v>26.3</v>
      </c>
      <c r="L39" s="187">
        <v>927.6</v>
      </c>
      <c r="M39" s="187">
        <v>9.36</v>
      </c>
      <c r="N39" s="187">
        <v>269.8</v>
      </c>
    </row>
    <row r="40" spans="10:14">
      <c r="J40" s="186">
        <v>41121</v>
      </c>
      <c r="K40" s="187">
        <v>28.8</v>
      </c>
      <c r="L40" s="187">
        <v>1104.5999999999999</v>
      </c>
      <c r="M40" s="187">
        <v>43.6</v>
      </c>
      <c r="N40" s="187">
        <v>177.1</v>
      </c>
    </row>
    <row r="41" spans="10:14">
      <c r="J41" s="186">
        <v>41152</v>
      </c>
      <c r="K41" s="187">
        <v>24.3</v>
      </c>
      <c r="L41" s="187">
        <v>1318.2</v>
      </c>
      <c r="M41" s="187">
        <v>5.2</v>
      </c>
      <c r="N41" s="187">
        <v>213.6</v>
      </c>
    </row>
    <row r="42" spans="10:14">
      <c r="J42" s="186">
        <v>41182</v>
      </c>
      <c r="K42" s="187">
        <v>19.2</v>
      </c>
      <c r="L42" s="187">
        <v>1598.9</v>
      </c>
      <c r="M42" s="187">
        <v>-0.11</v>
      </c>
      <c r="N42" s="187">
        <v>280.7</v>
      </c>
    </row>
    <row r="43" spans="10:14">
      <c r="J43" s="186">
        <v>41213</v>
      </c>
      <c r="K43" s="187">
        <v>16.3</v>
      </c>
      <c r="L43" s="187">
        <v>1833.3</v>
      </c>
      <c r="M43" s="187">
        <v>0.09</v>
      </c>
      <c r="N43" s="187">
        <v>234.3</v>
      </c>
    </row>
    <row r="44" spans="10:14">
      <c r="J44" s="186">
        <v>41243</v>
      </c>
      <c r="K44" s="187">
        <v>12.6</v>
      </c>
      <c r="L44" s="187">
        <v>2159.1799999999998</v>
      </c>
      <c r="M44" s="187">
        <v>-4.7699999999999996</v>
      </c>
      <c r="N44" s="187">
        <v>325.89999999999998</v>
      </c>
    </row>
    <row r="45" spans="10:14">
      <c r="J45" s="186">
        <v>41274</v>
      </c>
      <c r="K45" s="187">
        <v>11</v>
      </c>
      <c r="L45" s="187">
        <v>2932</v>
      </c>
      <c r="M45" s="187">
        <v>0</v>
      </c>
      <c r="N45" s="187">
        <v>0</v>
      </c>
    </row>
    <row r="46" spans="10:14">
      <c r="J46" s="186">
        <v>41305</v>
      </c>
      <c r="K46" s="187">
        <v>100.7</v>
      </c>
      <c r="L46" s="187">
        <v>170.34</v>
      </c>
      <c r="M46" s="187">
        <v>100.7</v>
      </c>
      <c r="N46" s="187">
        <v>170.34</v>
      </c>
    </row>
    <row r="47" spans="10:14">
      <c r="J47" s="186">
        <v>41333</v>
      </c>
      <c r="K47" s="187">
        <v>42.7</v>
      </c>
      <c r="L47" s="187">
        <v>289.77999999999997</v>
      </c>
      <c r="M47" s="187">
        <v>1.02</v>
      </c>
      <c r="N47" s="187">
        <v>119.44</v>
      </c>
    </row>
    <row r="48" spans="10:14">
      <c r="J48" s="186">
        <v>41364</v>
      </c>
      <c r="K48" s="187">
        <v>28</v>
      </c>
      <c r="L48" s="187">
        <v>485.59</v>
      </c>
      <c r="M48" s="187">
        <v>11.15</v>
      </c>
      <c r="N48" s="187">
        <v>195.81</v>
      </c>
    </row>
    <row r="49" spans="10:14">
      <c r="J49" s="186">
        <v>41394</v>
      </c>
      <c r="K49" s="187">
        <v>28.643699999999999</v>
      </c>
      <c r="L49" s="187">
        <v>630.38</v>
      </c>
      <c r="M49" s="187">
        <v>30.76</v>
      </c>
      <c r="N49" s="187">
        <v>144.79</v>
      </c>
    </row>
    <row r="50" spans="10:14">
      <c r="J50" s="186">
        <v>41425</v>
      </c>
      <c r="K50" s="187">
        <v>24.89</v>
      </c>
      <c r="L50" s="187">
        <v>821.46</v>
      </c>
      <c r="M50" s="187">
        <v>13.93</v>
      </c>
      <c r="N50" s="187">
        <v>191.08</v>
      </c>
    </row>
    <row r="51" spans="10:14">
      <c r="J51" s="186">
        <v>41455</v>
      </c>
      <c r="K51" s="187">
        <v>14.13</v>
      </c>
      <c r="L51" s="187">
        <v>1058.6199999999999</v>
      </c>
      <c r="M51" s="187">
        <v>-12.1</v>
      </c>
      <c r="N51" s="187">
        <v>237.16</v>
      </c>
    </row>
    <row r="52" spans="10:14">
      <c r="J52" s="186">
        <v>41486</v>
      </c>
      <c r="K52" s="187">
        <v>11.2</v>
      </c>
      <c r="L52" s="187">
        <v>1228.33</v>
      </c>
      <c r="M52" s="187">
        <v>-4.17</v>
      </c>
      <c r="N52" s="187">
        <v>169.71</v>
      </c>
    </row>
    <row r="53" spans="10:14">
      <c r="J53" s="186">
        <v>41517</v>
      </c>
      <c r="K53" s="187">
        <v>9.02</v>
      </c>
      <c r="L53" s="187">
        <v>1437.21</v>
      </c>
      <c r="M53" s="187">
        <v>-2.21</v>
      </c>
      <c r="N53" s="187">
        <v>208.88</v>
      </c>
    </row>
    <row r="54" spans="10:14">
      <c r="J54" s="186">
        <v>41547</v>
      </c>
      <c r="K54" s="187">
        <v>8.67</v>
      </c>
      <c r="L54" s="187">
        <v>1737.6</v>
      </c>
      <c r="M54" s="187">
        <v>7.01</v>
      </c>
      <c r="N54" s="187">
        <v>300.39</v>
      </c>
    </row>
    <row r="55" spans="10:14">
      <c r="J55" s="186">
        <v>41578</v>
      </c>
      <c r="K55" s="187">
        <v>12.65</v>
      </c>
      <c r="L55" s="187">
        <v>2065.2199999999998</v>
      </c>
      <c r="M55" s="187">
        <v>39.83</v>
      </c>
      <c r="N55" s="187">
        <v>327.62</v>
      </c>
    </row>
    <row r="56" spans="10:14">
      <c r="J56" s="186">
        <v>41608</v>
      </c>
      <c r="K56" s="187">
        <v>14.12</v>
      </c>
      <c r="L56" s="187">
        <v>2464.11</v>
      </c>
      <c r="M56" s="187">
        <v>22.4</v>
      </c>
      <c r="N56" s="187">
        <v>398.89</v>
      </c>
    </row>
    <row r="57" spans="10:14">
      <c r="J57" s="186">
        <v>41639</v>
      </c>
      <c r="K57" s="187">
        <v>14.2</v>
      </c>
      <c r="L57" s="187">
        <v>3383</v>
      </c>
      <c r="M57" s="187">
        <v>0</v>
      </c>
      <c r="N57" s="187">
        <v>918.89</v>
      </c>
    </row>
    <row r="58" spans="10:14">
      <c r="J58" s="186">
        <v>41670</v>
      </c>
      <c r="K58" s="187">
        <v>-3.67</v>
      </c>
      <c r="L58" s="187">
        <v>164.53</v>
      </c>
      <c r="M58" s="187">
        <v>-3.67</v>
      </c>
      <c r="N58" s="187">
        <v>164.53</v>
      </c>
    </row>
    <row r="59" spans="10:14">
      <c r="J59" s="186">
        <v>41698</v>
      </c>
      <c r="K59" s="187">
        <v>-12.279400000000001</v>
      </c>
      <c r="L59" s="187">
        <v>254.96</v>
      </c>
      <c r="M59" s="187">
        <v>-24.2883</v>
      </c>
      <c r="N59" s="187">
        <v>90.43</v>
      </c>
    </row>
    <row r="60" spans="10:14">
      <c r="J60" s="186">
        <v>41729</v>
      </c>
      <c r="K60" s="187">
        <v>-4.7492000000000001</v>
      </c>
      <c r="L60" s="187">
        <v>467.51</v>
      </c>
      <c r="M60" s="187">
        <v>8.5490999999999993</v>
      </c>
      <c r="N60" s="187">
        <v>212.55</v>
      </c>
    </row>
    <row r="61" spans="10:14">
      <c r="J61" s="186">
        <v>41759</v>
      </c>
      <c r="K61" s="187">
        <v>-8.4611000000000001</v>
      </c>
      <c r="L61" s="187">
        <v>602.92999999999995</v>
      </c>
      <c r="M61" s="187">
        <v>-6.4714</v>
      </c>
      <c r="N61" s="187">
        <v>135.41999999999999</v>
      </c>
    </row>
    <row r="62" spans="10:14">
      <c r="J62" s="186">
        <v>41790</v>
      </c>
      <c r="K62" s="187">
        <v>-0.10489999999999999</v>
      </c>
      <c r="L62" s="187">
        <v>866.53</v>
      </c>
      <c r="M62" s="187">
        <v>37.950000000000003</v>
      </c>
      <c r="N62" s="187">
        <v>263.60000000000002</v>
      </c>
    </row>
    <row r="63" spans="10:14">
      <c r="J63" s="186">
        <v>41820</v>
      </c>
      <c r="K63" s="187">
        <v>11.4</v>
      </c>
      <c r="L63" s="187">
        <v>1239.68</v>
      </c>
      <c r="M63" s="187">
        <v>57.341000000000001</v>
      </c>
      <c r="N63" s="187">
        <v>373.15</v>
      </c>
    </row>
    <row r="64" spans="10:14">
      <c r="J64" s="186">
        <v>41851</v>
      </c>
      <c r="K64" s="187">
        <v>15.4</v>
      </c>
      <c r="L64" s="187">
        <v>1494.99</v>
      </c>
      <c r="M64" s="187">
        <v>50.439</v>
      </c>
      <c r="N64" s="187">
        <v>255.31</v>
      </c>
    </row>
    <row r="65" spans="10:14">
      <c r="J65" s="186">
        <v>41882</v>
      </c>
      <c r="K65" s="187">
        <v>15.9</v>
      </c>
      <c r="L65" s="187">
        <v>1765.03</v>
      </c>
      <c r="M65" s="187">
        <v>29.28</v>
      </c>
      <c r="N65" s="187">
        <v>270.04000000000002</v>
      </c>
    </row>
    <row r="66" spans="10:14">
      <c r="J66" s="225">
        <v>41912</v>
      </c>
      <c r="K66" s="226">
        <v>14.6</v>
      </c>
      <c r="L66" s="226">
        <v>2103.9499999999998</v>
      </c>
      <c r="M66" s="226">
        <v>12.826700000000001</v>
      </c>
      <c r="N66" s="226">
        <v>338.92</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7"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4"/>
  <sheetViews>
    <sheetView topLeftCell="A22" zoomScale="90" zoomScaleNormal="90" workbookViewId="0">
      <selection activeCell="C11" sqref="C11"/>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3"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0" t="s">
        <v>9</v>
      </c>
      <c r="F3" s="28" t="s">
        <v>5</v>
      </c>
    </row>
    <row r="4" spans="1:6" ht="26.25" customHeight="1">
      <c r="A4" s="29">
        <v>41900</v>
      </c>
      <c r="B4" s="211" t="s">
        <v>2636</v>
      </c>
      <c r="C4" s="211" t="s">
        <v>2635</v>
      </c>
      <c r="D4" s="211" t="s">
        <v>2634</v>
      </c>
      <c r="E4" s="289" t="s">
        <v>2637</v>
      </c>
      <c r="F4" s="211"/>
    </row>
    <row r="5" spans="1:6" ht="26.25" customHeight="1">
      <c r="A5" s="29">
        <v>41899</v>
      </c>
      <c r="B5" s="211" t="s">
        <v>2624</v>
      </c>
      <c r="C5" s="211" t="s">
        <v>2625</v>
      </c>
      <c r="D5" s="211" t="s">
        <v>2623</v>
      </c>
      <c r="E5" s="289" t="s">
        <v>2626</v>
      </c>
      <c r="F5" s="211"/>
    </row>
    <row r="6" spans="1:6" ht="26.25" customHeight="1">
      <c r="A6" s="29">
        <v>41897</v>
      </c>
      <c r="B6" s="211" t="s">
        <v>2624</v>
      </c>
      <c r="C6" s="211" t="s">
        <v>2632</v>
      </c>
      <c r="D6" s="211" t="s">
        <v>2631</v>
      </c>
      <c r="E6" s="289" t="s">
        <v>2633</v>
      </c>
      <c r="F6" s="211"/>
    </row>
    <row r="7" spans="1:6" ht="26.25" customHeight="1">
      <c r="A7" s="29">
        <v>41894</v>
      </c>
      <c r="B7" s="211" t="s">
        <v>2624</v>
      </c>
      <c r="C7" s="211" t="s">
        <v>2629</v>
      </c>
      <c r="D7" s="211" t="s">
        <v>2628</v>
      </c>
      <c r="E7" s="289" t="s">
        <v>2630</v>
      </c>
      <c r="F7" s="211"/>
    </row>
    <row r="8" spans="1:6" ht="26.25" customHeight="1">
      <c r="A8" s="29">
        <v>41849</v>
      </c>
      <c r="B8" s="211" t="s">
        <v>859</v>
      </c>
      <c r="C8" s="211" t="s">
        <v>1908</v>
      </c>
      <c r="D8" s="211" t="s">
        <v>1909</v>
      </c>
      <c r="E8" s="289" t="s">
        <v>1910</v>
      </c>
      <c r="F8" s="211"/>
    </row>
    <row r="9" spans="1:6" ht="26.25" customHeight="1">
      <c r="A9" s="29">
        <v>41849</v>
      </c>
      <c r="B9" s="211" t="s">
        <v>859</v>
      </c>
      <c r="C9" s="211" t="s">
        <v>1911</v>
      </c>
      <c r="D9" s="211" t="s">
        <v>1912</v>
      </c>
      <c r="E9" s="273" t="s">
        <v>1913</v>
      </c>
      <c r="F9" s="211"/>
    </row>
    <row r="10" spans="1:6" ht="26.25" customHeight="1">
      <c r="A10" s="29">
        <v>41754</v>
      </c>
      <c r="B10" s="211" t="s">
        <v>1914</v>
      </c>
      <c r="C10" s="211" t="s">
        <v>1911</v>
      </c>
      <c r="D10" s="211" t="s">
        <v>1915</v>
      </c>
      <c r="E10" s="273" t="s">
        <v>1916</v>
      </c>
      <c r="F10" s="211"/>
    </row>
    <row r="11" spans="1:6" ht="26.25" customHeight="1">
      <c r="A11" s="29">
        <v>41604</v>
      </c>
      <c r="B11" s="211" t="s">
        <v>1341</v>
      </c>
      <c r="C11" s="211" t="s">
        <v>955</v>
      </c>
      <c r="D11" s="211" t="s">
        <v>953</v>
      </c>
      <c r="E11" s="211" t="s">
        <v>954</v>
      </c>
      <c r="F11" s="211"/>
    </row>
    <row r="12" spans="1:6" ht="27.75" customHeight="1">
      <c r="A12" s="29">
        <v>41566</v>
      </c>
      <c r="B12" s="211" t="s">
        <v>859</v>
      </c>
      <c r="C12" s="211" t="s">
        <v>863</v>
      </c>
      <c r="D12" s="201" t="s">
        <v>864</v>
      </c>
      <c r="E12" s="201" t="s">
        <v>865</v>
      </c>
      <c r="F12" s="211"/>
    </row>
    <row r="13" spans="1:6" s="133" customFormat="1" ht="27.75" customHeight="1">
      <c r="A13" s="219">
        <v>41556</v>
      </c>
      <c r="B13" s="211" t="s">
        <v>841</v>
      </c>
      <c r="C13" s="211" t="s">
        <v>880</v>
      </c>
      <c r="D13" s="220" t="s">
        <v>866</v>
      </c>
      <c r="E13" s="220" t="s">
        <v>867</v>
      </c>
      <c r="F13" s="211"/>
    </row>
    <row r="14" spans="1:6" s="133" customFormat="1" ht="27.75" customHeight="1">
      <c r="A14" s="219">
        <v>41546</v>
      </c>
      <c r="B14" s="211" t="s">
        <v>841</v>
      </c>
      <c r="C14" s="211" t="s">
        <v>881</v>
      </c>
      <c r="D14" s="220" t="s">
        <v>869</v>
      </c>
      <c r="E14" s="220" t="s">
        <v>868</v>
      </c>
      <c r="F14" s="211"/>
    </row>
    <row r="15" spans="1:6" s="133" customFormat="1" ht="27.75" customHeight="1">
      <c r="A15" s="219">
        <v>41545</v>
      </c>
      <c r="B15" s="211" t="s">
        <v>841</v>
      </c>
      <c r="C15" s="211" t="s">
        <v>882</v>
      </c>
      <c r="D15" s="220" t="s">
        <v>871</v>
      </c>
      <c r="E15" s="220" t="s">
        <v>870</v>
      </c>
      <c r="F15" s="211"/>
    </row>
    <row r="16" spans="1:6" s="133" customFormat="1" ht="27.75" customHeight="1">
      <c r="A16" s="219">
        <v>41542</v>
      </c>
      <c r="B16" s="211" t="s">
        <v>841</v>
      </c>
      <c r="C16" s="211" t="s">
        <v>883</v>
      </c>
      <c r="D16" s="220" t="s">
        <v>873</v>
      </c>
      <c r="E16" s="220" t="s">
        <v>872</v>
      </c>
      <c r="F16" s="211"/>
    </row>
    <row r="17" spans="1:6" s="133" customFormat="1" ht="27.75" customHeight="1">
      <c r="A17" s="219">
        <v>41535</v>
      </c>
      <c r="B17" s="211" t="s">
        <v>841</v>
      </c>
      <c r="C17" s="211" t="s">
        <v>884</v>
      </c>
      <c r="D17" s="220" t="s">
        <v>875</v>
      </c>
      <c r="E17" s="220" t="s">
        <v>874</v>
      </c>
      <c r="F17" s="211"/>
    </row>
    <row r="18" spans="1:6" s="133" customFormat="1" ht="27.75" customHeight="1">
      <c r="A18" s="219">
        <v>41534</v>
      </c>
      <c r="B18" s="211" t="s">
        <v>841</v>
      </c>
      <c r="C18" s="211" t="s">
        <v>885</v>
      </c>
      <c r="D18" s="220" t="s">
        <v>877</v>
      </c>
      <c r="E18" s="220" t="s">
        <v>876</v>
      </c>
      <c r="F18" s="211"/>
    </row>
    <row r="19" spans="1:6" s="133" customFormat="1" ht="27.75" customHeight="1">
      <c r="A19" s="219">
        <v>41529</v>
      </c>
      <c r="B19" s="211" t="s">
        <v>841</v>
      </c>
      <c r="C19" s="211" t="s">
        <v>886</v>
      </c>
      <c r="D19" s="220" t="s">
        <v>879</v>
      </c>
      <c r="E19" s="220" t="s">
        <v>878</v>
      </c>
      <c r="F19" s="211"/>
    </row>
    <row r="20" spans="1:6" s="133" customFormat="1" ht="27.75" customHeight="1">
      <c r="A20" s="219">
        <v>41528</v>
      </c>
      <c r="B20" s="211" t="s">
        <v>841</v>
      </c>
      <c r="C20" s="211" t="s">
        <v>861</v>
      </c>
      <c r="D20" s="220" t="s">
        <v>862</v>
      </c>
      <c r="E20" s="220" t="s">
        <v>860</v>
      </c>
      <c r="F20" s="211"/>
    </row>
    <row r="21" spans="1:6" s="133" customFormat="1" ht="27.75" customHeight="1">
      <c r="A21" s="219">
        <v>41527</v>
      </c>
      <c r="B21" s="211" t="s">
        <v>841</v>
      </c>
      <c r="C21" s="220" t="s">
        <v>842</v>
      </c>
      <c r="D21" s="220" t="s">
        <v>843</v>
      </c>
      <c r="E21" s="220" t="s">
        <v>844</v>
      </c>
      <c r="F21" s="211"/>
    </row>
    <row r="22" spans="1:6" s="133" customFormat="1" ht="27.75" customHeight="1">
      <c r="A22" s="219">
        <v>41519</v>
      </c>
      <c r="B22" s="211" t="s">
        <v>845</v>
      </c>
      <c r="C22" s="220" t="s">
        <v>846</v>
      </c>
      <c r="D22" s="220" t="s">
        <v>847</v>
      </c>
      <c r="E22" s="220" t="s">
        <v>848</v>
      </c>
      <c r="F22" s="211"/>
    </row>
    <row r="23" spans="1:6" s="133" customFormat="1" ht="27.75" customHeight="1">
      <c r="A23" s="219">
        <v>41498</v>
      </c>
      <c r="B23" s="211" t="s">
        <v>849</v>
      </c>
      <c r="C23" s="220" t="s">
        <v>850</v>
      </c>
      <c r="D23" s="220" t="s">
        <v>851</v>
      </c>
      <c r="E23" s="220" t="s">
        <v>852</v>
      </c>
      <c r="F23" s="211"/>
    </row>
    <row r="24" spans="1:6" s="133" customFormat="1" ht="27.75" customHeight="1">
      <c r="A24" s="219">
        <v>41492</v>
      </c>
      <c r="B24" s="211" t="s">
        <v>853</v>
      </c>
      <c r="C24" s="220" t="s">
        <v>854</v>
      </c>
      <c r="D24" s="220" t="s">
        <v>855</v>
      </c>
      <c r="E24" s="220" t="s">
        <v>856</v>
      </c>
      <c r="F24" s="211"/>
    </row>
    <row r="25" spans="1:6" s="133" customFormat="1" ht="27.75" customHeight="1">
      <c r="A25" s="219">
        <v>41485</v>
      </c>
      <c r="B25" s="211" t="s">
        <v>853</v>
      </c>
      <c r="C25" s="220" t="s">
        <v>846</v>
      </c>
      <c r="D25" s="221" t="s">
        <v>857</v>
      </c>
      <c r="E25" s="220" t="s">
        <v>858</v>
      </c>
      <c r="F25" s="211"/>
    </row>
    <row r="26" spans="1:6" ht="27.75" customHeight="1">
      <c r="A26" s="29"/>
      <c r="B26" s="165" t="s">
        <v>587</v>
      </c>
      <c r="C26" s="165" t="s">
        <v>398</v>
      </c>
      <c r="D26" s="170" t="s">
        <v>583</v>
      </c>
      <c r="E26" s="164" t="s">
        <v>588</v>
      </c>
      <c r="F26" s="165"/>
    </row>
    <row r="27" spans="1:6" ht="27.75" customHeight="1">
      <c r="A27" s="29"/>
      <c r="B27" s="171" t="s">
        <v>157</v>
      </c>
      <c r="C27" s="165" t="s">
        <v>584</v>
      </c>
      <c r="D27" s="170" t="s">
        <v>582</v>
      </c>
      <c r="E27" s="164" t="s">
        <v>585</v>
      </c>
      <c r="F27" s="165" t="s">
        <v>586</v>
      </c>
    </row>
    <row r="28" spans="1:6" ht="27.75" customHeight="1">
      <c r="A28" s="29">
        <v>41297</v>
      </c>
      <c r="B28" s="160" t="s">
        <v>194</v>
      </c>
      <c r="C28" s="165" t="s">
        <v>400</v>
      </c>
      <c r="D28" s="164" t="s">
        <v>549</v>
      </c>
      <c r="E28" s="164" t="s">
        <v>550</v>
      </c>
      <c r="F28" s="160"/>
    </row>
    <row r="29" spans="1:6" ht="27.75" customHeight="1">
      <c r="A29" s="29">
        <v>41299</v>
      </c>
      <c r="B29" s="156" t="s">
        <v>508</v>
      </c>
      <c r="C29" s="156" t="s">
        <v>388</v>
      </c>
      <c r="D29" s="157" t="s">
        <v>504</v>
      </c>
      <c r="E29" s="155" t="s">
        <v>505</v>
      </c>
      <c r="F29" s="158" t="s">
        <v>507</v>
      </c>
    </row>
    <row r="30" spans="1:6" ht="27.75" customHeight="1">
      <c r="A30" s="29">
        <v>41297</v>
      </c>
      <c r="B30" s="154" t="s">
        <v>500</v>
      </c>
      <c r="C30" s="154" t="s">
        <v>400</v>
      </c>
      <c r="D30" s="155" t="s">
        <v>499</v>
      </c>
      <c r="E30" s="155" t="s">
        <v>501</v>
      </c>
      <c r="F30" s="156" t="s">
        <v>506</v>
      </c>
    </row>
    <row r="31" spans="1:6" ht="27.75" customHeight="1">
      <c r="A31" s="29">
        <v>41291</v>
      </c>
      <c r="B31" s="160" t="s">
        <v>553</v>
      </c>
      <c r="C31" s="160" t="s">
        <v>398</v>
      </c>
      <c r="D31" s="157" t="s">
        <v>551</v>
      </c>
      <c r="E31" s="157" t="s">
        <v>552</v>
      </c>
      <c r="F31" s="160"/>
    </row>
    <row r="32" spans="1:6" ht="27.75" customHeight="1">
      <c r="A32" s="29"/>
      <c r="B32" s="141" t="s">
        <v>158</v>
      </c>
      <c r="C32" s="141" t="s">
        <v>453</v>
      </c>
      <c r="D32" s="143" t="s">
        <v>452</v>
      </c>
      <c r="E32" s="143" t="s">
        <v>454</v>
      </c>
      <c r="F32" s="137"/>
    </row>
    <row r="33" spans="1:6" ht="27.75" customHeight="1">
      <c r="A33" s="29">
        <v>41284</v>
      </c>
      <c r="B33" s="126" t="s">
        <v>155</v>
      </c>
      <c r="C33" s="126" t="s">
        <v>381</v>
      </c>
      <c r="D33" s="139" t="s">
        <v>382</v>
      </c>
      <c r="E33" s="110" t="s">
        <v>383</v>
      </c>
      <c r="F33" s="126"/>
    </row>
    <row r="34" spans="1:6" ht="27.75" customHeight="1">
      <c r="A34" s="29">
        <v>41276</v>
      </c>
      <c r="B34" s="30" t="s">
        <v>158</v>
      </c>
      <c r="C34" s="137" t="s">
        <v>400</v>
      </c>
      <c r="D34" s="139" t="s">
        <v>154</v>
      </c>
      <c r="E34" s="110" t="s">
        <v>384</v>
      </c>
      <c r="F34" s="126" t="s">
        <v>385</v>
      </c>
    </row>
    <row r="35" spans="1:6" ht="27.75" customHeight="1">
      <c r="A35" s="29"/>
      <c r="B35" s="30" t="s">
        <v>158</v>
      </c>
      <c r="C35" s="30"/>
      <c r="D35" s="139" t="s">
        <v>152</v>
      </c>
      <c r="E35" s="110"/>
      <c r="F35" s="30"/>
    </row>
    <row r="36" spans="1:6" ht="27.75" customHeight="1">
      <c r="A36" s="29"/>
      <c r="B36" s="30" t="s">
        <v>158</v>
      </c>
      <c r="C36" s="30"/>
      <c r="D36" s="110" t="s">
        <v>151</v>
      </c>
      <c r="E36" s="110" t="s">
        <v>153</v>
      </c>
      <c r="F36" s="30"/>
    </row>
    <row r="37" spans="1:6" ht="27.75" customHeight="1">
      <c r="A37" s="29">
        <v>41244</v>
      </c>
      <c r="B37" s="30" t="s">
        <v>159</v>
      </c>
      <c r="C37" s="137" t="s">
        <v>388</v>
      </c>
      <c r="D37" s="139" t="s">
        <v>150</v>
      </c>
      <c r="E37" s="139" t="s">
        <v>412</v>
      </c>
      <c r="F37" s="30"/>
    </row>
    <row r="38" spans="1:6" ht="27.75" customHeight="1">
      <c r="A38" s="29">
        <v>41190</v>
      </c>
      <c r="B38" s="30" t="s">
        <v>163</v>
      </c>
      <c r="C38" s="137" t="s">
        <v>415</v>
      </c>
      <c r="D38" s="139" t="s">
        <v>149</v>
      </c>
      <c r="E38" s="139" t="s">
        <v>417</v>
      </c>
      <c r="F38" s="30"/>
    </row>
    <row r="39" spans="1:6" ht="27.75" customHeight="1">
      <c r="A39" s="29">
        <v>41142</v>
      </c>
      <c r="B39" s="30" t="s">
        <v>155</v>
      </c>
      <c r="C39" s="137" t="s">
        <v>416</v>
      </c>
      <c r="D39" s="139" t="s">
        <v>420</v>
      </c>
      <c r="E39" s="139" t="s">
        <v>418</v>
      </c>
      <c r="F39" s="30"/>
    </row>
    <row r="40" spans="1:6" ht="27.75" customHeight="1">
      <c r="A40" s="29">
        <v>41135</v>
      </c>
      <c r="B40" s="30" t="s">
        <v>162</v>
      </c>
      <c r="C40" s="137" t="s">
        <v>422</v>
      </c>
      <c r="D40" s="139" t="s">
        <v>421</v>
      </c>
      <c r="E40" s="139" t="s">
        <v>423</v>
      </c>
      <c r="F40" s="30"/>
    </row>
    <row r="41" spans="1:6" ht="27.75" customHeight="1">
      <c r="A41" s="29">
        <v>41127</v>
      </c>
      <c r="B41" s="30" t="s">
        <v>157</v>
      </c>
      <c r="C41" s="137" t="s">
        <v>400</v>
      </c>
      <c r="D41" s="139" t="s">
        <v>147</v>
      </c>
      <c r="E41" s="139" t="s">
        <v>424</v>
      </c>
      <c r="F41" s="30"/>
    </row>
    <row r="42" spans="1:6" ht="27.75" customHeight="1">
      <c r="A42" s="29">
        <v>41110</v>
      </c>
      <c r="B42" s="30" t="s">
        <v>161</v>
      </c>
      <c r="C42" s="137" t="s">
        <v>414</v>
      </c>
      <c r="D42" s="139" t="s">
        <v>419</v>
      </c>
      <c r="E42" s="110"/>
      <c r="F42" s="30"/>
    </row>
    <row r="43" spans="1:6" ht="27.75" customHeight="1">
      <c r="A43" s="29">
        <v>41099</v>
      </c>
      <c r="B43" s="30" t="s">
        <v>157</v>
      </c>
      <c r="C43" s="137" t="s">
        <v>400</v>
      </c>
      <c r="D43" s="139" t="s">
        <v>146</v>
      </c>
      <c r="E43" s="139" t="s">
        <v>426</v>
      </c>
      <c r="F43" s="30"/>
    </row>
    <row r="44" spans="1:6" ht="27.75" customHeight="1">
      <c r="A44" s="29">
        <v>41050</v>
      </c>
      <c r="B44" s="30" t="s">
        <v>194</v>
      </c>
      <c r="C44" s="137" t="s">
        <v>410</v>
      </c>
      <c r="D44" s="139" t="s">
        <v>386</v>
      </c>
      <c r="E44" s="138" t="s">
        <v>411</v>
      </c>
      <c r="F44" s="30"/>
    </row>
    <row r="45" spans="1:6" ht="27.75" customHeight="1">
      <c r="A45" s="29">
        <v>41045</v>
      </c>
      <c r="B45" s="30" t="s">
        <v>155</v>
      </c>
      <c r="C45" s="137" t="s">
        <v>409</v>
      </c>
      <c r="D45" s="139" t="s">
        <v>145</v>
      </c>
      <c r="E45" s="138" t="s">
        <v>428</v>
      </c>
      <c r="F45" s="30"/>
    </row>
    <row r="46" spans="1:6" ht="27.75" customHeight="1">
      <c r="A46" s="29">
        <v>41018</v>
      </c>
      <c r="B46" s="30" t="s">
        <v>155</v>
      </c>
      <c r="C46" s="137" t="s">
        <v>400</v>
      </c>
      <c r="D46" s="139" t="s">
        <v>406</v>
      </c>
      <c r="E46" s="138" t="s">
        <v>408</v>
      </c>
      <c r="F46" s="30"/>
    </row>
    <row r="47" spans="1:6" ht="27.75" customHeight="1">
      <c r="A47" s="29">
        <v>41018</v>
      </c>
      <c r="B47" s="30" t="s">
        <v>163</v>
      </c>
      <c r="C47" s="137" t="s">
        <v>400</v>
      </c>
      <c r="D47" s="110" t="s">
        <v>144</v>
      </c>
      <c r="E47" s="138" t="s">
        <v>407</v>
      </c>
      <c r="F47" s="30"/>
    </row>
    <row r="48" spans="1:6" ht="27.75" customHeight="1">
      <c r="A48" s="29">
        <v>41012</v>
      </c>
      <c r="B48" s="30" t="s">
        <v>194</v>
      </c>
      <c r="C48" s="137" t="s">
        <v>425</v>
      </c>
      <c r="D48" s="139" t="s">
        <v>148</v>
      </c>
      <c r="E48" s="139" t="s">
        <v>427</v>
      </c>
      <c r="F48" s="30"/>
    </row>
    <row r="49" spans="1:6" ht="27.75" customHeight="1">
      <c r="A49" s="29">
        <v>40996</v>
      </c>
      <c r="B49" s="30" t="s">
        <v>163</v>
      </c>
      <c r="C49" s="126" t="s">
        <v>388</v>
      </c>
      <c r="D49" s="139" t="s">
        <v>389</v>
      </c>
      <c r="E49" s="119" t="s">
        <v>294</v>
      </c>
      <c r="F49" s="30"/>
    </row>
    <row r="50" spans="1:6" ht="27.75" customHeight="1">
      <c r="A50" s="29">
        <v>40991</v>
      </c>
      <c r="B50" s="30" t="s">
        <v>164</v>
      </c>
      <c r="C50" s="137" t="s">
        <v>398</v>
      </c>
      <c r="D50" s="139" t="s">
        <v>143</v>
      </c>
      <c r="E50" s="138" t="s">
        <v>405</v>
      </c>
      <c r="F50" s="30"/>
    </row>
    <row r="51" spans="1:6" ht="27.75" customHeight="1">
      <c r="A51" s="29">
        <v>40989</v>
      </c>
      <c r="B51" s="30" t="s">
        <v>161</v>
      </c>
      <c r="C51" s="126" t="s">
        <v>390</v>
      </c>
      <c r="D51" s="110" t="s">
        <v>387</v>
      </c>
      <c r="E51" s="119" t="s">
        <v>391</v>
      </c>
      <c r="F51" s="30"/>
    </row>
    <row r="52" spans="1:6" ht="27.75" customHeight="1">
      <c r="A52" s="29">
        <v>40959</v>
      </c>
      <c r="B52" s="30" t="s">
        <v>165</v>
      </c>
      <c r="C52" s="30"/>
      <c r="D52" s="139" t="s">
        <v>399</v>
      </c>
      <c r="E52" s="138" t="s">
        <v>402</v>
      </c>
      <c r="F52" s="30"/>
    </row>
    <row r="53" spans="1:6" ht="27.75" customHeight="1">
      <c r="A53" s="29">
        <v>40945</v>
      </c>
      <c r="B53" s="30" t="s">
        <v>160</v>
      </c>
      <c r="C53" s="137" t="s">
        <v>400</v>
      </c>
      <c r="D53" s="201" t="s">
        <v>688</v>
      </c>
      <c r="E53" s="201" t="s">
        <v>413</v>
      </c>
      <c r="F53" s="30"/>
    </row>
    <row r="54" spans="1:6" ht="27.75" customHeight="1">
      <c r="A54" s="29">
        <v>40920</v>
      </c>
      <c r="B54" s="30" t="s">
        <v>158</v>
      </c>
      <c r="C54" s="137" t="s">
        <v>400</v>
      </c>
      <c r="D54" s="201" t="s">
        <v>141</v>
      </c>
      <c r="E54" s="138" t="s">
        <v>401</v>
      </c>
      <c r="F54" s="30"/>
    </row>
    <row r="55" spans="1:6" ht="27.75" customHeight="1">
      <c r="A55" s="29">
        <v>40905</v>
      </c>
      <c r="B55" s="30" t="s">
        <v>166</v>
      </c>
      <c r="C55" s="137" t="s">
        <v>403</v>
      </c>
      <c r="D55" s="139" t="s">
        <v>142</v>
      </c>
      <c r="E55" s="138" t="s">
        <v>404</v>
      </c>
      <c r="F55" s="30"/>
    </row>
    <row r="56" spans="1:6" ht="26.25" customHeight="1">
      <c r="A56" s="29">
        <v>40887</v>
      </c>
      <c r="B56" s="30" t="s">
        <v>194</v>
      </c>
      <c r="C56" s="137" t="s">
        <v>388</v>
      </c>
      <c r="D56" s="139" t="s">
        <v>392</v>
      </c>
      <c r="E56" s="138" t="s">
        <v>393</v>
      </c>
      <c r="F56" s="30"/>
    </row>
    <row r="57" spans="1:6" ht="27.75" customHeight="1">
      <c r="A57" s="29">
        <v>40879</v>
      </c>
      <c r="B57" s="30" t="s">
        <v>155</v>
      </c>
      <c r="C57" s="30"/>
      <c r="D57" s="139" t="s">
        <v>140</v>
      </c>
      <c r="E57" s="119"/>
      <c r="F57" s="30"/>
    </row>
    <row r="58" spans="1:6" ht="27.75" customHeight="1">
      <c r="A58" s="29">
        <v>40876</v>
      </c>
      <c r="B58" s="30" t="s">
        <v>156</v>
      </c>
      <c r="C58" s="137" t="s">
        <v>395</v>
      </c>
      <c r="D58" s="139" t="s">
        <v>394</v>
      </c>
      <c r="E58" s="138" t="s">
        <v>396</v>
      </c>
      <c r="F58" s="30"/>
    </row>
    <row r="59" spans="1:6" ht="27.75" customHeight="1">
      <c r="A59" s="29">
        <v>40703</v>
      </c>
      <c r="B59" s="30" t="s">
        <v>157</v>
      </c>
      <c r="C59" s="137" t="s">
        <v>398</v>
      </c>
      <c r="D59" s="139" t="s">
        <v>139</v>
      </c>
      <c r="E59" s="138" t="s">
        <v>397</v>
      </c>
      <c r="F59" s="30"/>
    </row>
    <row r="60" spans="1:6" s="26" customFormat="1">
      <c r="A60" s="25"/>
      <c r="B60" s="25"/>
      <c r="C60" s="25"/>
      <c r="D60" s="353"/>
      <c r="E60" s="353"/>
    </row>
    <row r="61" spans="1:6" s="26" customFormat="1">
      <c r="A61" s="25"/>
      <c r="B61" s="25"/>
      <c r="C61" s="25"/>
      <c r="D61" s="353"/>
      <c r="E61" s="353"/>
    </row>
    <row r="62" spans="1:6" s="26" customFormat="1">
      <c r="A62" s="25"/>
      <c r="B62" s="25"/>
      <c r="C62" s="25"/>
      <c r="D62" s="353"/>
      <c r="E62" s="353"/>
    </row>
    <row r="63" spans="1:6" s="26" customFormat="1">
      <c r="A63" s="25"/>
      <c r="B63" s="25"/>
      <c r="C63" s="25"/>
      <c r="D63" s="353"/>
      <c r="E63" s="353"/>
    </row>
    <row r="64" spans="1:6" s="26" customFormat="1">
      <c r="A64" s="25"/>
      <c r="B64" s="25"/>
      <c r="C64" s="25"/>
      <c r="D64" s="353"/>
      <c r="E64" s="353"/>
    </row>
    <row r="65" spans="1:5" s="26" customFormat="1">
      <c r="A65" s="25"/>
      <c r="B65" s="25"/>
      <c r="C65" s="25"/>
      <c r="D65" s="353"/>
      <c r="E65" s="353"/>
    </row>
    <row r="66" spans="1:5" s="26" customFormat="1">
      <c r="A66" s="25"/>
      <c r="B66" s="25"/>
      <c r="C66" s="25"/>
      <c r="D66" s="353"/>
      <c r="E66" s="353"/>
    </row>
    <row r="67" spans="1:5" s="26" customFormat="1">
      <c r="A67" s="25"/>
      <c r="B67" s="25"/>
      <c r="C67" s="25"/>
      <c r="D67" s="353"/>
      <c r="E67" s="353"/>
    </row>
    <row r="68" spans="1:5" s="26" customFormat="1">
      <c r="A68" s="25"/>
      <c r="B68" s="25"/>
      <c r="C68" s="25"/>
      <c r="D68" s="353"/>
      <c r="E68" s="353"/>
    </row>
    <row r="69" spans="1:5" s="26" customFormat="1">
      <c r="A69" s="25"/>
      <c r="B69" s="25"/>
      <c r="C69" s="25"/>
      <c r="D69" s="353"/>
      <c r="E69" s="353"/>
    </row>
    <row r="70" spans="1:5" s="26" customFormat="1">
      <c r="A70" s="25"/>
      <c r="B70" s="25"/>
      <c r="C70" s="25"/>
      <c r="D70" s="353"/>
      <c r="E70" s="353"/>
    </row>
    <row r="71" spans="1:5" s="26" customFormat="1">
      <c r="A71" s="25"/>
      <c r="B71" s="25"/>
      <c r="C71" s="25"/>
      <c r="D71" s="353"/>
      <c r="E71" s="353"/>
    </row>
    <row r="72" spans="1:5" s="26" customFormat="1">
      <c r="A72" s="25"/>
      <c r="B72" s="25"/>
      <c r="C72" s="25"/>
      <c r="D72" s="353"/>
      <c r="E72" s="353"/>
    </row>
    <row r="73" spans="1:5" s="26" customFormat="1">
      <c r="A73" s="25"/>
      <c r="B73" s="25"/>
      <c r="C73" s="25"/>
      <c r="D73" s="353"/>
      <c r="E73" s="353"/>
    </row>
    <row r="74" spans="1:5" s="26" customFormat="1">
      <c r="A74" s="25"/>
      <c r="B74" s="25"/>
      <c r="C74" s="25"/>
      <c r="D74" s="353"/>
      <c r="E74" s="353"/>
    </row>
    <row r="75" spans="1:5" s="26" customFormat="1">
      <c r="A75" s="25"/>
      <c r="B75" s="25"/>
      <c r="C75" s="25"/>
      <c r="D75" s="353"/>
      <c r="E75" s="353"/>
    </row>
    <row r="76" spans="1:5" s="26" customFormat="1">
      <c r="A76" s="25"/>
      <c r="B76" s="25"/>
      <c r="C76" s="25"/>
      <c r="D76" s="353"/>
      <c r="E76" s="353"/>
    </row>
    <row r="77" spans="1:5" s="26" customFormat="1">
      <c r="A77" s="25"/>
      <c r="B77" s="25"/>
      <c r="C77" s="25"/>
      <c r="D77" s="353"/>
      <c r="E77" s="353"/>
    </row>
    <row r="78" spans="1:5" s="26" customFormat="1">
      <c r="A78" s="25"/>
      <c r="B78" s="25"/>
      <c r="C78" s="25"/>
      <c r="D78" s="353"/>
      <c r="E78" s="353"/>
    </row>
    <row r="79" spans="1:5">
      <c r="D79" s="353"/>
      <c r="E79" s="353"/>
    </row>
    <row r="80" spans="1:5">
      <c r="D80" s="353"/>
      <c r="E80" s="353"/>
    </row>
    <row r="81" spans="4:5">
      <c r="D81" s="353"/>
      <c r="E81" s="353"/>
    </row>
    <row r="82" spans="4:5">
      <c r="D82" s="353"/>
      <c r="E82" s="353"/>
    </row>
    <row r="83" spans="4:5">
      <c r="D83" s="353"/>
      <c r="E83" s="353"/>
    </row>
    <row r="84" spans="4:5">
      <c r="D84" s="353"/>
      <c r="E84" s="353"/>
    </row>
    <row r="85" spans="4:5">
      <c r="D85" s="353"/>
      <c r="E85" s="353"/>
    </row>
    <row r="86" spans="4:5">
      <c r="D86" s="353"/>
      <c r="E86" s="353"/>
    </row>
    <row r="87" spans="4:5">
      <c r="D87" s="353"/>
      <c r="E87" s="353"/>
    </row>
    <row r="88" spans="4:5">
      <c r="D88" s="353"/>
      <c r="E88" s="353"/>
    </row>
    <row r="89" spans="4:5">
      <c r="D89" s="353"/>
      <c r="E89" s="353"/>
    </row>
    <row r="90" spans="4:5">
      <c r="D90" s="353"/>
      <c r="E90" s="353"/>
    </row>
    <row r="91" spans="4:5">
      <c r="D91" s="353"/>
      <c r="E91" s="353"/>
    </row>
    <row r="92" spans="4:5">
      <c r="D92" s="353"/>
      <c r="E92" s="353"/>
    </row>
    <row r="93" spans="4:5">
      <c r="D93" s="353"/>
      <c r="E93" s="353"/>
    </row>
    <row r="94" spans="4:5">
      <c r="D94" s="353"/>
      <c r="E94" s="353"/>
    </row>
  </sheetData>
  <mergeCells count="35">
    <mergeCell ref="D85:E85"/>
    <mergeCell ref="D92:E92"/>
    <mergeCell ref="D93:E93"/>
    <mergeCell ref="D94:E94"/>
    <mergeCell ref="D86:E86"/>
    <mergeCell ref="D87:E87"/>
    <mergeCell ref="D88:E88"/>
    <mergeCell ref="D89:E89"/>
    <mergeCell ref="D90:E90"/>
    <mergeCell ref="D91:E91"/>
    <mergeCell ref="D84:E84"/>
    <mergeCell ref="D71:E71"/>
    <mergeCell ref="D72:E72"/>
    <mergeCell ref="D73:E73"/>
    <mergeCell ref="D74:E74"/>
    <mergeCell ref="D75:E75"/>
    <mergeCell ref="D76:E76"/>
    <mergeCell ref="D77:E77"/>
    <mergeCell ref="D78:E78"/>
    <mergeCell ref="D79:E79"/>
    <mergeCell ref="D83:E83"/>
    <mergeCell ref="D80:E80"/>
    <mergeCell ref="D81:E81"/>
    <mergeCell ref="D82:E82"/>
    <mergeCell ref="D66:E66"/>
    <mergeCell ref="D67:E67"/>
    <mergeCell ref="D68:E68"/>
    <mergeCell ref="D69:E69"/>
    <mergeCell ref="D70:E70"/>
    <mergeCell ref="D65:E65"/>
    <mergeCell ref="D60:E60"/>
    <mergeCell ref="D61:E61"/>
    <mergeCell ref="D62:E62"/>
    <mergeCell ref="D63:E63"/>
    <mergeCell ref="D64:E64"/>
  </mergeCells>
  <phoneticPr fontId="3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0"/>
  <sheetViews>
    <sheetView topLeftCell="E1" zoomScale="80" zoomScaleNormal="80" zoomScaleSheetLayoutView="100" workbookViewId="0">
      <selection activeCell="E8" sqref="E8"/>
    </sheetView>
  </sheetViews>
  <sheetFormatPr defaultRowHeight="12.75"/>
  <cols>
    <col min="1" max="1" width="10.75" style="230" bestFit="1" customWidth="1"/>
    <col min="2" max="2" width="11" style="230" bestFit="1" customWidth="1"/>
    <col min="3" max="3" width="6.625" style="230" bestFit="1" customWidth="1"/>
    <col min="4" max="4" width="54" style="230" bestFit="1" customWidth="1"/>
    <col min="5" max="5" width="255.625" style="231" bestFit="1" customWidth="1"/>
    <col min="6" max="6" width="255.625" style="230" bestFit="1" customWidth="1"/>
    <col min="7" max="7" width="11.875" style="230" bestFit="1" customWidth="1"/>
    <col min="8" max="16384" width="9" style="230"/>
  </cols>
  <sheetData>
    <row r="2" spans="1:7" ht="30" customHeight="1"/>
    <row r="3" spans="1:7" s="236" customFormat="1" ht="27.75" customHeight="1">
      <c r="A3" s="232" t="s">
        <v>1343</v>
      </c>
      <c r="B3" s="232" t="s">
        <v>1344</v>
      </c>
      <c r="C3" s="232" t="s">
        <v>1345</v>
      </c>
      <c r="D3" s="233" t="s">
        <v>3</v>
      </c>
      <c r="E3" s="234" t="s">
        <v>4</v>
      </c>
      <c r="F3" s="235" t="s">
        <v>5</v>
      </c>
      <c r="G3" s="232" t="s">
        <v>1346</v>
      </c>
    </row>
    <row r="4" spans="1:7" s="236" customFormat="1" ht="35.25" customHeight="1">
      <c r="A4" s="305">
        <v>41952</v>
      </c>
      <c r="B4" s="306" t="s">
        <v>1952</v>
      </c>
      <c r="C4" s="307" t="s">
        <v>1969</v>
      </c>
      <c r="D4" s="308" t="s">
        <v>2991</v>
      </c>
      <c r="E4" s="311" t="s">
        <v>2992</v>
      </c>
      <c r="F4" s="308"/>
      <c r="G4" s="309"/>
    </row>
    <row r="5" spans="1:7" s="304" customFormat="1" ht="35.25" customHeight="1">
      <c r="A5" s="305">
        <v>41949</v>
      </c>
      <c r="B5" s="306" t="s">
        <v>1962</v>
      </c>
      <c r="C5" s="307" t="s">
        <v>1969</v>
      </c>
      <c r="D5" s="308" t="s">
        <v>2993</v>
      </c>
      <c r="E5" s="311" t="s">
        <v>2994</v>
      </c>
      <c r="F5" s="308"/>
      <c r="G5" s="309"/>
    </row>
    <row r="6" spans="1:7" s="304" customFormat="1" ht="35.25" customHeight="1">
      <c r="A6" s="305">
        <v>41948</v>
      </c>
      <c r="B6" s="306" t="s">
        <v>1959</v>
      </c>
      <c r="C6" s="307" t="s">
        <v>1956</v>
      </c>
      <c r="D6" s="308" t="s">
        <v>3006</v>
      </c>
      <c r="E6" s="311" t="s">
        <v>3007</v>
      </c>
      <c r="F6" s="308"/>
      <c r="G6" s="309"/>
    </row>
    <row r="7" spans="1:7" s="304" customFormat="1" ht="35.25" customHeight="1">
      <c r="A7" s="305">
        <v>41947</v>
      </c>
      <c r="B7" s="306" t="s">
        <v>1962</v>
      </c>
      <c r="C7" s="307" t="s">
        <v>1956</v>
      </c>
      <c r="D7" s="308" t="s">
        <v>2995</v>
      </c>
      <c r="E7" s="310" t="s">
        <v>3008</v>
      </c>
      <c r="F7" s="308"/>
      <c r="G7" s="309"/>
    </row>
    <row r="8" spans="1:7" s="236" customFormat="1" ht="35.25" customHeight="1">
      <c r="A8" s="298">
        <v>41947</v>
      </c>
      <c r="B8" s="238" t="s">
        <v>2969</v>
      </c>
      <c r="C8" s="239" t="s">
        <v>2970</v>
      </c>
      <c r="D8" s="240" t="s">
        <v>2971</v>
      </c>
      <c r="E8" s="273" t="s">
        <v>2972</v>
      </c>
      <c r="F8" s="240"/>
      <c r="G8" s="241"/>
    </row>
    <row r="9" spans="1:7" s="236" customFormat="1" ht="35.25" customHeight="1">
      <c r="A9" s="298">
        <v>41946</v>
      </c>
      <c r="B9" s="238" t="s">
        <v>2974</v>
      </c>
      <c r="C9" s="239" t="s">
        <v>2970</v>
      </c>
      <c r="D9" s="240" t="s">
        <v>2973</v>
      </c>
      <c r="E9" s="289" t="s">
        <v>2975</v>
      </c>
      <c r="F9" s="240"/>
      <c r="G9" s="241"/>
    </row>
    <row r="10" spans="1:7" s="236" customFormat="1" ht="35.25" customHeight="1">
      <c r="A10" s="298">
        <v>41945</v>
      </c>
      <c r="B10" s="238" t="s">
        <v>2977</v>
      </c>
      <c r="C10" s="239" t="s">
        <v>2970</v>
      </c>
      <c r="D10" s="240" t="s">
        <v>2976</v>
      </c>
      <c r="E10" s="289" t="s">
        <v>2978</v>
      </c>
      <c r="F10" s="240"/>
      <c r="G10" s="241"/>
    </row>
    <row r="11" spans="1:7" s="236" customFormat="1" ht="35.25" customHeight="1">
      <c r="A11" s="298">
        <v>41943</v>
      </c>
      <c r="B11" s="238" t="s">
        <v>2977</v>
      </c>
      <c r="C11" s="239" t="s">
        <v>2970</v>
      </c>
      <c r="D11" s="240" t="s">
        <v>2979</v>
      </c>
      <c r="E11" s="289" t="s">
        <v>2980</v>
      </c>
      <c r="F11" s="240"/>
      <c r="G11" s="241"/>
    </row>
    <row r="12" spans="1:7" s="236" customFormat="1" ht="35.25" customHeight="1">
      <c r="A12" s="298">
        <v>41942</v>
      </c>
      <c r="B12" s="238" t="s">
        <v>2969</v>
      </c>
      <c r="C12" s="239" t="s">
        <v>2982</v>
      </c>
      <c r="D12" s="240" t="s">
        <v>2981</v>
      </c>
      <c r="E12" s="289" t="s">
        <v>2983</v>
      </c>
      <c r="F12" s="240"/>
      <c r="G12" s="241"/>
    </row>
    <row r="13" spans="1:7" s="236" customFormat="1" ht="35.25" customHeight="1">
      <c r="A13" s="298">
        <v>41941</v>
      </c>
      <c r="B13" s="238" t="s">
        <v>2969</v>
      </c>
      <c r="C13" s="239" t="s">
        <v>2970</v>
      </c>
      <c r="D13" s="240" t="s">
        <v>2984</v>
      </c>
      <c r="E13" s="289" t="s">
        <v>2986</v>
      </c>
      <c r="F13" s="240"/>
      <c r="G13" s="241"/>
    </row>
    <row r="14" spans="1:7" s="236" customFormat="1" ht="35.25" customHeight="1">
      <c r="A14" s="298">
        <v>41940</v>
      </c>
      <c r="B14" s="238" t="s">
        <v>2969</v>
      </c>
      <c r="C14" s="239" t="s">
        <v>2970</v>
      </c>
      <c r="D14" s="240" t="s">
        <v>2985</v>
      </c>
      <c r="E14" s="289" t="s">
        <v>2987</v>
      </c>
      <c r="F14" s="240"/>
      <c r="G14" s="241"/>
    </row>
    <row r="15" spans="1:7" s="236" customFormat="1" ht="35.25" customHeight="1">
      <c r="A15" s="298">
        <v>41939</v>
      </c>
      <c r="B15" s="238" t="s">
        <v>2969</v>
      </c>
      <c r="C15" s="239" t="s">
        <v>2970</v>
      </c>
      <c r="D15" s="240" t="s">
        <v>2988</v>
      </c>
      <c r="E15" s="289" t="s">
        <v>2989</v>
      </c>
      <c r="F15" s="240"/>
      <c r="G15" s="241"/>
    </row>
    <row r="16" spans="1:7" s="236" customFormat="1" ht="35.25" customHeight="1">
      <c r="A16" s="298">
        <v>41936</v>
      </c>
      <c r="B16" s="238" t="s">
        <v>2875</v>
      </c>
      <c r="C16" s="239" t="s">
        <v>2874</v>
      </c>
      <c r="D16" s="240" t="s">
        <v>2873</v>
      </c>
      <c r="E16" s="289" t="s">
        <v>2876</v>
      </c>
      <c r="F16" s="240"/>
      <c r="G16" s="241"/>
    </row>
    <row r="17" spans="1:7" s="236" customFormat="1" ht="35.25" customHeight="1">
      <c r="A17" s="298">
        <v>41936</v>
      </c>
      <c r="B17" s="238" t="s">
        <v>2878</v>
      </c>
      <c r="C17" s="239" t="s">
        <v>1351</v>
      </c>
      <c r="D17" s="240" t="s">
        <v>2877</v>
      </c>
      <c r="E17" s="289" t="s">
        <v>2990</v>
      </c>
      <c r="F17" s="240"/>
      <c r="G17" s="241"/>
    </row>
    <row r="18" spans="1:7" s="236" customFormat="1" ht="35.25" customHeight="1">
      <c r="A18" s="298">
        <v>41936</v>
      </c>
      <c r="B18" s="238" t="s">
        <v>2880</v>
      </c>
      <c r="C18" s="239" t="s">
        <v>2881</v>
      </c>
      <c r="D18" s="240" t="s">
        <v>2879</v>
      </c>
      <c r="E18" s="289" t="s">
        <v>2882</v>
      </c>
      <c r="F18" s="240"/>
      <c r="G18" s="241"/>
    </row>
    <row r="19" spans="1:7" s="236" customFormat="1" ht="35.25" customHeight="1">
      <c r="A19" s="298">
        <v>41935</v>
      </c>
      <c r="B19" s="238" t="s">
        <v>2884</v>
      </c>
      <c r="C19" s="239" t="s">
        <v>2885</v>
      </c>
      <c r="D19" s="240" t="s">
        <v>2883</v>
      </c>
      <c r="E19" s="273" t="s">
        <v>2886</v>
      </c>
      <c r="F19" s="240"/>
      <c r="G19" s="241"/>
    </row>
    <row r="20" spans="1:7" s="236" customFormat="1" ht="35.25" customHeight="1">
      <c r="A20" s="298">
        <v>41935</v>
      </c>
      <c r="B20" s="238" t="s">
        <v>2875</v>
      </c>
      <c r="C20" s="239" t="s">
        <v>2885</v>
      </c>
      <c r="D20" s="240" t="s">
        <v>2887</v>
      </c>
      <c r="E20" s="273" t="s">
        <v>2888</v>
      </c>
      <c r="F20" s="240"/>
      <c r="G20" s="241"/>
    </row>
    <row r="21" spans="1:7" s="236" customFormat="1" ht="35.25" customHeight="1">
      <c r="A21" s="298">
        <v>41934</v>
      </c>
      <c r="B21" s="238" t="s">
        <v>2891</v>
      </c>
      <c r="C21" s="239" t="s">
        <v>2890</v>
      </c>
      <c r="D21" s="240" t="s">
        <v>2889</v>
      </c>
      <c r="E21" s="289" t="s">
        <v>2892</v>
      </c>
      <c r="F21" s="240"/>
      <c r="G21" s="241"/>
    </row>
    <row r="22" spans="1:7" s="236" customFormat="1" ht="35.25" customHeight="1">
      <c r="A22" s="298">
        <v>41933</v>
      </c>
      <c r="B22" s="238" t="s">
        <v>2875</v>
      </c>
      <c r="C22" s="239" t="s">
        <v>2893</v>
      </c>
      <c r="D22" s="240" t="s">
        <v>2894</v>
      </c>
      <c r="E22" s="289" t="s">
        <v>2895</v>
      </c>
      <c r="F22" s="240"/>
      <c r="G22" s="241"/>
    </row>
    <row r="23" spans="1:7" s="236" customFormat="1" ht="35.25" customHeight="1">
      <c r="A23" s="298">
        <v>41932</v>
      </c>
      <c r="B23" s="238" t="s">
        <v>2823</v>
      </c>
      <c r="C23" s="239" t="s">
        <v>1351</v>
      </c>
      <c r="D23" s="240" t="s">
        <v>2822</v>
      </c>
      <c r="E23" s="289" t="s">
        <v>2824</v>
      </c>
      <c r="F23" s="240"/>
      <c r="G23" s="241"/>
    </row>
    <row r="24" spans="1:7" s="236" customFormat="1" ht="35.25" customHeight="1">
      <c r="A24" s="298">
        <v>41932</v>
      </c>
      <c r="B24" s="238" t="s">
        <v>2826</v>
      </c>
      <c r="C24" s="239" t="s">
        <v>2827</v>
      </c>
      <c r="D24" s="240" t="s">
        <v>2825</v>
      </c>
      <c r="E24" s="289" t="s">
        <v>2828</v>
      </c>
      <c r="F24" s="240"/>
      <c r="G24" s="241"/>
    </row>
    <row r="25" spans="1:7" s="236" customFormat="1" ht="35.25" customHeight="1">
      <c r="A25" s="298">
        <v>41929</v>
      </c>
      <c r="B25" s="238" t="s">
        <v>2830</v>
      </c>
      <c r="C25" s="239" t="s">
        <v>2829</v>
      </c>
      <c r="D25" s="240" t="s">
        <v>2831</v>
      </c>
      <c r="E25" s="289" t="s">
        <v>2835</v>
      </c>
      <c r="F25" s="240"/>
      <c r="G25" s="241"/>
    </row>
    <row r="26" spans="1:7" s="236" customFormat="1" ht="35.25" customHeight="1">
      <c r="A26" s="298">
        <v>41929</v>
      </c>
      <c r="B26" s="238" t="s">
        <v>2833</v>
      </c>
      <c r="C26" s="239" t="s">
        <v>2829</v>
      </c>
      <c r="D26" s="240" t="s">
        <v>2832</v>
      </c>
      <c r="E26" s="289" t="s">
        <v>2836</v>
      </c>
      <c r="F26" s="240"/>
      <c r="G26" s="241"/>
    </row>
    <row r="27" spans="1:7" s="236" customFormat="1" ht="35.25" customHeight="1">
      <c r="A27" s="298">
        <v>41925</v>
      </c>
      <c r="B27" s="238" t="s">
        <v>2830</v>
      </c>
      <c r="C27" s="239" t="s">
        <v>2829</v>
      </c>
      <c r="D27" s="240" t="s">
        <v>2834</v>
      </c>
      <c r="E27" s="289" t="s">
        <v>2837</v>
      </c>
      <c r="F27" s="240"/>
      <c r="G27" s="241"/>
    </row>
    <row r="28" spans="1:7" s="236" customFormat="1" ht="35.25" customHeight="1">
      <c r="A28" s="298">
        <v>41921</v>
      </c>
      <c r="B28" s="238" t="s">
        <v>2753</v>
      </c>
      <c r="C28" s="239" t="s">
        <v>2757</v>
      </c>
      <c r="D28" s="240" t="s">
        <v>2755</v>
      </c>
      <c r="E28" s="289" t="s">
        <v>2756</v>
      </c>
      <c r="F28" s="240"/>
      <c r="G28" s="241"/>
    </row>
    <row r="29" spans="1:7" s="236" customFormat="1" ht="35.25" customHeight="1">
      <c r="A29" s="298">
        <v>41921</v>
      </c>
      <c r="B29" s="238" t="s">
        <v>2753</v>
      </c>
      <c r="C29" s="239" t="s">
        <v>2752</v>
      </c>
      <c r="D29" s="240" t="s">
        <v>2751</v>
      </c>
      <c r="E29" s="289" t="s">
        <v>2754</v>
      </c>
      <c r="F29" s="240"/>
      <c r="G29" s="241"/>
    </row>
    <row r="30" spans="1:7" s="236" customFormat="1" ht="35.25" customHeight="1">
      <c r="A30" s="298">
        <v>41920</v>
      </c>
      <c r="B30" s="238" t="s">
        <v>2728</v>
      </c>
      <c r="C30" s="239" t="s">
        <v>2727</v>
      </c>
      <c r="D30" s="291" t="s">
        <v>2726</v>
      </c>
      <c r="E30" s="289" t="s">
        <v>2729</v>
      </c>
      <c r="F30" s="240"/>
      <c r="G30" s="241"/>
    </row>
    <row r="31" spans="1:7" s="236" customFormat="1" ht="35.25" customHeight="1">
      <c r="A31" s="298">
        <v>41920</v>
      </c>
      <c r="B31" s="238" t="s">
        <v>2731</v>
      </c>
      <c r="C31" s="239" t="s">
        <v>2732</v>
      </c>
      <c r="D31" s="240" t="s">
        <v>2750</v>
      </c>
      <c r="E31" s="289" t="s">
        <v>2733</v>
      </c>
      <c r="F31" s="240"/>
      <c r="G31" s="241"/>
    </row>
    <row r="32" spans="1:7" s="236" customFormat="1" ht="35.25" customHeight="1">
      <c r="A32" s="298">
        <v>41912</v>
      </c>
      <c r="B32" s="238" t="s">
        <v>2731</v>
      </c>
      <c r="C32" s="239" t="s">
        <v>2730</v>
      </c>
      <c r="D32" s="240" t="s">
        <v>2734</v>
      </c>
      <c r="E32" s="273" t="s">
        <v>2735</v>
      </c>
      <c r="F32" s="240"/>
      <c r="G32" s="241"/>
    </row>
    <row r="33" spans="1:7" s="236" customFormat="1" ht="35.25" customHeight="1">
      <c r="A33" s="298">
        <v>41910</v>
      </c>
      <c r="B33" s="238" t="s">
        <v>2676</v>
      </c>
      <c r="C33" s="239" t="s">
        <v>2675</v>
      </c>
      <c r="D33" s="240" t="s">
        <v>2674</v>
      </c>
      <c r="E33" s="289" t="s">
        <v>2677</v>
      </c>
      <c r="F33" s="240"/>
      <c r="G33" s="241"/>
    </row>
    <row r="34" spans="1:7" s="236" customFormat="1" ht="35.25" customHeight="1">
      <c r="A34" s="298">
        <v>41910</v>
      </c>
      <c r="B34" s="238" t="s">
        <v>929</v>
      </c>
      <c r="C34" s="239" t="s">
        <v>2679</v>
      </c>
      <c r="D34" s="240" t="s">
        <v>2678</v>
      </c>
      <c r="E34" s="289" t="s">
        <v>2680</v>
      </c>
      <c r="F34" s="240"/>
      <c r="G34" s="241"/>
    </row>
    <row r="35" spans="1:7" s="236" customFormat="1" ht="35.25" customHeight="1">
      <c r="A35" s="298">
        <v>41909</v>
      </c>
      <c r="B35" s="238" t="s">
        <v>929</v>
      </c>
      <c r="C35" s="239" t="s">
        <v>2682</v>
      </c>
      <c r="D35" s="240" t="s">
        <v>2681</v>
      </c>
      <c r="E35" s="289" t="s">
        <v>2683</v>
      </c>
      <c r="F35" s="240"/>
      <c r="G35" s="241"/>
    </row>
    <row r="36" spans="1:7" s="236" customFormat="1" ht="35.25" customHeight="1">
      <c r="A36" s="298">
        <v>41909</v>
      </c>
      <c r="B36" s="238" t="s">
        <v>929</v>
      </c>
      <c r="C36" s="239" t="s">
        <v>2685</v>
      </c>
      <c r="D36" s="291" t="s">
        <v>2684</v>
      </c>
      <c r="E36" s="289" t="s">
        <v>2686</v>
      </c>
      <c r="F36" s="240"/>
      <c r="G36" s="241"/>
    </row>
    <row r="37" spans="1:7" s="236" customFormat="1" ht="35.25" customHeight="1">
      <c r="A37" s="298">
        <v>41908</v>
      </c>
      <c r="B37" s="238" t="s">
        <v>929</v>
      </c>
      <c r="C37" s="239" t="s">
        <v>2685</v>
      </c>
      <c r="D37" s="291" t="s">
        <v>2687</v>
      </c>
      <c r="E37" s="273" t="s">
        <v>2688</v>
      </c>
      <c r="F37" s="240"/>
      <c r="G37" s="241"/>
    </row>
    <row r="38" spans="1:7" s="236" customFormat="1" ht="35.25" customHeight="1">
      <c r="A38" s="298">
        <v>41907</v>
      </c>
      <c r="B38" s="238" t="s">
        <v>929</v>
      </c>
      <c r="C38" s="239" t="s">
        <v>1351</v>
      </c>
      <c r="D38" s="240" t="s">
        <v>2689</v>
      </c>
      <c r="E38" s="289" t="s">
        <v>2690</v>
      </c>
      <c r="F38" s="240"/>
      <c r="G38" s="241"/>
    </row>
    <row r="39" spans="1:7" s="236" customFormat="1" ht="35.25" customHeight="1">
      <c r="A39" s="298">
        <v>41907</v>
      </c>
      <c r="B39" s="238" t="s">
        <v>2693</v>
      </c>
      <c r="C39" s="239" t="s">
        <v>2692</v>
      </c>
      <c r="D39" s="240" t="s">
        <v>2691</v>
      </c>
      <c r="E39" s="273" t="s">
        <v>2694</v>
      </c>
      <c r="F39" s="240"/>
      <c r="G39" s="241"/>
    </row>
    <row r="40" spans="1:7" s="236" customFormat="1" ht="35.25" customHeight="1">
      <c r="A40" s="298">
        <v>41907</v>
      </c>
      <c r="B40" s="238" t="s">
        <v>929</v>
      </c>
      <c r="C40" s="239" t="s">
        <v>2696</v>
      </c>
      <c r="D40" s="240" t="s">
        <v>2695</v>
      </c>
      <c r="E40" s="289" t="s">
        <v>2697</v>
      </c>
      <c r="F40" s="240"/>
      <c r="G40" s="241"/>
    </row>
    <row r="41" spans="1:7" s="236" customFormat="1" ht="35.25" customHeight="1">
      <c r="A41" s="298">
        <v>41907</v>
      </c>
      <c r="B41" s="238" t="s">
        <v>2699</v>
      </c>
      <c r="C41" s="239" t="s">
        <v>1351</v>
      </c>
      <c r="D41" s="240" t="s">
        <v>2698</v>
      </c>
      <c r="E41" s="289" t="s">
        <v>2700</v>
      </c>
      <c r="F41" s="240"/>
      <c r="G41" s="241"/>
    </row>
    <row r="42" spans="1:7" s="236" customFormat="1" ht="35.25" customHeight="1">
      <c r="A42" s="298">
        <v>41906</v>
      </c>
      <c r="B42" s="238" t="s">
        <v>929</v>
      </c>
      <c r="C42" s="239" t="s">
        <v>1351</v>
      </c>
      <c r="D42" s="240" t="s">
        <v>2701</v>
      </c>
      <c r="E42" s="289" t="s">
        <v>2702</v>
      </c>
      <c r="F42" s="240"/>
      <c r="G42" s="241"/>
    </row>
    <row r="43" spans="1:7" s="236" customFormat="1" ht="35.25" customHeight="1">
      <c r="A43" s="298">
        <v>41904</v>
      </c>
      <c r="B43" s="238" t="s">
        <v>929</v>
      </c>
      <c r="C43" s="239" t="s">
        <v>1351</v>
      </c>
      <c r="D43" s="240" t="s">
        <v>2703</v>
      </c>
      <c r="E43" s="289" t="s">
        <v>2704</v>
      </c>
      <c r="F43" s="240"/>
      <c r="G43" s="241"/>
    </row>
    <row r="44" spans="1:7" s="236" customFormat="1" ht="35.25" customHeight="1">
      <c r="A44" s="298">
        <v>41903</v>
      </c>
      <c r="B44" s="238" t="s">
        <v>2588</v>
      </c>
      <c r="C44" s="239" t="s">
        <v>2589</v>
      </c>
      <c r="D44" s="240" t="s">
        <v>2587</v>
      </c>
      <c r="E44" s="289" t="s">
        <v>2590</v>
      </c>
      <c r="F44" s="240"/>
      <c r="G44" s="241"/>
    </row>
    <row r="45" spans="1:7" s="236" customFormat="1" ht="35.25" customHeight="1">
      <c r="A45" s="298">
        <v>41903</v>
      </c>
      <c r="B45" s="238" t="s">
        <v>2593</v>
      </c>
      <c r="C45" s="239" t="s">
        <v>2592</v>
      </c>
      <c r="D45" s="240" t="s">
        <v>2591</v>
      </c>
      <c r="E45" s="273" t="s">
        <v>2594</v>
      </c>
      <c r="F45" s="240"/>
      <c r="G45" s="241"/>
    </row>
    <row r="46" spans="1:7" s="236" customFormat="1" ht="35.25" customHeight="1">
      <c r="A46" s="298">
        <v>41902</v>
      </c>
      <c r="B46" s="238" t="s">
        <v>1359</v>
      </c>
      <c r="C46" s="239" t="s">
        <v>2596</v>
      </c>
      <c r="D46" s="240" t="s">
        <v>2595</v>
      </c>
      <c r="E46" s="273" t="s">
        <v>2705</v>
      </c>
      <c r="F46" s="240"/>
      <c r="G46" s="241"/>
    </row>
    <row r="47" spans="1:7" s="236" customFormat="1" ht="35.25" customHeight="1">
      <c r="A47" s="298">
        <v>41902</v>
      </c>
      <c r="B47" s="238" t="s">
        <v>2597</v>
      </c>
      <c r="C47" s="239" t="s">
        <v>2596</v>
      </c>
      <c r="D47" s="240" t="s">
        <v>2598</v>
      </c>
      <c r="E47" s="273" t="s">
        <v>2627</v>
      </c>
      <c r="F47" s="240"/>
      <c r="G47" s="241"/>
    </row>
    <row r="48" spans="1:7" s="236" customFormat="1" ht="35.25" customHeight="1">
      <c r="A48" s="298">
        <v>41901</v>
      </c>
      <c r="B48" s="238" t="s">
        <v>2600</v>
      </c>
      <c r="C48" s="239" t="s">
        <v>2596</v>
      </c>
      <c r="D48" s="240" t="s">
        <v>2599</v>
      </c>
      <c r="E48" s="289" t="s">
        <v>2601</v>
      </c>
      <c r="F48" s="240"/>
      <c r="G48" s="241"/>
    </row>
    <row r="49" spans="1:7" s="236" customFormat="1" ht="35.25" customHeight="1">
      <c r="A49" s="298">
        <v>41901</v>
      </c>
      <c r="B49" s="238" t="s">
        <v>2511</v>
      </c>
      <c r="C49" s="239" t="s">
        <v>2596</v>
      </c>
      <c r="D49" s="240" t="s">
        <v>2602</v>
      </c>
      <c r="E49" s="289" t="s">
        <v>2610</v>
      </c>
      <c r="F49" s="240"/>
      <c r="G49" s="241"/>
    </row>
    <row r="50" spans="1:7" s="236" customFormat="1" ht="35.25" customHeight="1">
      <c r="A50" s="298">
        <v>41901</v>
      </c>
      <c r="B50" s="238" t="s">
        <v>2511</v>
      </c>
      <c r="C50" s="239" t="s">
        <v>2604</v>
      </c>
      <c r="D50" s="240" t="s">
        <v>2603</v>
      </c>
      <c r="E50" s="289" t="s">
        <v>2605</v>
      </c>
      <c r="F50" s="240"/>
      <c r="G50" s="241"/>
    </row>
    <row r="51" spans="1:7" s="236" customFormat="1" ht="35.25" customHeight="1">
      <c r="A51" s="298">
        <v>41900</v>
      </c>
      <c r="B51" s="238" t="s">
        <v>2608</v>
      </c>
      <c r="C51" s="239" t="s">
        <v>2607</v>
      </c>
      <c r="D51" s="240" t="s">
        <v>2606</v>
      </c>
      <c r="E51" s="289" t="s">
        <v>2609</v>
      </c>
      <c r="F51" s="240"/>
      <c r="G51" s="241"/>
    </row>
    <row r="52" spans="1:7" s="236" customFormat="1" ht="35.25" customHeight="1">
      <c r="A52" s="298">
        <v>41899</v>
      </c>
      <c r="B52" s="238" t="s">
        <v>2511</v>
      </c>
      <c r="C52" s="239" t="s">
        <v>2596</v>
      </c>
      <c r="D52" s="240" t="s">
        <v>2611</v>
      </c>
      <c r="E52" s="273" t="s">
        <v>2612</v>
      </c>
      <c r="F52" s="240"/>
      <c r="G52" s="241"/>
    </row>
    <row r="53" spans="1:7" s="236" customFormat="1" ht="35.25" customHeight="1">
      <c r="A53" s="298">
        <v>41899</v>
      </c>
      <c r="B53" s="238" t="s">
        <v>1359</v>
      </c>
      <c r="C53" s="239" t="s">
        <v>2604</v>
      </c>
      <c r="D53" s="240" t="s">
        <v>2613</v>
      </c>
      <c r="E53" s="289" t="s">
        <v>2614</v>
      </c>
      <c r="F53" s="240"/>
      <c r="G53" s="241"/>
    </row>
    <row r="54" spans="1:7" s="236" customFormat="1" ht="35.25" customHeight="1">
      <c r="A54" s="298">
        <v>41899</v>
      </c>
      <c r="B54" s="238" t="s">
        <v>2511</v>
      </c>
      <c r="C54" s="239" t="s">
        <v>2596</v>
      </c>
      <c r="D54" s="240" t="s">
        <v>2615</v>
      </c>
      <c r="E54" s="289" t="s">
        <v>2616</v>
      </c>
      <c r="F54" s="240"/>
      <c r="G54" s="241"/>
    </row>
    <row r="55" spans="1:7" s="236" customFormat="1" ht="35.25" customHeight="1">
      <c r="A55" s="298">
        <v>41898</v>
      </c>
      <c r="B55" s="238" t="s">
        <v>1359</v>
      </c>
      <c r="C55" s="239" t="s">
        <v>2596</v>
      </c>
      <c r="D55" s="240" t="s">
        <v>2618</v>
      </c>
      <c r="E55" s="289" t="s">
        <v>2617</v>
      </c>
      <c r="F55" s="240"/>
      <c r="G55" s="241"/>
    </row>
    <row r="56" spans="1:7" s="236" customFormat="1" ht="35.25" customHeight="1">
      <c r="A56" s="298">
        <v>41897</v>
      </c>
      <c r="B56" s="238" t="s">
        <v>2622</v>
      </c>
      <c r="C56" s="239" t="s">
        <v>2620</v>
      </c>
      <c r="D56" s="240" t="s">
        <v>2619</v>
      </c>
      <c r="E56" s="289" t="s">
        <v>2621</v>
      </c>
      <c r="F56" s="240"/>
      <c r="G56" s="241"/>
    </row>
    <row r="57" spans="1:7" s="236" customFormat="1" ht="35.25" customHeight="1">
      <c r="A57" s="298">
        <v>41895</v>
      </c>
      <c r="B57" s="238" t="s">
        <v>2541</v>
      </c>
      <c r="C57" s="239" t="s">
        <v>2503</v>
      </c>
      <c r="D57" s="240" t="s">
        <v>2540</v>
      </c>
      <c r="E57" s="273" t="s">
        <v>2542</v>
      </c>
      <c r="F57" s="240"/>
      <c r="G57" s="241"/>
    </row>
    <row r="58" spans="1:7" s="236" customFormat="1" ht="35.25" customHeight="1">
      <c r="A58" s="298">
        <v>41893</v>
      </c>
      <c r="B58" s="238" t="s">
        <v>1359</v>
      </c>
      <c r="C58" s="239" t="s">
        <v>2503</v>
      </c>
      <c r="D58" s="240" t="s">
        <v>2502</v>
      </c>
      <c r="E58" s="289" t="s">
        <v>2504</v>
      </c>
      <c r="F58" s="240"/>
      <c r="G58" s="241"/>
    </row>
    <row r="59" spans="1:7" s="236" customFormat="1" ht="35.25" customHeight="1">
      <c r="A59" s="298">
        <v>41892</v>
      </c>
      <c r="B59" s="238" t="s">
        <v>1359</v>
      </c>
      <c r="C59" s="239" t="s">
        <v>2498</v>
      </c>
      <c r="D59" s="240" t="s">
        <v>2497</v>
      </c>
      <c r="E59" s="289" t="s">
        <v>2499</v>
      </c>
      <c r="F59" s="240"/>
      <c r="G59" s="241"/>
    </row>
    <row r="60" spans="1:7" s="236" customFormat="1" ht="44.25" customHeight="1">
      <c r="A60" s="298">
        <v>41892</v>
      </c>
      <c r="B60" s="238" t="s">
        <v>1359</v>
      </c>
      <c r="C60" s="239" t="s">
        <v>2503</v>
      </c>
      <c r="D60" s="240" t="s">
        <v>2500</v>
      </c>
      <c r="E60" s="273" t="s">
        <v>2501</v>
      </c>
      <c r="F60" s="240"/>
      <c r="G60" s="241"/>
    </row>
    <row r="61" spans="1:7" s="236" customFormat="1" ht="35.25" customHeight="1">
      <c r="A61" s="298">
        <v>41892</v>
      </c>
      <c r="B61" s="238" t="s">
        <v>1359</v>
      </c>
      <c r="C61" s="239" t="s">
        <v>1435</v>
      </c>
      <c r="D61" s="240" t="s">
        <v>2505</v>
      </c>
      <c r="E61" s="289" t="s">
        <v>2506</v>
      </c>
      <c r="F61" s="240"/>
      <c r="G61" s="241"/>
    </row>
    <row r="62" spans="1:7" s="236" customFormat="1" ht="35.25" customHeight="1">
      <c r="A62" s="298">
        <v>41892</v>
      </c>
      <c r="B62" s="238" t="s">
        <v>2507</v>
      </c>
      <c r="C62" s="239" t="s">
        <v>2503</v>
      </c>
      <c r="D62" s="240" t="s">
        <v>2508</v>
      </c>
      <c r="E62" s="293" t="s">
        <v>2509</v>
      </c>
      <c r="F62" s="240"/>
      <c r="G62" s="241"/>
    </row>
    <row r="63" spans="1:7" s="236" customFormat="1" ht="35.25" customHeight="1">
      <c r="A63" s="298">
        <v>41892</v>
      </c>
      <c r="B63" s="238" t="s">
        <v>2511</v>
      </c>
      <c r="C63" s="239" t="s">
        <v>2503</v>
      </c>
      <c r="D63" s="240" t="s">
        <v>2510</v>
      </c>
      <c r="E63" s="289" t="s">
        <v>2512</v>
      </c>
      <c r="F63" s="240"/>
      <c r="G63" s="241"/>
    </row>
    <row r="64" spans="1:7" s="236" customFormat="1" ht="35.25" customHeight="1">
      <c r="A64" s="298">
        <v>41891</v>
      </c>
      <c r="B64" s="238" t="s">
        <v>929</v>
      </c>
      <c r="C64" s="239" t="s">
        <v>1351</v>
      </c>
      <c r="D64" s="240" t="s">
        <v>2513</v>
      </c>
      <c r="E64" s="273" t="s">
        <v>2514</v>
      </c>
      <c r="F64" s="240"/>
      <c r="G64" s="241"/>
    </row>
    <row r="65" spans="1:7" s="236" customFormat="1" ht="35.25" customHeight="1">
      <c r="A65" s="298">
        <v>41887</v>
      </c>
      <c r="B65" s="238" t="s">
        <v>1359</v>
      </c>
      <c r="C65" s="239" t="s">
        <v>2489</v>
      </c>
      <c r="D65" s="240" t="s">
        <v>2488</v>
      </c>
      <c r="E65" s="289" t="s">
        <v>2490</v>
      </c>
      <c r="F65" s="240"/>
      <c r="G65" s="241"/>
    </row>
    <row r="66" spans="1:7" s="236" customFormat="1" ht="35.25" customHeight="1">
      <c r="A66" s="298">
        <v>41886</v>
      </c>
      <c r="B66" s="238" t="s">
        <v>2480</v>
      </c>
      <c r="C66" s="239" t="s">
        <v>2479</v>
      </c>
      <c r="D66" s="240" t="s">
        <v>2478</v>
      </c>
      <c r="E66" s="289" t="s">
        <v>2481</v>
      </c>
      <c r="F66" s="240"/>
      <c r="G66" s="241"/>
    </row>
    <row r="67" spans="1:7" s="236" customFormat="1" ht="35.25" customHeight="1">
      <c r="A67" s="298">
        <v>41886</v>
      </c>
      <c r="B67" s="238" t="s">
        <v>2483</v>
      </c>
      <c r="C67" s="239" t="s">
        <v>1351</v>
      </c>
      <c r="D67" s="240" t="s">
        <v>2482</v>
      </c>
      <c r="E67" s="289" t="s">
        <v>2484</v>
      </c>
      <c r="F67" s="240"/>
      <c r="G67" s="241"/>
    </row>
    <row r="68" spans="1:7" s="236" customFormat="1" ht="35.25" customHeight="1">
      <c r="A68" s="298">
        <v>41885</v>
      </c>
      <c r="B68" s="238" t="s">
        <v>1359</v>
      </c>
      <c r="C68" s="239" t="s">
        <v>2486</v>
      </c>
      <c r="D68" s="240" t="s">
        <v>2485</v>
      </c>
      <c r="E68" s="300" t="s">
        <v>2487</v>
      </c>
      <c r="F68" s="240"/>
      <c r="G68" s="241"/>
    </row>
    <row r="69" spans="1:7" s="236" customFormat="1" ht="35.25" customHeight="1">
      <c r="A69" s="298">
        <v>41884</v>
      </c>
      <c r="B69" s="238" t="s">
        <v>2451</v>
      </c>
      <c r="C69" s="239" t="s">
        <v>2452</v>
      </c>
      <c r="D69" s="240" t="s">
        <v>2454</v>
      </c>
      <c r="E69" s="273" t="s">
        <v>2455</v>
      </c>
      <c r="F69" s="240"/>
      <c r="G69" s="241"/>
    </row>
    <row r="70" spans="1:7" s="236" customFormat="1" ht="35.25" customHeight="1">
      <c r="A70" s="298">
        <v>41884</v>
      </c>
      <c r="B70" s="238" t="s">
        <v>2457</v>
      </c>
      <c r="C70" s="239" t="s">
        <v>2452</v>
      </c>
      <c r="D70" s="240" t="s">
        <v>2456</v>
      </c>
      <c r="E70" s="273" t="s">
        <v>2458</v>
      </c>
      <c r="F70" s="240"/>
      <c r="G70" s="241"/>
    </row>
    <row r="71" spans="1:7" s="236" customFormat="1" ht="35.25" customHeight="1">
      <c r="A71" s="298">
        <v>41884</v>
      </c>
      <c r="B71" s="238" t="s">
        <v>2457</v>
      </c>
      <c r="C71" s="239" t="s">
        <v>2459</v>
      </c>
      <c r="D71" s="240" t="s">
        <v>2460</v>
      </c>
      <c r="E71" s="289" t="s">
        <v>2461</v>
      </c>
      <c r="F71" s="240"/>
      <c r="G71" s="241"/>
    </row>
    <row r="72" spans="1:7" s="236" customFormat="1" ht="35.25" customHeight="1">
      <c r="A72" s="298">
        <v>41880</v>
      </c>
      <c r="B72" s="238" t="s">
        <v>2430</v>
      </c>
      <c r="C72" s="239" t="s">
        <v>2429</v>
      </c>
      <c r="D72" s="240" t="s">
        <v>2453</v>
      </c>
      <c r="E72" s="289" t="s">
        <v>2431</v>
      </c>
      <c r="F72" s="240"/>
      <c r="G72" s="241"/>
    </row>
    <row r="73" spans="1:7" s="236" customFormat="1" ht="35.25" customHeight="1">
      <c r="A73" s="298">
        <v>41880</v>
      </c>
      <c r="B73" s="238" t="s">
        <v>2433</v>
      </c>
      <c r="C73" s="239" t="s">
        <v>2429</v>
      </c>
      <c r="D73" s="240" t="s">
        <v>2432</v>
      </c>
      <c r="E73" s="273" t="s">
        <v>2434</v>
      </c>
      <c r="F73" s="240"/>
      <c r="G73" s="241"/>
    </row>
    <row r="74" spans="1:7" s="236" customFormat="1" ht="35.25" customHeight="1">
      <c r="A74" s="298">
        <v>41879</v>
      </c>
      <c r="B74" s="238" t="s">
        <v>2433</v>
      </c>
      <c r="C74" s="239" t="s">
        <v>2429</v>
      </c>
      <c r="D74" s="240" t="s">
        <v>2435</v>
      </c>
      <c r="E74" s="289" t="s">
        <v>2436</v>
      </c>
      <c r="F74" s="240"/>
      <c r="G74" s="241"/>
    </row>
    <row r="75" spans="1:7" s="236" customFormat="1" ht="35.25" customHeight="1">
      <c r="A75" s="298">
        <v>41879</v>
      </c>
      <c r="B75" s="238" t="s">
        <v>2439</v>
      </c>
      <c r="C75" s="239" t="s">
        <v>2438</v>
      </c>
      <c r="D75" s="240" t="s">
        <v>2437</v>
      </c>
      <c r="E75" s="273" t="s">
        <v>2440</v>
      </c>
      <c r="F75" s="240"/>
      <c r="G75" s="241"/>
    </row>
    <row r="76" spans="1:7" s="236" customFormat="1" ht="35.25" customHeight="1">
      <c r="A76" s="298">
        <v>41878</v>
      </c>
      <c r="B76" s="238" t="s">
        <v>2430</v>
      </c>
      <c r="C76" s="239" t="s">
        <v>2429</v>
      </c>
      <c r="D76" s="240" t="s">
        <v>2441</v>
      </c>
      <c r="E76" s="273" t="s">
        <v>2442</v>
      </c>
      <c r="F76" s="240"/>
      <c r="G76" s="241"/>
    </row>
    <row r="77" spans="1:7" s="236" customFormat="1" ht="35.25" customHeight="1">
      <c r="A77" s="298">
        <v>41878</v>
      </c>
      <c r="B77" s="238" t="s">
        <v>2430</v>
      </c>
      <c r="C77" s="239" t="s">
        <v>2429</v>
      </c>
      <c r="D77" s="240" t="s">
        <v>2443</v>
      </c>
      <c r="E77" s="289" t="s">
        <v>2444</v>
      </c>
      <c r="F77" s="240"/>
      <c r="G77" s="241"/>
    </row>
    <row r="78" spans="1:7" s="236" customFormat="1" ht="35.25" customHeight="1">
      <c r="A78" s="298">
        <v>41876</v>
      </c>
      <c r="B78" s="238" t="s">
        <v>2350</v>
      </c>
      <c r="C78" s="239" t="s">
        <v>2356</v>
      </c>
      <c r="D78" s="240" t="s">
        <v>2349</v>
      </c>
      <c r="E78" s="289" t="s">
        <v>2351</v>
      </c>
      <c r="F78" s="240"/>
      <c r="G78" s="241"/>
    </row>
    <row r="79" spans="1:7" s="236" customFormat="1" ht="38.25" customHeight="1">
      <c r="A79" s="298">
        <v>41876</v>
      </c>
      <c r="B79" s="238" t="s">
        <v>2354</v>
      </c>
      <c r="C79" s="239" t="s">
        <v>2353</v>
      </c>
      <c r="D79" s="240" t="s">
        <v>2352</v>
      </c>
      <c r="E79" s="289" t="s">
        <v>2355</v>
      </c>
      <c r="F79" s="240"/>
      <c r="G79" s="241"/>
    </row>
    <row r="80" spans="1:7" s="236" customFormat="1" ht="35.25" customHeight="1">
      <c r="A80" s="298">
        <v>41876</v>
      </c>
      <c r="B80" s="238" t="s">
        <v>2354</v>
      </c>
      <c r="C80" s="239" t="s">
        <v>2353</v>
      </c>
      <c r="D80" s="240" t="s">
        <v>2357</v>
      </c>
      <c r="E80" s="289" t="s">
        <v>2358</v>
      </c>
      <c r="F80" s="240"/>
      <c r="G80" s="241"/>
    </row>
    <row r="81" spans="1:7" s="236" customFormat="1" ht="35.25" customHeight="1">
      <c r="A81" s="298">
        <v>41873</v>
      </c>
      <c r="B81" s="238" t="s">
        <v>2354</v>
      </c>
      <c r="C81" s="239" t="s">
        <v>2353</v>
      </c>
      <c r="D81" s="240" t="s">
        <v>2359</v>
      </c>
      <c r="E81" s="289" t="s">
        <v>2360</v>
      </c>
      <c r="F81" s="240"/>
      <c r="G81" s="241"/>
    </row>
    <row r="82" spans="1:7" s="236" customFormat="1" ht="35.25" customHeight="1">
      <c r="A82" s="298">
        <v>41871</v>
      </c>
      <c r="B82" s="238" t="s">
        <v>2354</v>
      </c>
      <c r="C82" s="239" t="s">
        <v>2353</v>
      </c>
      <c r="D82" s="240" t="s">
        <v>2361</v>
      </c>
      <c r="E82" s="289" t="s">
        <v>2362</v>
      </c>
      <c r="F82" s="240"/>
      <c r="G82" s="241"/>
    </row>
    <row r="83" spans="1:7" s="236" customFormat="1" ht="35.25" customHeight="1">
      <c r="A83" s="298">
        <v>41871</v>
      </c>
      <c r="B83" s="238" t="s">
        <v>2354</v>
      </c>
      <c r="C83" s="239" t="s">
        <v>2364</v>
      </c>
      <c r="D83" s="240" t="s">
        <v>2363</v>
      </c>
      <c r="E83" s="289" t="s">
        <v>2365</v>
      </c>
      <c r="F83" s="240"/>
      <c r="G83" s="241"/>
    </row>
    <row r="84" spans="1:7" s="236" customFormat="1" ht="35.25" customHeight="1">
      <c r="A84" s="298">
        <v>41870</v>
      </c>
      <c r="B84" s="238" t="s">
        <v>2354</v>
      </c>
      <c r="C84" s="239" t="s">
        <v>2364</v>
      </c>
      <c r="D84" s="240" t="s">
        <v>2366</v>
      </c>
      <c r="E84" s="273" t="s">
        <v>2367</v>
      </c>
      <c r="F84" s="240"/>
      <c r="G84" s="241"/>
    </row>
    <row r="85" spans="1:7" s="236" customFormat="1" ht="35.25" customHeight="1">
      <c r="A85" s="298">
        <v>41868</v>
      </c>
      <c r="B85" s="238" t="s">
        <v>2310</v>
      </c>
      <c r="C85" s="239" t="s">
        <v>2309</v>
      </c>
      <c r="D85" s="240" t="s">
        <v>2339</v>
      </c>
      <c r="E85" s="289" t="s">
        <v>2340</v>
      </c>
      <c r="F85" s="240"/>
      <c r="G85" s="241"/>
    </row>
    <row r="86" spans="1:7" s="236" customFormat="1" ht="35.25" customHeight="1">
      <c r="A86" s="298">
        <v>41868</v>
      </c>
      <c r="B86" s="238" t="s">
        <v>2343</v>
      </c>
      <c r="C86" s="239" t="s">
        <v>2342</v>
      </c>
      <c r="D86" s="240" t="s">
        <v>2341</v>
      </c>
      <c r="E86" s="289" t="s">
        <v>2344</v>
      </c>
      <c r="F86" s="240"/>
      <c r="G86" s="241"/>
    </row>
    <row r="87" spans="1:7" s="236" customFormat="1" ht="35.25" customHeight="1">
      <c r="A87" s="298">
        <v>41866</v>
      </c>
      <c r="B87" s="238" t="s">
        <v>2347</v>
      </c>
      <c r="C87" s="239" t="s">
        <v>2346</v>
      </c>
      <c r="D87" s="240" t="s">
        <v>2345</v>
      </c>
      <c r="E87" s="289" t="s">
        <v>2348</v>
      </c>
      <c r="F87" s="240"/>
      <c r="G87" s="241"/>
    </row>
    <row r="88" spans="1:7" s="236" customFormat="1" ht="35.25" customHeight="1">
      <c r="A88" s="298">
        <v>41865</v>
      </c>
      <c r="B88" s="238" t="s">
        <v>2310</v>
      </c>
      <c r="C88" s="239" t="s">
        <v>2309</v>
      </c>
      <c r="D88" s="240" t="s">
        <v>2308</v>
      </c>
      <c r="E88" s="289" t="s">
        <v>2307</v>
      </c>
      <c r="F88" s="240"/>
      <c r="G88" s="241"/>
    </row>
    <row r="89" spans="1:7" s="236" customFormat="1" ht="35.25" customHeight="1">
      <c r="A89" s="298">
        <v>41865</v>
      </c>
      <c r="B89" s="238" t="s">
        <v>2305</v>
      </c>
      <c r="C89" s="239" t="s">
        <v>2304</v>
      </c>
      <c r="D89" s="240" t="s">
        <v>2303</v>
      </c>
      <c r="E89" s="289" t="s">
        <v>2306</v>
      </c>
      <c r="F89" s="240"/>
      <c r="G89" s="241"/>
    </row>
    <row r="90" spans="1:7" s="236" customFormat="1" ht="35.25" customHeight="1">
      <c r="A90" s="298">
        <v>41863</v>
      </c>
      <c r="B90" s="238" t="s">
        <v>2300</v>
      </c>
      <c r="C90" s="239" t="s">
        <v>2299</v>
      </c>
      <c r="D90" s="240" t="s">
        <v>2298</v>
      </c>
      <c r="E90" s="289" t="s">
        <v>2302</v>
      </c>
      <c r="F90" s="240"/>
      <c r="G90" s="241"/>
    </row>
    <row r="91" spans="1:7" s="236" customFormat="1" ht="35.25" customHeight="1">
      <c r="A91" s="237">
        <v>41857</v>
      </c>
      <c r="B91" s="238" t="s">
        <v>1917</v>
      </c>
      <c r="C91" s="239" t="s">
        <v>1918</v>
      </c>
      <c r="D91" s="240" t="s">
        <v>1919</v>
      </c>
      <c r="E91" s="289" t="s">
        <v>1920</v>
      </c>
      <c r="F91" s="240"/>
      <c r="G91" s="241"/>
    </row>
    <row r="92" spans="1:7" s="236" customFormat="1" ht="35.25" customHeight="1">
      <c r="A92" s="260">
        <v>41855</v>
      </c>
      <c r="B92" s="238" t="s">
        <v>1921</v>
      </c>
      <c r="C92" s="239" t="s">
        <v>1918</v>
      </c>
      <c r="D92" s="240" t="s">
        <v>1922</v>
      </c>
      <c r="E92" s="289" t="s">
        <v>1923</v>
      </c>
      <c r="F92" s="240"/>
      <c r="G92" s="241"/>
    </row>
    <row r="93" spans="1:7" s="236" customFormat="1" ht="35.25" customHeight="1">
      <c r="A93" s="260">
        <v>41855</v>
      </c>
      <c r="B93" s="238" t="s">
        <v>1917</v>
      </c>
      <c r="C93" s="239" t="s">
        <v>1924</v>
      </c>
      <c r="D93" s="240" t="s">
        <v>1925</v>
      </c>
      <c r="E93" s="290" t="s">
        <v>1926</v>
      </c>
      <c r="F93" s="240"/>
      <c r="G93" s="241"/>
    </row>
    <row r="94" spans="1:7" s="236" customFormat="1" ht="35.25" customHeight="1">
      <c r="A94" s="237">
        <v>41852</v>
      </c>
      <c r="B94" s="238" t="s">
        <v>1927</v>
      </c>
      <c r="C94" s="239" t="s">
        <v>1928</v>
      </c>
      <c r="D94" s="240" t="s">
        <v>1929</v>
      </c>
      <c r="E94" s="289" t="s">
        <v>2301</v>
      </c>
      <c r="F94" s="240"/>
      <c r="G94" s="241"/>
    </row>
    <row r="95" spans="1:7" s="236" customFormat="1" ht="35.25" customHeight="1">
      <c r="A95" s="237">
        <v>41852</v>
      </c>
      <c r="B95" s="238" t="s">
        <v>1927</v>
      </c>
      <c r="C95" s="239" t="s">
        <v>1930</v>
      </c>
      <c r="D95" s="240" t="s">
        <v>1931</v>
      </c>
      <c r="E95" s="289" t="s">
        <v>1932</v>
      </c>
      <c r="F95" s="240"/>
      <c r="G95" s="241"/>
    </row>
    <row r="96" spans="1:7" s="236" customFormat="1" ht="35.25" customHeight="1">
      <c r="A96" s="237">
        <v>41850</v>
      </c>
      <c r="B96" s="238" t="s">
        <v>1927</v>
      </c>
      <c r="C96" s="239" t="s">
        <v>1928</v>
      </c>
      <c r="D96" s="240" t="s">
        <v>1933</v>
      </c>
      <c r="E96" s="289" t="s">
        <v>1934</v>
      </c>
      <c r="F96" s="240"/>
      <c r="G96" s="241"/>
    </row>
    <row r="97" spans="1:7" s="236" customFormat="1" ht="30" customHeight="1">
      <c r="A97" s="237">
        <v>41850</v>
      </c>
      <c r="B97" s="238" t="s">
        <v>1935</v>
      </c>
      <c r="C97" s="239" t="s">
        <v>1928</v>
      </c>
      <c r="D97" s="291" t="s">
        <v>1936</v>
      </c>
      <c r="E97" s="289" t="s">
        <v>1937</v>
      </c>
      <c r="F97" s="240"/>
      <c r="G97" s="241"/>
    </row>
    <row r="98" spans="1:7" s="236" customFormat="1" ht="30" customHeight="1">
      <c r="A98" s="237">
        <v>41849</v>
      </c>
      <c r="B98" s="238" t="s">
        <v>1927</v>
      </c>
      <c r="C98" s="239" t="s">
        <v>1928</v>
      </c>
      <c r="D98" s="240" t="s">
        <v>1938</v>
      </c>
      <c r="E98" s="289" t="s">
        <v>1939</v>
      </c>
      <c r="F98" s="240"/>
      <c r="G98" s="241"/>
    </row>
    <row r="99" spans="1:7" s="236" customFormat="1" ht="30" customHeight="1">
      <c r="A99" s="237">
        <v>41849</v>
      </c>
      <c r="B99" s="238" t="s">
        <v>1935</v>
      </c>
      <c r="C99" s="239" t="s">
        <v>1928</v>
      </c>
      <c r="D99" s="240" t="s">
        <v>1940</v>
      </c>
      <c r="E99" s="289" t="s">
        <v>1913</v>
      </c>
      <c r="F99" s="240"/>
      <c r="G99" s="241"/>
    </row>
    <row r="100" spans="1:7" s="236" customFormat="1" ht="30" customHeight="1">
      <c r="A100" s="237">
        <v>41849</v>
      </c>
      <c r="B100" s="238" t="s">
        <v>1941</v>
      </c>
      <c r="C100" s="239" t="s">
        <v>1928</v>
      </c>
      <c r="D100" s="240" t="s">
        <v>1942</v>
      </c>
      <c r="E100" s="289" t="s">
        <v>1943</v>
      </c>
      <c r="F100" s="240"/>
      <c r="G100" s="241"/>
    </row>
    <row r="101" spans="1:7" s="236" customFormat="1" ht="30" customHeight="1">
      <c r="A101" s="237">
        <v>41849</v>
      </c>
      <c r="B101" s="238" t="s">
        <v>1927</v>
      </c>
      <c r="C101" s="239" t="s">
        <v>1930</v>
      </c>
      <c r="D101" s="240" t="s">
        <v>1944</v>
      </c>
      <c r="E101" s="289" t="s">
        <v>1945</v>
      </c>
      <c r="F101" s="240"/>
      <c r="G101" s="241"/>
    </row>
    <row r="102" spans="1:7" s="236" customFormat="1" ht="30" customHeight="1">
      <c r="A102" s="237">
        <v>41849</v>
      </c>
      <c r="B102" s="238" t="s">
        <v>1927</v>
      </c>
      <c r="C102" s="239" t="s">
        <v>1946</v>
      </c>
      <c r="D102" s="240" t="s">
        <v>1947</v>
      </c>
      <c r="E102" s="289" t="s">
        <v>1948</v>
      </c>
      <c r="F102" s="240"/>
      <c r="G102" s="241"/>
    </row>
    <row r="103" spans="1:7" s="236" customFormat="1" ht="30" customHeight="1">
      <c r="A103" s="237">
        <v>41849</v>
      </c>
      <c r="B103" s="238" t="s">
        <v>1927</v>
      </c>
      <c r="C103" s="239" t="s">
        <v>1949</v>
      </c>
      <c r="D103" s="240" t="s">
        <v>1950</v>
      </c>
      <c r="E103" s="289" t="s">
        <v>1951</v>
      </c>
      <c r="F103" s="240"/>
      <c r="G103" s="241"/>
    </row>
    <row r="104" spans="1:7" s="236" customFormat="1" ht="30" customHeight="1">
      <c r="A104" s="237">
        <v>41848</v>
      </c>
      <c r="B104" s="238" t="s">
        <v>1952</v>
      </c>
      <c r="C104" s="239" t="s">
        <v>1953</v>
      </c>
      <c r="D104" s="240" t="s">
        <v>1954</v>
      </c>
      <c r="E104" s="289" t="s">
        <v>1955</v>
      </c>
      <c r="F104" s="240"/>
      <c r="G104" s="241"/>
    </row>
    <row r="105" spans="1:7" s="236" customFormat="1" ht="30" customHeight="1">
      <c r="A105" s="237">
        <v>41848</v>
      </c>
      <c r="B105" s="238" t="s">
        <v>1952</v>
      </c>
      <c r="C105" s="239" t="s">
        <v>1956</v>
      </c>
      <c r="D105" s="240" t="s">
        <v>1957</v>
      </c>
      <c r="E105" s="273" t="s">
        <v>1958</v>
      </c>
      <c r="F105" s="240"/>
      <c r="G105" s="241"/>
    </row>
    <row r="106" spans="1:7" s="236" customFormat="1" ht="30" customHeight="1">
      <c r="A106" s="237">
        <v>41848</v>
      </c>
      <c r="B106" s="238" t="s">
        <v>1959</v>
      </c>
      <c r="C106" s="239" t="s">
        <v>1956</v>
      </c>
      <c r="D106" s="240" t="s">
        <v>1960</v>
      </c>
      <c r="E106" s="289" t="s">
        <v>1961</v>
      </c>
      <c r="F106" s="240"/>
      <c r="G106" s="241"/>
    </row>
    <row r="107" spans="1:7" s="236" customFormat="1" ht="30" customHeight="1">
      <c r="A107" s="237">
        <v>41848</v>
      </c>
      <c r="B107" s="238" t="s">
        <v>1962</v>
      </c>
      <c r="C107" s="239" t="s">
        <v>1956</v>
      </c>
      <c r="D107" s="240" t="s">
        <v>1963</v>
      </c>
      <c r="E107" s="290" t="s">
        <v>1964</v>
      </c>
      <c r="F107" s="240"/>
      <c r="G107" s="241"/>
    </row>
    <row r="108" spans="1:7" s="236" customFormat="1" ht="30" customHeight="1">
      <c r="A108" s="292">
        <v>41845</v>
      </c>
      <c r="B108" s="238" t="s">
        <v>1959</v>
      </c>
      <c r="C108" s="239" t="s">
        <v>1956</v>
      </c>
      <c r="D108" s="240" t="s">
        <v>1966</v>
      </c>
      <c r="E108" s="238" t="s">
        <v>1967</v>
      </c>
      <c r="F108" s="240"/>
      <c r="G108" s="241"/>
    </row>
    <row r="109" spans="1:7" s="236" customFormat="1" ht="30" customHeight="1">
      <c r="A109" s="292">
        <v>41845</v>
      </c>
      <c r="B109" s="238" t="s">
        <v>1968</v>
      </c>
      <c r="C109" s="239" t="s">
        <v>1969</v>
      </c>
      <c r="D109" s="240" t="s">
        <v>1970</v>
      </c>
      <c r="E109" s="289" t="s">
        <v>1971</v>
      </c>
      <c r="F109" s="240"/>
      <c r="G109" s="241"/>
    </row>
    <row r="110" spans="1:7" s="236" customFormat="1" ht="30" customHeight="1">
      <c r="A110" s="237">
        <v>41845</v>
      </c>
      <c r="B110" s="238" t="s">
        <v>1962</v>
      </c>
      <c r="C110" s="239" t="s">
        <v>1956</v>
      </c>
      <c r="D110" s="240" t="s">
        <v>1972</v>
      </c>
      <c r="E110" s="273" t="s">
        <v>1973</v>
      </c>
      <c r="F110" s="240"/>
      <c r="G110" s="241"/>
    </row>
    <row r="111" spans="1:7" s="236" customFormat="1" ht="30" customHeight="1">
      <c r="A111" s="292" t="s">
        <v>1965</v>
      </c>
      <c r="B111" s="238" t="s">
        <v>1962</v>
      </c>
      <c r="C111" s="239" t="s">
        <v>1969</v>
      </c>
      <c r="D111" s="240" t="s">
        <v>1974</v>
      </c>
      <c r="E111" s="273" t="s">
        <v>1975</v>
      </c>
      <c r="F111" s="240"/>
      <c r="G111" s="241"/>
    </row>
    <row r="112" spans="1:7" s="236" customFormat="1" ht="30" customHeight="1">
      <c r="A112" s="292">
        <v>41845</v>
      </c>
      <c r="B112" s="238" t="s">
        <v>1976</v>
      </c>
      <c r="C112" s="239" t="s">
        <v>1977</v>
      </c>
      <c r="D112" s="240" t="s">
        <v>1978</v>
      </c>
      <c r="E112" s="273" t="s">
        <v>1979</v>
      </c>
      <c r="F112" s="240"/>
      <c r="G112" s="241"/>
    </row>
    <row r="113" spans="1:7" s="236" customFormat="1" ht="36.75" customHeight="1">
      <c r="A113" s="292">
        <v>41844</v>
      </c>
      <c r="B113" s="238" t="s">
        <v>1968</v>
      </c>
      <c r="C113" s="239" t="s">
        <v>1956</v>
      </c>
      <c r="D113" s="240" t="s">
        <v>1980</v>
      </c>
      <c r="E113" s="289" t="s">
        <v>1981</v>
      </c>
      <c r="F113" s="240"/>
      <c r="G113" s="241"/>
    </row>
    <row r="114" spans="1:7" s="236" customFormat="1" ht="30" customHeight="1">
      <c r="A114" s="292">
        <v>41843</v>
      </c>
      <c r="B114" s="238" t="s">
        <v>1982</v>
      </c>
      <c r="C114" s="239" t="s">
        <v>1983</v>
      </c>
      <c r="D114" s="240" t="s">
        <v>1984</v>
      </c>
      <c r="E114" s="273" t="s">
        <v>1985</v>
      </c>
      <c r="F114" s="240"/>
      <c r="G114" s="241"/>
    </row>
    <row r="115" spans="1:7" s="236" customFormat="1" ht="30" customHeight="1">
      <c r="A115" s="292">
        <v>41843</v>
      </c>
      <c r="B115" s="238" t="s">
        <v>1968</v>
      </c>
      <c r="C115" s="239" t="s">
        <v>1986</v>
      </c>
      <c r="D115" s="291" t="s">
        <v>1987</v>
      </c>
      <c r="E115" s="289" t="s">
        <v>1988</v>
      </c>
      <c r="F115" s="240"/>
      <c r="G115" s="241"/>
    </row>
    <row r="116" spans="1:7" s="236" customFormat="1" ht="23.25" customHeight="1">
      <c r="A116" s="292">
        <v>41843</v>
      </c>
      <c r="B116" s="238" t="s">
        <v>1989</v>
      </c>
      <c r="C116" s="239" t="s">
        <v>1986</v>
      </c>
      <c r="D116" s="240" t="s">
        <v>1990</v>
      </c>
      <c r="E116" s="289" t="s">
        <v>1991</v>
      </c>
      <c r="F116" s="240"/>
      <c r="G116" s="241"/>
    </row>
    <row r="117" spans="1:7" s="236" customFormat="1" ht="26.25" customHeight="1">
      <c r="A117" s="292">
        <v>41842</v>
      </c>
      <c r="B117" s="238" t="s">
        <v>1968</v>
      </c>
      <c r="C117" s="239" t="s">
        <v>1992</v>
      </c>
      <c r="D117" s="240" t="s">
        <v>1993</v>
      </c>
      <c r="E117" s="289" t="s">
        <v>1994</v>
      </c>
      <c r="F117" s="240"/>
      <c r="G117" s="241"/>
    </row>
    <row r="118" spans="1:7" s="236" customFormat="1" ht="30" customHeight="1">
      <c r="A118" s="237">
        <v>41838</v>
      </c>
      <c r="B118" s="238" t="s">
        <v>1995</v>
      </c>
      <c r="C118" s="239" t="s">
        <v>1996</v>
      </c>
      <c r="D118" s="240" t="s">
        <v>1997</v>
      </c>
      <c r="E118" s="273" t="s">
        <v>1998</v>
      </c>
      <c r="F118" s="240"/>
      <c r="G118" s="241"/>
    </row>
    <row r="119" spans="1:7" s="236" customFormat="1" ht="30" customHeight="1">
      <c r="A119" s="237">
        <v>41838</v>
      </c>
      <c r="B119" s="238" t="s">
        <v>1995</v>
      </c>
      <c r="C119" s="239" t="s">
        <v>1999</v>
      </c>
      <c r="D119" s="240" t="s">
        <v>2000</v>
      </c>
      <c r="E119" s="289" t="s">
        <v>2001</v>
      </c>
      <c r="F119" s="240"/>
      <c r="G119" s="241"/>
    </row>
    <row r="120" spans="1:7" s="236" customFormat="1" ht="30" customHeight="1">
      <c r="A120" s="237">
        <v>41838</v>
      </c>
      <c r="B120" s="238" t="s">
        <v>2002</v>
      </c>
      <c r="C120" s="239" t="s">
        <v>2003</v>
      </c>
      <c r="D120" s="240" t="s">
        <v>2004</v>
      </c>
      <c r="E120" s="273" t="s">
        <v>2005</v>
      </c>
      <c r="F120" s="240"/>
      <c r="G120" s="241"/>
    </row>
    <row r="121" spans="1:7" s="236" customFormat="1" ht="30" customHeight="1">
      <c r="A121" s="237">
        <v>41838</v>
      </c>
      <c r="B121" s="238" t="s">
        <v>2002</v>
      </c>
      <c r="C121" s="239" t="s">
        <v>2003</v>
      </c>
      <c r="D121" s="240" t="s">
        <v>2006</v>
      </c>
      <c r="E121" s="289" t="s">
        <v>2007</v>
      </c>
      <c r="F121" s="240"/>
      <c r="G121" s="241"/>
    </row>
    <row r="122" spans="1:7" s="236" customFormat="1" ht="30" customHeight="1">
      <c r="A122" s="237">
        <v>41837</v>
      </c>
      <c r="B122" s="238" t="s">
        <v>2008</v>
      </c>
      <c r="C122" s="239" t="s">
        <v>2009</v>
      </c>
      <c r="D122" s="240" t="s">
        <v>2010</v>
      </c>
      <c r="E122" s="238" t="s">
        <v>2011</v>
      </c>
      <c r="F122" s="240"/>
      <c r="G122" s="241"/>
    </row>
    <row r="123" spans="1:7" s="236" customFormat="1" ht="30" customHeight="1">
      <c r="A123" s="237">
        <v>41837</v>
      </c>
      <c r="B123" s="238" t="s">
        <v>2008</v>
      </c>
      <c r="C123" s="239" t="s">
        <v>2012</v>
      </c>
      <c r="D123" s="240" t="s">
        <v>2013</v>
      </c>
      <c r="E123" s="273" t="s">
        <v>2014</v>
      </c>
      <c r="F123" s="240"/>
      <c r="G123" s="241"/>
    </row>
    <row r="124" spans="1:7" s="236" customFormat="1" ht="30" customHeight="1">
      <c r="A124" s="237">
        <v>41837</v>
      </c>
      <c r="B124" s="238" t="s">
        <v>2008</v>
      </c>
      <c r="C124" s="239" t="s">
        <v>2015</v>
      </c>
      <c r="D124" s="240" t="s">
        <v>2016</v>
      </c>
      <c r="E124" s="289" t="s">
        <v>2017</v>
      </c>
      <c r="F124" s="240"/>
      <c r="G124" s="241"/>
    </row>
    <row r="125" spans="1:7" s="236" customFormat="1" ht="30" customHeight="1">
      <c r="A125" s="237">
        <v>41837</v>
      </c>
      <c r="B125" s="238" t="s">
        <v>2008</v>
      </c>
      <c r="C125" s="239" t="s">
        <v>2018</v>
      </c>
      <c r="D125" s="240" t="s">
        <v>2019</v>
      </c>
      <c r="E125" s="289" t="s">
        <v>2020</v>
      </c>
      <c r="F125" s="240"/>
      <c r="G125" s="241"/>
    </row>
    <row r="126" spans="1:7" s="236" customFormat="1" ht="30" customHeight="1">
      <c r="A126" s="237">
        <v>41837</v>
      </c>
      <c r="B126" s="238" t="s">
        <v>2008</v>
      </c>
      <c r="C126" s="239" t="s">
        <v>2021</v>
      </c>
      <c r="D126" s="291" t="s">
        <v>2022</v>
      </c>
      <c r="E126" s="289" t="s">
        <v>2023</v>
      </c>
      <c r="F126" s="240"/>
      <c r="G126" s="241"/>
    </row>
    <row r="127" spans="1:7" s="236" customFormat="1" ht="30" customHeight="1">
      <c r="A127" s="237">
        <v>41836</v>
      </c>
      <c r="B127" s="238" t="s">
        <v>2002</v>
      </c>
      <c r="C127" s="239" t="s">
        <v>2003</v>
      </c>
      <c r="D127" s="240" t="s">
        <v>2024</v>
      </c>
      <c r="E127" s="289" t="s">
        <v>2025</v>
      </c>
      <c r="F127" s="240"/>
      <c r="G127" s="241"/>
    </row>
    <row r="128" spans="1:7" s="236" customFormat="1" ht="30" customHeight="1">
      <c r="A128" s="237">
        <v>41835</v>
      </c>
      <c r="B128" s="238" t="s">
        <v>2002</v>
      </c>
      <c r="C128" s="239" t="s">
        <v>1996</v>
      </c>
      <c r="D128" s="291" t="s">
        <v>2026</v>
      </c>
      <c r="E128" s="289" t="s">
        <v>2027</v>
      </c>
      <c r="F128" s="240"/>
      <c r="G128" s="241"/>
    </row>
    <row r="129" spans="1:7" s="236" customFormat="1" ht="30" customHeight="1">
      <c r="A129" s="237">
        <v>41833</v>
      </c>
      <c r="B129" s="238" t="s">
        <v>2008</v>
      </c>
      <c r="C129" s="239" t="s">
        <v>2028</v>
      </c>
      <c r="D129" s="240" t="s">
        <v>2029</v>
      </c>
      <c r="E129" s="289" t="s">
        <v>2030</v>
      </c>
      <c r="F129" s="240"/>
      <c r="G129" s="241"/>
    </row>
    <row r="130" spans="1:7" s="236" customFormat="1" ht="27.75" customHeight="1">
      <c r="A130" s="237">
        <v>41832</v>
      </c>
      <c r="B130" s="238" t="s">
        <v>2002</v>
      </c>
      <c r="C130" s="239" t="s">
        <v>2003</v>
      </c>
      <c r="D130" s="240" t="s">
        <v>2031</v>
      </c>
      <c r="E130" s="289" t="s">
        <v>2032</v>
      </c>
      <c r="F130" s="240"/>
      <c r="G130" s="241"/>
    </row>
    <row r="131" spans="1:7" s="236" customFormat="1" ht="27.75" customHeight="1">
      <c r="A131" s="237">
        <v>41832</v>
      </c>
      <c r="B131" s="238" t="s">
        <v>2008</v>
      </c>
      <c r="C131" s="239" t="s">
        <v>2033</v>
      </c>
      <c r="D131" s="240" t="s">
        <v>2034</v>
      </c>
      <c r="E131" s="289" t="s">
        <v>2035</v>
      </c>
      <c r="F131" s="240"/>
      <c r="G131" s="241"/>
    </row>
    <row r="132" spans="1:7" s="236" customFormat="1" ht="27.75" customHeight="1">
      <c r="A132" s="237">
        <v>41831</v>
      </c>
      <c r="B132" s="238" t="s">
        <v>1995</v>
      </c>
      <c r="C132" s="239" t="s">
        <v>2003</v>
      </c>
      <c r="D132" s="240" t="s">
        <v>2036</v>
      </c>
      <c r="E132" s="273" t="s">
        <v>2037</v>
      </c>
      <c r="F132" s="240"/>
      <c r="G132" s="241"/>
    </row>
    <row r="133" spans="1:7" s="236" customFormat="1" ht="27.75" customHeight="1">
      <c r="A133" s="237">
        <v>41831</v>
      </c>
      <c r="B133" s="238" t="s">
        <v>2002</v>
      </c>
      <c r="C133" s="239" t="s">
        <v>2038</v>
      </c>
      <c r="D133" s="240" t="s">
        <v>2039</v>
      </c>
      <c r="E133" s="273" t="s">
        <v>2040</v>
      </c>
      <c r="F133" s="240"/>
      <c r="G133" s="241"/>
    </row>
    <row r="134" spans="1:7" s="236" customFormat="1" ht="27.75" customHeight="1">
      <c r="A134" s="237">
        <v>41831</v>
      </c>
      <c r="B134" s="238" t="s">
        <v>2008</v>
      </c>
      <c r="C134" s="239" t="s">
        <v>2003</v>
      </c>
      <c r="D134" s="240" t="s">
        <v>2041</v>
      </c>
      <c r="E134" s="273" t="s">
        <v>2042</v>
      </c>
      <c r="F134" s="240"/>
      <c r="G134" s="241"/>
    </row>
    <row r="135" spans="1:7" s="236" customFormat="1" ht="27.75" customHeight="1">
      <c r="A135" s="237">
        <v>41831</v>
      </c>
      <c r="B135" s="238" t="s">
        <v>2002</v>
      </c>
      <c r="C135" s="239" t="s">
        <v>2043</v>
      </c>
      <c r="D135" s="240" t="s">
        <v>2044</v>
      </c>
      <c r="E135" s="293" t="s">
        <v>2045</v>
      </c>
      <c r="F135" s="240"/>
      <c r="G135" s="241"/>
    </row>
    <row r="136" spans="1:7" s="236" customFormat="1" ht="27.75" customHeight="1">
      <c r="A136" s="237">
        <v>41830</v>
      </c>
      <c r="B136" s="238" t="s">
        <v>2002</v>
      </c>
      <c r="C136" s="239" t="s">
        <v>2046</v>
      </c>
      <c r="D136" s="240" t="s">
        <v>2047</v>
      </c>
      <c r="E136" s="273" t="s">
        <v>2048</v>
      </c>
      <c r="F136" s="240"/>
      <c r="G136" s="241"/>
    </row>
    <row r="137" spans="1:7" s="236" customFormat="1" ht="27.75" customHeight="1">
      <c r="A137" s="237">
        <v>41829</v>
      </c>
      <c r="B137" s="238" t="s">
        <v>2002</v>
      </c>
      <c r="C137" s="239" t="s">
        <v>2003</v>
      </c>
      <c r="D137" s="240" t="s">
        <v>2049</v>
      </c>
      <c r="E137" s="273" t="s">
        <v>2050</v>
      </c>
      <c r="F137" s="240"/>
      <c r="G137" s="241"/>
    </row>
    <row r="138" spans="1:7" s="236" customFormat="1" ht="27.75" customHeight="1">
      <c r="A138" s="237">
        <v>41827</v>
      </c>
      <c r="B138" s="238" t="s">
        <v>2051</v>
      </c>
      <c r="C138" s="239" t="s">
        <v>2052</v>
      </c>
      <c r="D138" s="240" t="s">
        <v>2053</v>
      </c>
      <c r="E138" s="273" t="s">
        <v>2054</v>
      </c>
      <c r="F138" s="240"/>
      <c r="G138" s="241"/>
    </row>
    <row r="139" spans="1:7" s="236" customFormat="1" ht="27.75" customHeight="1">
      <c r="A139" s="237">
        <v>41754</v>
      </c>
      <c r="B139" s="238" t="s">
        <v>2002</v>
      </c>
      <c r="C139" s="239" t="s">
        <v>2003</v>
      </c>
      <c r="D139" s="240" t="s">
        <v>2055</v>
      </c>
      <c r="E139" s="273" t="s">
        <v>2056</v>
      </c>
      <c r="F139" s="240"/>
      <c r="G139" s="241"/>
    </row>
    <row r="140" spans="1:7" s="236" customFormat="1" ht="27.75" customHeight="1">
      <c r="A140" s="237">
        <v>41752</v>
      </c>
      <c r="B140" s="238" t="s">
        <v>2002</v>
      </c>
      <c r="C140" s="239" t="s">
        <v>2003</v>
      </c>
      <c r="D140" s="240" t="s">
        <v>2057</v>
      </c>
      <c r="E140" s="273" t="s">
        <v>2058</v>
      </c>
      <c r="F140" s="240"/>
      <c r="G140" s="241"/>
    </row>
    <row r="141" spans="1:7" s="236" customFormat="1" ht="27.75" customHeight="1">
      <c r="A141" s="237">
        <v>41751</v>
      </c>
      <c r="B141" s="238" t="s">
        <v>2059</v>
      </c>
      <c r="C141" s="239" t="s">
        <v>2060</v>
      </c>
      <c r="D141" s="240" t="s">
        <v>2061</v>
      </c>
      <c r="E141" s="273" t="s">
        <v>2062</v>
      </c>
      <c r="F141" s="240"/>
      <c r="G141" s="241"/>
    </row>
    <row r="142" spans="1:7" s="236" customFormat="1" ht="27.75" customHeight="1">
      <c r="A142" s="237">
        <v>41750</v>
      </c>
      <c r="B142" s="238" t="s">
        <v>2063</v>
      </c>
      <c r="C142" s="239" t="s">
        <v>2064</v>
      </c>
      <c r="D142" s="240" t="s">
        <v>2065</v>
      </c>
      <c r="E142" s="273" t="s">
        <v>2066</v>
      </c>
      <c r="F142" s="240"/>
      <c r="G142" s="241"/>
    </row>
    <row r="143" spans="1:7" s="236" customFormat="1" ht="27.75" customHeight="1">
      <c r="A143" s="237">
        <v>41749</v>
      </c>
      <c r="B143" s="238" t="s">
        <v>1859</v>
      </c>
      <c r="C143" s="239" t="s">
        <v>1860</v>
      </c>
      <c r="D143" s="240" t="s">
        <v>1861</v>
      </c>
      <c r="E143" s="273" t="s">
        <v>1862</v>
      </c>
      <c r="F143" s="240"/>
      <c r="G143" s="241"/>
    </row>
    <row r="144" spans="1:7" s="236" customFormat="1" ht="27.75" customHeight="1">
      <c r="A144" s="237">
        <v>41747</v>
      </c>
      <c r="B144" s="238" t="s">
        <v>1842</v>
      </c>
      <c r="C144" s="239" t="s">
        <v>1845</v>
      </c>
      <c r="D144" s="240" t="s">
        <v>1858</v>
      </c>
      <c r="E144" s="273" t="s">
        <v>1843</v>
      </c>
      <c r="F144" s="240"/>
      <c r="G144" s="241"/>
    </row>
    <row r="145" spans="1:7" s="236" customFormat="1" ht="27.75" customHeight="1">
      <c r="A145" s="237">
        <v>41747</v>
      </c>
      <c r="B145" s="238" t="s">
        <v>1844</v>
      </c>
      <c r="C145" s="239" t="s">
        <v>1846</v>
      </c>
      <c r="D145" s="240" t="s">
        <v>1847</v>
      </c>
      <c r="E145" s="273" t="s">
        <v>1887</v>
      </c>
      <c r="F145" s="240"/>
      <c r="G145" s="241"/>
    </row>
    <row r="146" spans="1:7" s="236" customFormat="1" ht="27.75" customHeight="1">
      <c r="A146" s="237">
        <v>41747</v>
      </c>
      <c r="B146" s="238" t="s">
        <v>1850</v>
      </c>
      <c r="C146" s="239" t="s">
        <v>1849</v>
      </c>
      <c r="D146" s="240" t="s">
        <v>1848</v>
      </c>
      <c r="E146" s="273" t="s">
        <v>1851</v>
      </c>
      <c r="F146" s="240"/>
      <c r="G146" s="241"/>
    </row>
    <row r="147" spans="1:7" s="236" customFormat="1" ht="27.75" customHeight="1">
      <c r="A147" s="237">
        <v>41746</v>
      </c>
      <c r="B147" s="238" t="s">
        <v>1854</v>
      </c>
      <c r="C147" s="239" t="s">
        <v>1845</v>
      </c>
      <c r="D147" s="240" t="s">
        <v>1853</v>
      </c>
      <c r="E147" s="239" t="s">
        <v>1852</v>
      </c>
      <c r="F147" s="240"/>
      <c r="G147" s="241"/>
    </row>
    <row r="148" spans="1:7" s="236" customFormat="1" ht="27.75" customHeight="1">
      <c r="A148" s="237">
        <v>41746</v>
      </c>
      <c r="B148" s="238" t="s">
        <v>1856</v>
      </c>
      <c r="C148" s="239" t="s">
        <v>1845</v>
      </c>
      <c r="D148" s="240" t="s">
        <v>1855</v>
      </c>
      <c r="E148" s="273" t="s">
        <v>1857</v>
      </c>
      <c r="F148" s="240"/>
      <c r="G148" s="241"/>
    </row>
    <row r="149" spans="1:7" s="236" customFormat="1" ht="27.75" customHeight="1">
      <c r="A149" s="237">
        <v>41744</v>
      </c>
      <c r="B149" s="238" t="s">
        <v>1902</v>
      </c>
      <c r="C149" s="239" t="s">
        <v>1903</v>
      </c>
      <c r="D149" s="240" t="s">
        <v>1900</v>
      </c>
      <c r="E149" s="273" t="s">
        <v>1901</v>
      </c>
      <c r="F149" s="240"/>
      <c r="G149" s="241"/>
    </row>
    <row r="150" spans="1:7" s="236" customFormat="1" ht="27.75" customHeight="1">
      <c r="A150" s="237">
        <v>41737</v>
      </c>
      <c r="B150" s="238" t="s">
        <v>1365</v>
      </c>
      <c r="C150" s="239" t="s">
        <v>1839</v>
      </c>
      <c r="D150" s="240" t="s">
        <v>1840</v>
      </c>
      <c r="E150" s="239" t="s">
        <v>1841</v>
      </c>
      <c r="F150" s="240"/>
      <c r="G150" s="241"/>
    </row>
    <row r="151" spans="1:7" s="236" customFormat="1" ht="26.25" customHeight="1">
      <c r="A151" s="237">
        <v>41726</v>
      </c>
      <c r="B151" s="238" t="s">
        <v>1746</v>
      </c>
      <c r="C151" s="239" t="s">
        <v>1351</v>
      </c>
      <c r="D151" s="240" t="s">
        <v>1745</v>
      </c>
      <c r="E151" s="241" t="s">
        <v>1747</v>
      </c>
      <c r="F151" s="241"/>
      <c r="G151" s="241"/>
    </row>
    <row r="152" spans="1:7" s="236" customFormat="1" ht="26.25" customHeight="1">
      <c r="A152" s="237">
        <v>41724</v>
      </c>
      <c r="B152" s="238" t="s">
        <v>1739</v>
      </c>
      <c r="C152" s="239" t="s">
        <v>1743</v>
      </c>
      <c r="D152" s="240" t="s">
        <v>1742</v>
      </c>
      <c r="E152" s="241" t="s">
        <v>1744</v>
      </c>
      <c r="F152" s="241"/>
      <c r="G152" s="241"/>
    </row>
    <row r="153" spans="1:7" s="236" customFormat="1" ht="26.25" customHeight="1">
      <c r="A153" s="237">
        <v>41724</v>
      </c>
      <c r="B153" s="238" t="s">
        <v>1739</v>
      </c>
      <c r="C153" s="239" t="s">
        <v>1351</v>
      </c>
      <c r="D153" s="240" t="s">
        <v>1740</v>
      </c>
      <c r="E153" s="241" t="s">
        <v>1741</v>
      </c>
      <c r="F153" s="241"/>
      <c r="G153" s="241"/>
    </row>
    <row r="154" spans="1:7" s="236" customFormat="1" ht="26.25" customHeight="1">
      <c r="A154" s="237">
        <v>41722</v>
      </c>
      <c r="B154" s="238" t="s">
        <v>1739</v>
      </c>
      <c r="C154" s="239" t="s">
        <v>1351</v>
      </c>
      <c r="D154" s="240" t="s">
        <v>1738</v>
      </c>
      <c r="E154" s="241" t="s">
        <v>1786</v>
      </c>
      <c r="F154" s="241"/>
      <c r="G154" s="241"/>
    </row>
    <row r="155" spans="1:7" s="236" customFormat="1" ht="26.25" customHeight="1">
      <c r="A155" s="237">
        <v>41722</v>
      </c>
      <c r="B155" s="238" t="s">
        <v>1359</v>
      </c>
      <c r="C155" s="239" t="s">
        <v>1351</v>
      </c>
      <c r="D155" s="240" t="s">
        <v>1736</v>
      </c>
      <c r="E155" s="241" t="s">
        <v>1737</v>
      </c>
      <c r="F155" s="241"/>
      <c r="G155" s="241"/>
    </row>
    <row r="156" spans="1:7" s="236" customFormat="1" ht="26.25" customHeight="1">
      <c r="A156" s="237">
        <v>41722</v>
      </c>
      <c r="B156" s="238" t="s">
        <v>1359</v>
      </c>
      <c r="C156" s="239" t="s">
        <v>1351</v>
      </c>
      <c r="D156" s="240" t="s">
        <v>1734</v>
      </c>
      <c r="E156" s="241" t="s">
        <v>1735</v>
      </c>
      <c r="F156" s="241"/>
      <c r="G156" s="241"/>
    </row>
    <row r="157" spans="1:7" s="236" customFormat="1" ht="26.25" customHeight="1">
      <c r="A157" s="237">
        <v>41722</v>
      </c>
      <c r="B157" s="238" t="s">
        <v>929</v>
      </c>
      <c r="C157" s="239" t="s">
        <v>1351</v>
      </c>
      <c r="D157" s="240" t="s">
        <v>1732</v>
      </c>
      <c r="E157" s="241" t="s">
        <v>1733</v>
      </c>
      <c r="F157" s="241"/>
      <c r="G157" s="241"/>
    </row>
    <row r="158" spans="1:7" s="236" customFormat="1" ht="26.25" customHeight="1">
      <c r="A158" s="237">
        <v>41716</v>
      </c>
      <c r="B158" s="238" t="s">
        <v>1359</v>
      </c>
      <c r="C158" s="239" t="s">
        <v>1351</v>
      </c>
      <c r="D158" s="240" t="s">
        <v>1729</v>
      </c>
      <c r="E158" s="241" t="s">
        <v>1712</v>
      </c>
      <c r="F158" s="241"/>
      <c r="G158" s="241"/>
    </row>
    <row r="159" spans="1:7" s="236" customFormat="1" ht="26.25" customHeight="1">
      <c r="A159" s="237">
        <v>41716</v>
      </c>
      <c r="B159" s="238" t="s">
        <v>1708</v>
      </c>
      <c r="C159" s="239" t="s">
        <v>1577</v>
      </c>
      <c r="D159" s="240" t="s">
        <v>1710</v>
      </c>
      <c r="E159" s="241" t="s">
        <v>1711</v>
      </c>
      <c r="F159" s="241"/>
      <c r="G159" s="241"/>
    </row>
    <row r="160" spans="1:7" s="236" customFormat="1" ht="26.25" customHeight="1">
      <c r="A160" s="237">
        <v>41715</v>
      </c>
      <c r="B160" s="238" t="s">
        <v>1708</v>
      </c>
      <c r="C160" s="239" t="s">
        <v>1577</v>
      </c>
      <c r="D160" s="240" t="s">
        <v>1707</v>
      </c>
      <c r="E160" s="241" t="s">
        <v>1709</v>
      </c>
      <c r="F160" s="241"/>
      <c r="G160" s="241"/>
    </row>
    <row r="161" spans="1:7" s="236" customFormat="1" ht="26.25" customHeight="1">
      <c r="A161" s="237">
        <v>41712</v>
      </c>
      <c r="B161" s="238" t="s">
        <v>1604</v>
      </c>
      <c r="C161" s="239" t="s">
        <v>1577</v>
      </c>
      <c r="D161" s="240" t="s">
        <v>1625</v>
      </c>
      <c r="E161" s="241" t="s">
        <v>1640</v>
      </c>
      <c r="F161" s="241"/>
      <c r="G161" s="241"/>
    </row>
    <row r="162" spans="1:7" s="236" customFormat="1" ht="26.25" customHeight="1">
      <c r="A162" s="237">
        <v>41711</v>
      </c>
      <c r="B162" s="238" t="s">
        <v>1576</v>
      </c>
      <c r="C162" s="239" t="s">
        <v>1577</v>
      </c>
      <c r="D162" s="240" t="s">
        <v>1623</v>
      </c>
      <c r="E162" s="241" t="s">
        <v>1624</v>
      </c>
      <c r="F162" s="241"/>
      <c r="G162" s="241"/>
    </row>
    <row r="163" spans="1:7" s="236" customFormat="1" ht="26.25" customHeight="1">
      <c r="A163" s="237">
        <v>41709</v>
      </c>
      <c r="B163" s="238" t="s">
        <v>1576</v>
      </c>
      <c r="C163" s="239" t="s">
        <v>1577</v>
      </c>
      <c r="D163" s="240" t="s">
        <v>1622</v>
      </c>
      <c r="E163" s="241" t="s">
        <v>1639</v>
      </c>
      <c r="F163" s="241"/>
      <c r="G163" s="241"/>
    </row>
    <row r="164" spans="1:7" s="236" customFormat="1" ht="26.25" customHeight="1">
      <c r="A164" s="237">
        <v>41704</v>
      </c>
      <c r="B164" s="238" t="s">
        <v>1576</v>
      </c>
      <c r="C164" s="239" t="s">
        <v>1577</v>
      </c>
      <c r="D164" s="240" t="s">
        <v>1578</v>
      </c>
      <c r="E164" s="241" t="s">
        <v>1579</v>
      </c>
      <c r="F164" s="241"/>
      <c r="G164" s="241"/>
    </row>
    <row r="165" spans="1:7" s="236" customFormat="1" ht="26.25" customHeight="1">
      <c r="A165" s="237">
        <v>41703</v>
      </c>
      <c r="B165" s="238" t="s">
        <v>1580</v>
      </c>
      <c r="C165" s="239" t="s">
        <v>1581</v>
      </c>
      <c r="D165" s="240" t="s">
        <v>1582</v>
      </c>
      <c r="E165" s="241" t="s">
        <v>1583</v>
      </c>
      <c r="F165" s="241"/>
      <c r="G165" s="241"/>
    </row>
    <row r="166" spans="1:7" s="236" customFormat="1" ht="26.25" customHeight="1">
      <c r="A166" s="237">
        <v>41703</v>
      </c>
      <c r="B166" s="238" t="s">
        <v>1576</v>
      </c>
      <c r="C166" s="239" t="s">
        <v>1577</v>
      </c>
      <c r="D166" s="240" t="s">
        <v>1584</v>
      </c>
      <c r="E166" s="241" t="s">
        <v>1585</v>
      </c>
      <c r="F166" s="241"/>
      <c r="G166" s="241"/>
    </row>
    <row r="167" spans="1:7" s="236" customFormat="1" ht="26.25" customHeight="1">
      <c r="A167" s="237">
        <v>41703</v>
      </c>
      <c r="B167" s="238" t="s">
        <v>1580</v>
      </c>
      <c r="C167" s="239" t="s">
        <v>1581</v>
      </c>
      <c r="D167" s="240" t="s">
        <v>1586</v>
      </c>
      <c r="E167" s="241" t="s">
        <v>1587</v>
      </c>
      <c r="F167" s="241"/>
      <c r="G167" s="241"/>
    </row>
    <row r="168" spans="1:7" s="236" customFormat="1" ht="26.25" customHeight="1">
      <c r="A168" s="237">
        <v>41703</v>
      </c>
      <c r="B168" s="238" t="s">
        <v>1580</v>
      </c>
      <c r="C168" s="239" t="s">
        <v>1577</v>
      </c>
      <c r="D168" s="240" t="s">
        <v>1588</v>
      </c>
      <c r="E168" s="241" t="s">
        <v>1589</v>
      </c>
      <c r="F168" s="241"/>
      <c r="G168" s="241"/>
    </row>
    <row r="169" spans="1:7" s="236" customFormat="1" ht="26.25" customHeight="1">
      <c r="A169" s="237">
        <v>41703</v>
      </c>
      <c r="B169" s="238" t="s">
        <v>1580</v>
      </c>
      <c r="C169" s="239" t="s">
        <v>1590</v>
      </c>
      <c r="D169" s="240" t="s">
        <v>1591</v>
      </c>
      <c r="E169" s="241" t="s">
        <v>1592</v>
      </c>
      <c r="F169" s="241"/>
      <c r="G169" s="241"/>
    </row>
    <row r="170" spans="1:7" s="236" customFormat="1" ht="26.25" customHeight="1">
      <c r="A170" s="237">
        <v>41702</v>
      </c>
      <c r="B170" s="238" t="s">
        <v>1580</v>
      </c>
      <c r="C170" s="239" t="s">
        <v>1577</v>
      </c>
      <c r="D170" s="240" t="s">
        <v>1593</v>
      </c>
      <c r="E170" s="241" t="s">
        <v>1594</v>
      </c>
      <c r="F170" s="241"/>
      <c r="G170" s="241"/>
    </row>
    <row r="171" spans="1:7" s="236" customFormat="1" ht="26.25" customHeight="1">
      <c r="A171" s="237">
        <v>41702</v>
      </c>
      <c r="B171" s="238" t="s">
        <v>1576</v>
      </c>
      <c r="C171" s="239" t="s">
        <v>1577</v>
      </c>
      <c r="D171" s="240" t="s">
        <v>1595</v>
      </c>
      <c r="E171" s="241" t="s">
        <v>1596</v>
      </c>
      <c r="F171" s="241"/>
      <c r="G171" s="241"/>
    </row>
    <row r="172" spans="1:7" s="236" customFormat="1" ht="26.25" customHeight="1">
      <c r="A172" s="237">
        <v>41702</v>
      </c>
      <c r="B172" s="238" t="s">
        <v>1576</v>
      </c>
      <c r="C172" s="239" t="s">
        <v>1577</v>
      </c>
      <c r="D172" s="240" t="s">
        <v>1597</v>
      </c>
      <c r="E172" s="241" t="s">
        <v>1598</v>
      </c>
      <c r="F172" s="241"/>
      <c r="G172" s="241"/>
    </row>
    <row r="173" spans="1:7" s="236" customFormat="1" ht="26.25" customHeight="1">
      <c r="A173" s="237">
        <v>41702</v>
      </c>
      <c r="B173" s="238" t="s">
        <v>1599</v>
      </c>
      <c r="C173" s="239" t="s">
        <v>1577</v>
      </c>
      <c r="D173" s="240" t="s">
        <v>1600</v>
      </c>
      <c r="E173" s="241" t="s">
        <v>1601</v>
      </c>
      <c r="F173" s="241"/>
      <c r="G173" s="241"/>
    </row>
    <row r="174" spans="1:7" s="236" customFormat="1" ht="26.25" customHeight="1">
      <c r="A174" s="237">
        <v>41702</v>
      </c>
      <c r="B174" s="238" t="s">
        <v>1576</v>
      </c>
      <c r="C174" s="239" t="s">
        <v>1577</v>
      </c>
      <c r="D174" s="240" t="s">
        <v>1602</v>
      </c>
      <c r="E174" s="241" t="s">
        <v>1603</v>
      </c>
      <c r="F174" s="241"/>
      <c r="G174" s="241"/>
    </row>
    <row r="175" spans="1:7" s="236" customFormat="1" ht="26.25" customHeight="1">
      <c r="A175" s="237">
        <v>41702</v>
      </c>
      <c r="B175" s="238" t="s">
        <v>1604</v>
      </c>
      <c r="C175" s="239" t="s">
        <v>1577</v>
      </c>
      <c r="D175" s="240" t="s">
        <v>1605</v>
      </c>
      <c r="E175" s="241" t="s">
        <v>1606</v>
      </c>
      <c r="F175" s="241"/>
      <c r="G175" s="241"/>
    </row>
    <row r="176" spans="1:7" s="236" customFormat="1" ht="26.25" customHeight="1">
      <c r="A176" s="237">
        <v>41701</v>
      </c>
      <c r="B176" s="238" t="s">
        <v>1580</v>
      </c>
      <c r="C176" s="239" t="s">
        <v>1607</v>
      </c>
      <c r="D176" s="240" t="s">
        <v>1608</v>
      </c>
      <c r="E176" s="241" t="s">
        <v>1609</v>
      </c>
      <c r="F176" s="241"/>
      <c r="G176" s="241"/>
    </row>
    <row r="177" spans="1:7" s="236" customFormat="1" ht="26.25" customHeight="1">
      <c r="A177" s="237">
        <v>41699</v>
      </c>
      <c r="B177" s="238" t="s">
        <v>1541</v>
      </c>
      <c r="C177" s="239" t="s">
        <v>1547</v>
      </c>
      <c r="D177" s="240" t="s">
        <v>1546</v>
      </c>
      <c r="E177" s="241" t="s">
        <v>1571</v>
      </c>
      <c r="F177" s="241"/>
      <c r="G177" s="241"/>
    </row>
    <row r="178" spans="1:7" s="236" customFormat="1" ht="26.25" customHeight="1">
      <c r="A178" s="237">
        <v>41698</v>
      </c>
      <c r="B178" s="238" t="s">
        <v>1545</v>
      </c>
      <c r="C178" s="239" t="s">
        <v>1544</v>
      </c>
      <c r="D178" s="240" t="s">
        <v>1543</v>
      </c>
      <c r="E178" s="241" t="s">
        <v>1572</v>
      </c>
      <c r="F178" s="241"/>
      <c r="G178" s="241"/>
    </row>
    <row r="179" spans="1:7" s="236" customFormat="1" ht="26.25" customHeight="1">
      <c r="A179" s="237">
        <v>41694</v>
      </c>
      <c r="B179" s="238" t="s">
        <v>1541</v>
      </c>
      <c r="C179" s="239" t="s">
        <v>1540</v>
      </c>
      <c r="D179" s="240" t="s">
        <v>1539</v>
      </c>
      <c r="E179" s="241" t="s">
        <v>1542</v>
      </c>
      <c r="F179" s="241"/>
      <c r="G179" s="241"/>
    </row>
    <row r="180" spans="1:7" s="236" customFormat="1" ht="26.25" customHeight="1">
      <c r="A180" s="237">
        <v>41689</v>
      </c>
      <c r="B180" s="238" t="s">
        <v>1529</v>
      </c>
      <c r="C180" s="239" t="s">
        <v>1526</v>
      </c>
      <c r="D180" s="240" t="s">
        <v>1528</v>
      </c>
      <c r="E180" s="241" t="s">
        <v>1530</v>
      </c>
      <c r="F180" s="241"/>
      <c r="G180" s="241"/>
    </row>
    <row r="181" spans="1:7" s="236" customFormat="1" ht="26.25" customHeight="1">
      <c r="A181" s="237">
        <v>41689</v>
      </c>
      <c r="B181" s="238" t="s">
        <v>1525</v>
      </c>
      <c r="C181" s="239" t="s">
        <v>1526</v>
      </c>
      <c r="D181" s="240" t="s">
        <v>1524</v>
      </c>
      <c r="E181" s="241" t="s">
        <v>1527</v>
      </c>
      <c r="F181" s="241"/>
      <c r="G181" s="241"/>
    </row>
    <row r="182" spans="1:7" s="236" customFormat="1" ht="26.25" customHeight="1">
      <c r="A182" s="237">
        <v>41687</v>
      </c>
      <c r="B182" s="238" t="s">
        <v>1522</v>
      </c>
      <c r="C182" s="239" t="s">
        <v>1523</v>
      </c>
      <c r="D182" s="240" t="s">
        <v>1520</v>
      </c>
      <c r="E182" s="241" t="s">
        <v>1521</v>
      </c>
      <c r="F182" s="241"/>
      <c r="G182" s="241"/>
    </row>
    <row r="183" spans="1:7" s="236" customFormat="1" ht="26.25" customHeight="1">
      <c r="A183" s="237">
        <v>41684</v>
      </c>
      <c r="B183" s="238" t="s">
        <v>1365</v>
      </c>
      <c r="C183" s="239" t="s">
        <v>1351</v>
      </c>
      <c r="D183" s="240" t="s">
        <v>1509</v>
      </c>
      <c r="E183" s="241" t="s">
        <v>1510</v>
      </c>
      <c r="F183" s="241"/>
      <c r="G183" s="241"/>
    </row>
    <row r="184" spans="1:7" s="236" customFormat="1" ht="26.25" customHeight="1">
      <c r="A184" s="237">
        <v>41682</v>
      </c>
      <c r="B184" s="238" t="s">
        <v>1506</v>
      </c>
      <c r="C184" s="239" t="s">
        <v>1507</v>
      </c>
      <c r="D184" s="240" t="s">
        <v>1505</v>
      </c>
      <c r="E184" s="241" t="s">
        <v>1508</v>
      </c>
      <c r="F184" s="241"/>
      <c r="G184" s="241"/>
    </row>
    <row r="185" spans="1:7" s="236" customFormat="1" ht="26.25" customHeight="1">
      <c r="A185" s="237">
        <v>41681</v>
      </c>
      <c r="B185" s="238" t="s">
        <v>929</v>
      </c>
      <c r="C185" s="239" t="s">
        <v>1501</v>
      </c>
      <c r="D185" s="240" t="s">
        <v>1504</v>
      </c>
      <c r="E185" s="241" t="s">
        <v>1517</v>
      </c>
      <c r="F185" s="241"/>
      <c r="G185" s="241"/>
    </row>
    <row r="186" spans="1:7" s="236" customFormat="1" ht="26.25" customHeight="1">
      <c r="A186" s="237">
        <v>41681</v>
      </c>
      <c r="B186" s="238" t="s">
        <v>929</v>
      </c>
      <c r="C186" s="239" t="s">
        <v>1501</v>
      </c>
      <c r="D186" s="240" t="s">
        <v>1502</v>
      </c>
      <c r="E186" s="241" t="s">
        <v>1503</v>
      </c>
      <c r="F186" s="241"/>
      <c r="G186" s="241"/>
    </row>
    <row r="187" spans="1:7" s="236" customFormat="1" ht="26.25" customHeight="1">
      <c r="A187" s="237">
        <v>41680</v>
      </c>
      <c r="B187" s="238" t="s">
        <v>1497</v>
      </c>
      <c r="C187" s="239" t="s">
        <v>1498</v>
      </c>
      <c r="D187" s="240" t="s">
        <v>1499</v>
      </c>
      <c r="E187" s="241" t="s">
        <v>1500</v>
      </c>
      <c r="F187" s="241"/>
      <c r="G187" s="241"/>
    </row>
    <row r="188" spans="1:7" s="236" customFormat="1" ht="26.25" customHeight="1">
      <c r="A188" s="237">
        <v>41678</v>
      </c>
      <c r="B188" s="238" t="s">
        <v>1347</v>
      </c>
      <c r="C188" s="239" t="s">
        <v>1348</v>
      </c>
      <c r="D188" s="240" t="s">
        <v>1349</v>
      </c>
      <c r="E188" s="241" t="s">
        <v>1350</v>
      </c>
      <c r="F188" s="241"/>
      <c r="G188" s="241"/>
    </row>
    <row r="189" spans="1:7" s="236" customFormat="1" ht="26.25" customHeight="1">
      <c r="A189" s="237">
        <v>41677</v>
      </c>
      <c r="B189" s="238" t="s">
        <v>1347</v>
      </c>
      <c r="C189" s="239" t="s">
        <v>1351</v>
      </c>
      <c r="D189" s="240" t="s">
        <v>1352</v>
      </c>
      <c r="E189" s="241" t="s">
        <v>1353</v>
      </c>
      <c r="F189" s="241"/>
      <c r="G189" s="241"/>
    </row>
    <row r="190" spans="1:7" s="236" customFormat="1" ht="26.25" customHeight="1">
      <c r="A190" s="237">
        <v>41677</v>
      </c>
      <c r="B190" s="238" t="s">
        <v>1354</v>
      </c>
      <c r="C190" s="239" t="s">
        <v>1351</v>
      </c>
      <c r="D190" s="240" t="s">
        <v>1355</v>
      </c>
      <c r="E190" s="241" t="s">
        <v>1356</v>
      </c>
      <c r="F190" s="241"/>
      <c r="G190" s="241"/>
    </row>
    <row r="191" spans="1:7" s="236" customFormat="1" ht="26.25" customHeight="1">
      <c r="A191" s="237">
        <v>41669</v>
      </c>
      <c r="B191" s="238" t="s">
        <v>1347</v>
      </c>
      <c r="C191" s="239" t="s">
        <v>1351</v>
      </c>
      <c r="D191" s="240" t="s">
        <v>1357</v>
      </c>
      <c r="E191" s="241" t="s">
        <v>1358</v>
      </c>
      <c r="F191" s="241"/>
      <c r="G191" s="241"/>
    </row>
    <row r="192" spans="1:7" s="236" customFormat="1" ht="26.25" customHeight="1">
      <c r="A192" s="237">
        <v>41668</v>
      </c>
      <c r="B192" s="238" t="s">
        <v>1359</v>
      </c>
      <c r="C192" s="239" t="s">
        <v>1351</v>
      </c>
      <c r="D192" s="240" t="s">
        <v>1360</v>
      </c>
      <c r="E192" s="241" t="s">
        <v>1361</v>
      </c>
      <c r="F192" s="241"/>
      <c r="G192" s="241"/>
    </row>
    <row r="193" spans="1:7" s="236" customFormat="1" ht="26.25" customHeight="1">
      <c r="A193" s="237">
        <v>41667</v>
      </c>
      <c r="B193" s="238" t="s">
        <v>1347</v>
      </c>
      <c r="C193" s="239" t="s">
        <v>1362</v>
      </c>
      <c r="D193" s="240" t="s">
        <v>1363</v>
      </c>
      <c r="E193" s="241" t="s">
        <v>1364</v>
      </c>
      <c r="F193" s="241"/>
      <c r="G193" s="241"/>
    </row>
    <row r="194" spans="1:7" s="236" customFormat="1" ht="26.25" customHeight="1">
      <c r="A194" s="237">
        <v>41666</v>
      </c>
      <c r="B194" s="238" t="s">
        <v>1365</v>
      </c>
      <c r="C194" s="239" t="s">
        <v>1366</v>
      </c>
      <c r="D194" s="240" t="s">
        <v>1367</v>
      </c>
      <c r="E194" s="241" t="s">
        <v>1368</v>
      </c>
      <c r="F194" s="241"/>
      <c r="G194" s="241"/>
    </row>
    <row r="195" spans="1:7" s="236" customFormat="1" ht="26.25" customHeight="1">
      <c r="A195" s="237">
        <v>41665</v>
      </c>
      <c r="B195" s="238" t="s">
        <v>1359</v>
      </c>
      <c r="C195" s="239" t="s">
        <v>1351</v>
      </c>
      <c r="D195" s="240" t="s">
        <v>1369</v>
      </c>
      <c r="E195" s="241" t="s">
        <v>1370</v>
      </c>
      <c r="F195" s="241"/>
      <c r="G195" s="241" t="s">
        <v>1371</v>
      </c>
    </row>
    <row r="196" spans="1:7" s="236" customFormat="1" ht="26.25" customHeight="1">
      <c r="A196" s="237">
        <v>41662</v>
      </c>
      <c r="B196" s="238" t="s">
        <v>1359</v>
      </c>
      <c r="C196" s="239" t="s">
        <v>1366</v>
      </c>
      <c r="D196" s="240" t="s">
        <v>1372</v>
      </c>
      <c r="E196" s="241" t="s">
        <v>1373</v>
      </c>
      <c r="F196" s="241"/>
      <c r="G196" s="241" t="s">
        <v>1374</v>
      </c>
    </row>
    <row r="197" spans="1:7" s="236" customFormat="1" ht="26.25" customHeight="1">
      <c r="A197" s="237">
        <v>41660</v>
      </c>
      <c r="B197" s="238" t="s">
        <v>1359</v>
      </c>
      <c r="C197" s="239" t="s">
        <v>1366</v>
      </c>
      <c r="D197" s="240" t="s">
        <v>1375</v>
      </c>
      <c r="E197" s="241" t="s">
        <v>1376</v>
      </c>
      <c r="F197" s="241"/>
      <c r="G197" s="241" t="s">
        <v>1377</v>
      </c>
    </row>
    <row r="198" spans="1:7" s="236" customFormat="1" ht="26.25" customHeight="1">
      <c r="A198" s="237">
        <v>41658</v>
      </c>
      <c r="B198" s="238" t="s">
        <v>1359</v>
      </c>
      <c r="C198" s="239" t="s">
        <v>1366</v>
      </c>
      <c r="D198" s="240" t="s">
        <v>1378</v>
      </c>
      <c r="E198" s="241" t="s">
        <v>1379</v>
      </c>
      <c r="F198" s="241"/>
      <c r="G198" s="241" t="s">
        <v>1380</v>
      </c>
    </row>
    <row r="199" spans="1:7" s="236" customFormat="1" ht="26.25" customHeight="1">
      <c r="A199" s="237">
        <v>41655</v>
      </c>
      <c r="B199" s="238" t="s">
        <v>1359</v>
      </c>
      <c r="C199" s="239" t="s">
        <v>1381</v>
      </c>
      <c r="D199" s="240" t="s">
        <v>1382</v>
      </c>
      <c r="E199" s="241" t="s">
        <v>1383</v>
      </c>
      <c r="F199" s="241"/>
      <c r="G199" s="241" t="s">
        <v>1384</v>
      </c>
    </row>
    <row r="200" spans="1:7" s="236" customFormat="1" ht="26.25" customHeight="1">
      <c r="A200" s="237">
        <v>41653</v>
      </c>
      <c r="B200" s="238" t="s">
        <v>1365</v>
      </c>
      <c r="C200" s="239" t="s">
        <v>1381</v>
      </c>
      <c r="D200" s="240" t="s">
        <v>1385</v>
      </c>
      <c r="E200" s="241" t="s">
        <v>1386</v>
      </c>
      <c r="F200" s="241"/>
      <c r="G200" s="241" t="s">
        <v>1387</v>
      </c>
    </row>
    <row r="201" spans="1:7" s="236" customFormat="1" ht="26.25" customHeight="1">
      <c r="A201" s="237">
        <v>41653</v>
      </c>
      <c r="B201" s="238" t="s">
        <v>1347</v>
      </c>
      <c r="C201" s="239" t="s">
        <v>1388</v>
      </c>
      <c r="D201" s="240" t="s">
        <v>1389</v>
      </c>
      <c r="E201" s="241" t="s">
        <v>1390</v>
      </c>
      <c r="F201" s="241"/>
      <c r="G201" s="241" t="s">
        <v>1391</v>
      </c>
    </row>
    <row r="202" spans="1:7" s="236" customFormat="1" ht="26.25" customHeight="1">
      <c r="A202" s="237">
        <v>41653</v>
      </c>
      <c r="B202" s="238" t="s">
        <v>1359</v>
      </c>
      <c r="C202" s="239" t="s">
        <v>1392</v>
      </c>
      <c r="D202" s="240" t="s">
        <v>1393</v>
      </c>
      <c r="E202" s="241" t="s">
        <v>1394</v>
      </c>
      <c r="F202" s="241"/>
      <c r="G202" s="241" t="s">
        <v>1395</v>
      </c>
    </row>
    <row r="203" spans="1:7" s="236" customFormat="1" ht="26.25" customHeight="1">
      <c r="A203" s="237">
        <v>41652</v>
      </c>
      <c r="B203" s="238" t="s">
        <v>1359</v>
      </c>
      <c r="C203" s="239" t="s">
        <v>1396</v>
      </c>
      <c r="D203" s="240" t="s">
        <v>1397</v>
      </c>
      <c r="E203" s="241" t="s">
        <v>1398</v>
      </c>
      <c r="F203" s="241"/>
      <c r="G203" s="241" t="s">
        <v>1399</v>
      </c>
    </row>
    <row r="204" spans="1:7" s="236" customFormat="1" ht="26.25" customHeight="1">
      <c r="A204" s="237">
        <v>41652</v>
      </c>
      <c r="B204" s="238" t="s">
        <v>1347</v>
      </c>
      <c r="C204" s="239" t="s">
        <v>1400</v>
      </c>
      <c r="D204" s="240" t="s">
        <v>1401</v>
      </c>
      <c r="E204" s="241" t="s">
        <v>1402</v>
      </c>
      <c r="F204" s="241"/>
      <c r="G204" s="241" t="s">
        <v>1403</v>
      </c>
    </row>
    <row r="205" spans="1:7" s="236" customFormat="1" ht="26.25" customHeight="1">
      <c r="A205" s="237">
        <v>41651</v>
      </c>
      <c r="B205" s="238" t="s">
        <v>1359</v>
      </c>
      <c r="C205" s="239" t="s">
        <v>1404</v>
      </c>
      <c r="D205" s="240" t="s">
        <v>1405</v>
      </c>
      <c r="E205" s="241" t="s">
        <v>1406</v>
      </c>
      <c r="F205" s="241"/>
      <c r="G205" s="241" t="s">
        <v>1407</v>
      </c>
    </row>
    <row r="206" spans="1:7" s="236" customFormat="1" ht="26.25" customHeight="1">
      <c r="A206" s="237">
        <v>41649</v>
      </c>
      <c r="B206" s="238" t="s">
        <v>1347</v>
      </c>
      <c r="C206" s="239" t="s">
        <v>1351</v>
      </c>
      <c r="D206" s="240" t="s">
        <v>1408</v>
      </c>
      <c r="E206" s="241" t="s">
        <v>1409</v>
      </c>
      <c r="F206" s="241"/>
      <c r="G206" s="241" t="s">
        <v>1410</v>
      </c>
    </row>
    <row r="207" spans="1:7" s="236" customFormat="1" ht="26.25" customHeight="1">
      <c r="A207" s="237">
        <v>41649</v>
      </c>
      <c r="B207" s="238" t="s">
        <v>1359</v>
      </c>
      <c r="C207" s="239" t="s">
        <v>1351</v>
      </c>
      <c r="D207" s="240" t="s">
        <v>1411</v>
      </c>
      <c r="E207" s="241" t="s">
        <v>1412</v>
      </c>
      <c r="F207" s="241"/>
      <c r="G207" s="241" t="s">
        <v>1391</v>
      </c>
    </row>
    <row r="208" spans="1:7" s="236" customFormat="1" ht="26.25" customHeight="1">
      <c r="A208" s="237">
        <v>41649</v>
      </c>
      <c r="B208" s="238" t="s">
        <v>1359</v>
      </c>
      <c r="C208" s="239" t="s">
        <v>1400</v>
      </c>
      <c r="D208" s="240" t="s">
        <v>1413</v>
      </c>
      <c r="E208" s="241" t="s">
        <v>1414</v>
      </c>
      <c r="F208" s="241"/>
      <c r="G208" s="241" t="s">
        <v>1415</v>
      </c>
    </row>
    <row r="209" spans="1:7" s="236" customFormat="1" ht="26.25" customHeight="1">
      <c r="A209" s="237">
        <v>41649</v>
      </c>
      <c r="B209" s="238" t="s">
        <v>1416</v>
      </c>
      <c r="C209" s="239" t="s">
        <v>1351</v>
      </c>
      <c r="D209" s="240" t="s">
        <v>1228</v>
      </c>
      <c r="E209" s="241" t="s">
        <v>1229</v>
      </c>
      <c r="F209" s="241"/>
      <c r="G209" s="241" t="s">
        <v>1118</v>
      </c>
    </row>
    <row r="210" spans="1:7" s="236" customFormat="1" ht="26.25" customHeight="1">
      <c r="A210" s="237">
        <v>41649</v>
      </c>
      <c r="B210" s="238" t="s">
        <v>1347</v>
      </c>
      <c r="C210" s="239" t="s">
        <v>1351</v>
      </c>
      <c r="D210" s="240" t="s">
        <v>1230</v>
      </c>
      <c r="E210" s="241" t="s">
        <v>1231</v>
      </c>
      <c r="F210" s="241"/>
      <c r="G210" s="241" t="s">
        <v>948</v>
      </c>
    </row>
    <row r="211" spans="1:7" s="236" customFormat="1" ht="26.25" customHeight="1">
      <c r="A211" s="237">
        <v>41648</v>
      </c>
      <c r="B211" s="238" t="s">
        <v>1347</v>
      </c>
      <c r="C211" s="239" t="s">
        <v>1417</v>
      </c>
      <c r="D211" s="240" t="s">
        <v>1232</v>
      </c>
      <c r="E211" s="241" t="s">
        <v>1233</v>
      </c>
      <c r="F211" s="241"/>
      <c r="G211" s="241" t="s">
        <v>1238</v>
      </c>
    </row>
    <row r="212" spans="1:7" s="236" customFormat="1" ht="26.25" customHeight="1">
      <c r="A212" s="237">
        <v>41647</v>
      </c>
      <c r="B212" s="238" t="s">
        <v>1347</v>
      </c>
      <c r="C212" s="239" t="s">
        <v>1418</v>
      </c>
      <c r="D212" s="240" t="s">
        <v>1234</v>
      </c>
      <c r="E212" s="241" t="s">
        <v>1235</v>
      </c>
      <c r="F212" s="241"/>
      <c r="G212" s="241" t="s">
        <v>943</v>
      </c>
    </row>
    <row r="213" spans="1:7" s="236" customFormat="1" ht="26.25" customHeight="1">
      <c r="A213" s="237">
        <v>41646</v>
      </c>
      <c r="B213" s="238" t="s">
        <v>1419</v>
      </c>
      <c r="C213" s="239" t="s">
        <v>1351</v>
      </c>
      <c r="D213" s="240" t="s">
        <v>1236</v>
      </c>
      <c r="E213" s="241" t="s">
        <v>1237</v>
      </c>
      <c r="F213" s="241"/>
      <c r="G213" s="241" t="s">
        <v>943</v>
      </c>
    </row>
    <row r="214" spans="1:7" s="236" customFormat="1" ht="26.25" customHeight="1">
      <c r="A214" s="237">
        <v>41644</v>
      </c>
      <c r="B214" s="238" t="s">
        <v>1347</v>
      </c>
      <c r="C214" s="239" t="s">
        <v>1351</v>
      </c>
      <c r="D214" s="240" t="s">
        <v>1420</v>
      </c>
      <c r="E214" s="241" t="s">
        <v>1179</v>
      </c>
      <c r="F214" s="241"/>
      <c r="G214" s="241" t="s">
        <v>1178</v>
      </c>
    </row>
    <row r="215" spans="1:7" s="236" customFormat="1" ht="26.25" customHeight="1">
      <c r="A215" s="237">
        <v>41642</v>
      </c>
      <c r="B215" s="238" t="s">
        <v>1421</v>
      </c>
      <c r="C215" s="239" t="s">
        <v>1351</v>
      </c>
      <c r="D215" s="240" t="s">
        <v>1180</v>
      </c>
      <c r="E215" s="241" t="s">
        <v>1181</v>
      </c>
      <c r="F215" s="241"/>
      <c r="G215" s="241" t="s">
        <v>1010</v>
      </c>
    </row>
    <row r="216" spans="1:7" s="236" customFormat="1" ht="26.25" customHeight="1">
      <c r="A216" s="237">
        <v>41642</v>
      </c>
      <c r="B216" s="238" t="s">
        <v>1422</v>
      </c>
      <c r="C216" s="239" t="s">
        <v>1351</v>
      </c>
      <c r="D216" s="240" t="s">
        <v>1182</v>
      </c>
      <c r="E216" s="241" t="s">
        <v>1183</v>
      </c>
      <c r="F216" s="241"/>
      <c r="G216" s="241" t="s">
        <v>943</v>
      </c>
    </row>
    <row r="217" spans="1:7" s="236" customFormat="1" ht="26.25" customHeight="1">
      <c r="A217" s="237">
        <v>41642</v>
      </c>
      <c r="B217" s="238" t="s">
        <v>1421</v>
      </c>
      <c r="C217" s="239" t="s">
        <v>1351</v>
      </c>
      <c r="D217" s="240" t="s">
        <v>1423</v>
      </c>
      <c r="E217" s="241" t="s">
        <v>1184</v>
      </c>
      <c r="F217" s="241"/>
      <c r="G217" s="241" t="s">
        <v>1057</v>
      </c>
    </row>
    <row r="218" spans="1:7" s="236" customFormat="1" ht="26.25" customHeight="1">
      <c r="A218" s="237">
        <v>41641</v>
      </c>
      <c r="B218" s="238" t="s">
        <v>1419</v>
      </c>
      <c r="C218" s="239" t="s">
        <v>1351</v>
      </c>
      <c r="D218" s="240" t="s">
        <v>1175</v>
      </c>
      <c r="E218" s="241" t="s">
        <v>1185</v>
      </c>
      <c r="F218" s="241"/>
      <c r="G218" s="241" t="s">
        <v>943</v>
      </c>
    </row>
    <row r="219" spans="1:7" s="236" customFormat="1" ht="26.25" customHeight="1">
      <c r="A219" s="237">
        <v>41641</v>
      </c>
      <c r="B219" s="238" t="s">
        <v>1347</v>
      </c>
      <c r="C219" s="239" t="s">
        <v>1351</v>
      </c>
      <c r="D219" s="240" t="s">
        <v>1186</v>
      </c>
      <c r="E219" s="241" t="s">
        <v>1187</v>
      </c>
      <c r="F219" s="241"/>
      <c r="G219" s="241" t="s">
        <v>943</v>
      </c>
    </row>
    <row r="220" spans="1:7" s="236" customFormat="1" ht="26.25" customHeight="1">
      <c r="A220" s="237">
        <v>41641</v>
      </c>
      <c r="B220" s="238" t="s">
        <v>1421</v>
      </c>
      <c r="C220" s="239" t="s">
        <v>1424</v>
      </c>
      <c r="D220" s="240" t="s">
        <v>1188</v>
      </c>
      <c r="E220" s="241" t="s">
        <v>1189</v>
      </c>
      <c r="F220" s="241"/>
      <c r="G220" s="241" t="s">
        <v>943</v>
      </c>
    </row>
    <row r="221" spans="1:7" s="236" customFormat="1" ht="26.25" customHeight="1">
      <c r="A221" s="237">
        <v>41641</v>
      </c>
      <c r="B221" s="238" t="s">
        <v>1347</v>
      </c>
      <c r="C221" s="239" t="s">
        <v>1381</v>
      </c>
      <c r="D221" s="240" t="s">
        <v>1190</v>
      </c>
      <c r="E221" s="241" t="s">
        <v>1191</v>
      </c>
      <c r="F221" s="241"/>
      <c r="G221" s="241" t="s">
        <v>1010</v>
      </c>
    </row>
    <row r="222" spans="1:7" s="236" customFormat="1" ht="26.25" customHeight="1">
      <c r="A222" s="237">
        <v>41639</v>
      </c>
      <c r="B222" s="238" t="s">
        <v>1419</v>
      </c>
      <c r="C222" s="239" t="s">
        <v>1425</v>
      </c>
      <c r="D222" s="240" t="s">
        <v>1192</v>
      </c>
      <c r="E222" s="241" t="s">
        <v>1193</v>
      </c>
      <c r="F222" s="241"/>
      <c r="G222" s="241" t="s">
        <v>943</v>
      </c>
    </row>
    <row r="223" spans="1:7" s="236" customFormat="1" ht="26.25" customHeight="1">
      <c r="A223" s="237">
        <v>41639</v>
      </c>
      <c r="B223" s="238" t="s">
        <v>1421</v>
      </c>
      <c r="C223" s="239" t="s">
        <v>1426</v>
      </c>
      <c r="D223" s="240" t="s">
        <v>1176</v>
      </c>
      <c r="E223" s="241" t="s">
        <v>1194</v>
      </c>
      <c r="F223" s="241"/>
      <c r="G223" s="241" t="s">
        <v>1057</v>
      </c>
    </row>
    <row r="224" spans="1:7" s="236" customFormat="1" ht="26.25" customHeight="1">
      <c r="A224" s="237">
        <v>41638</v>
      </c>
      <c r="B224" s="238" t="s">
        <v>1419</v>
      </c>
      <c r="C224" s="239" t="s">
        <v>1351</v>
      </c>
      <c r="D224" s="240" t="s">
        <v>1177</v>
      </c>
      <c r="E224" s="241" t="s">
        <v>1196</v>
      </c>
      <c r="F224" s="241"/>
      <c r="G224" s="241" t="s">
        <v>1195</v>
      </c>
    </row>
    <row r="225" spans="1:7" s="236" customFormat="1" ht="26.25" customHeight="1">
      <c r="A225" s="237">
        <v>41635</v>
      </c>
      <c r="B225" s="238" t="s">
        <v>1347</v>
      </c>
      <c r="C225" s="239" t="s">
        <v>1351</v>
      </c>
      <c r="D225" s="241" t="s">
        <v>1106</v>
      </c>
      <c r="E225" s="241" t="s">
        <v>1107</v>
      </c>
      <c r="F225" s="241"/>
      <c r="G225" s="241" t="s">
        <v>943</v>
      </c>
    </row>
    <row r="226" spans="1:7" s="236" customFormat="1" ht="26.25" customHeight="1">
      <c r="A226" s="237">
        <v>41635</v>
      </c>
      <c r="B226" s="238" t="s">
        <v>1347</v>
      </c>
      <c r="C226" s="239" t="s">
        <v>1351</v>
      </c>
      <c r="D226" s="241" t="s">
        <v>1108</v>
      </c>
      <c r="E226" s="241" t="s">
        <v>1109</v>
      </c>
      <c r="F226" s="241"/>
      <c r="G226" s="241" t="s">
        <v>1118</v>
      </c>
    </row>
    <row r="227" spans="1:7" s="236" customFormat="1" ht="26.25" customHeight="1">
      <c r="A227" s="237">
        <v>41633</v>
      </c>
      <c r="B227" s="238" t="s">
        <v>1419</v>
      </c>
      <c r="C227" s="239" t="s">
        <v>1396</v>
      </c>
      <c r="D227" s="241" t="s">
        <v>1110</v>
      </c>
      <c r="E227" s="241" t="s">
        <v>1111</v>
      </c>
      <c r="F227" s="241"/>
      <c r="G227" s="241" t="s">
        <v>943</v>
      </c>
    </row>
    <row r="228" spans="1:7" s="236" customFormat="1" ht="26.25" customHeight="1">
      <c r="A228" s="237">
        <v>41632</v>
      </c>
      <c r="B228" s="238" t="s">
        <v>1347</v>
      </c>
      <c r="C228" s="239" t="s">
        <v>1351</v>
      </c>
      <c r="D228" s="241" t="s">
        <v>1112</v>
      </c>
      <c r="E228" s="241" t="s">
        <v>1113</v>
      </c>
      <c r="F228" s="241"/>
      <c r="G228" s="241" t="s">
        <v>1119</v>
      </c>
    </row>
    <row r="229" spans="1:7" s="236" customFormat="1" ht="26.25" customHeight="1">
      <c r="A229" s="237">
        <v>41632</v>
      </c>
      <c r="B229" s="238" t="s">
        <v>1347</v>
      </c>
      <c r="C229" s="239" t="s">
        <v>1351</v>
      </c>
      <c r="D229" s="241" t="s">
        <v>1114</v>
      </c>
      <c r="E229" s="241" t="s">
        <v>1115</v>
      </c>
      <c r="F229" s="241"/>
      <c r="G229" s="241" t="s">
        <v>1013</v>
      </c>
    </row>
    <row r="230" spans="1:7" s="236" customFormat="1" ht="26.25" customHeight="1">
      <c r="A230" s="237">
        <v>41631</v>
      </c>
      <c r="B230" s="238" t="s">
        <v>1347</v>
      </c>
      <c r="C230" s="239" t="s">
        <v>1351</v>
      </c>
      <c r="D230" s="241" t="s">
        <v>1116</v>
      </c>
      <c r="E230" s="241" t="s">
        <v>1117</v>
      </c>
      <c r="F230" s="241"/>
      <c r="G230" s="241" t="s">
        <v>940</v>
      </c>
    </row>
    <row r="231" spans="1:7" s="236" customFormat="1" ht="26.25" customHeight="1">
      <c r="A231" s="237">
        <v>41629</v>
      </c>
      <c r="B231" s="238" t="s">
        <v>1347</v>
      </c>
      <c r="C231" s="239" t="s">
        <v>1351</v>
      </c>
      <c r="D231" s="241" t="s">
        <v>1089</v>
      </c>
      <c r="E231" s="241" t="s">
        <v>1090</v>
      </c>
      <c r="F231" s="238"/>
      <c r="G231" s="238" t="s">
        <v>948</v>
      </c>
    </row>
    <row r="232" spans="1:7" s="236" customFormat="1" ht="26.25" customHeight="1">
      <c r="A232" s="237">
        <v>41628</v>
      </c>
      <c r="B232" s="238" t="s">
        <v>1419</v>
      </c>
      <c r="C232" s="239" t="s">
        <v>1351</v>
      </c>
      <c r="D232" s="241" t="s">
        <v>1091</v>
      </c>
      <c r="E232" s="241" t="s">
        <v>1092</v>
      </c>
      <c r="F232" s="238"/>
      <c r="G232" s="238" t="s">
        <v>943</v>
      </c>
    </row>
    <row r="233" spans="1:7" s="236" customFormat="1" ht="26.25" customHeight="1">
      <c r="A233" s="237">
        <v>41628</v>
      </c>
      <c r="B233" s="238" t="s">
        <v>1347</v>
      </c>
      <c r="C233" s="239" t="s">
        <v>1351</v>
      </c>
      <c r="D233" s="241" t="s">
        <v>1087</v>
      </c>
      <c r="E233" s="241" t="s">
        <v>1093</v>
      </c>
      <c r="F233" s="238"/>
      <c r="G233" s="238" t="s">
        <v>940</v>
      </c>
    </row>
    <row r="234" spans="1:7" s="236" customFormat="1" ht="26.25" customHeight="1">
      <c r="A234" s="237">
        <v>41628</v>
      </c>
      <c r="B234" s="238" t="s">
        <v>1419</v>
      </c>
      <c r="C234" s="239" t="s">
        <v>1427</v>
      </c>
      <c r="D234" s="241" t="s">
        <v>1088</v>
      </c>
      <c r="E234" s="241" t="s">
        <v>1094</v>
      </c>
      <c r="F234" s="238"/>
      <c r="G234" s="238" t="s">
        <v>943</v>
      </c>
    </row>
    <row r="235" spans="1:7" s="236" customFormat="1" ht="26.25" customHeight="1">
      <c r="A235" s="237">
        <v>41627</v>
      </c>
      <c r="B235" s="238" t="s">
        <v>1347</v>
      </c>
      <c r="C235" s="239" t="s">
        <v>1428</v>
      </c>
      <c r="D235" s="241" t="s">
        <v>1095</v>
      </c>
      <c r="E235" s="241" t="s">
        <v>1096</v>
      </c>
      <c r="F235" s="238"/>
      <c r="G235" s="238" t="s">
        <v>1099</v>
      </c>
    </row>
    <row r="236" spans="1:7" s="236" customFormat="1" ht="26.25" customHeight="1">
      <c r="A236" s="237">
        <v>41624</v>
      </c>
      <c r="B236" s="238" t="s">
        <v>1429</v>
      </c>
      <c r="C236" s="239" t="s">
        <v>1366</v>
      </c>
      <c r="D236" s="241" t="s">
        <v>1097</v>
      </c>
      <c r="E236" s="241" t="s">
        <v>1098</v>
      </c>
      <c r="F236" s="238"/>
      <c r="G236" s="238" t="s">
        <v>950</v>
      </c>
    </row>
    <row r="237" spans="1:7" s="236" customFormat="1" ht="26.25" customHeight="1">
      <c r="A237" s="237">
        <v>41622</v>
      </c>
      <c r="B237" s="238" t="s">
        <v>1419</v>
      </c>
      <c r="C237" s="239" t="s">
        <v>1366</v>
      </c>
      <c r="D237" s="241" t="s">
        <v>1034</v>
      </c>
      <c r="E237" s="241" t="s">
        <v>1035</v>
      </c>
      <c r="F237" s="238"/>
      <c r="G237" s="238" t="s">
        <v>1054</v>
      </c>
    </row>
    <row r="238" spans="1:7" s="236" customFormat="1" ht="26.25" customHeight="1">
      <c r="A238" s="237">
        <v>41621</v>
      </c>
      <c r="B238" s="238" t="s">
        <v>1347</v>
      </c>
      <c r="C238" s="239" t="s">
        <v>1351</v>
      </c>
      <c r="D238" s="241" t="s">
        <v>1036</v>
      </c>
      <c r="E238" s="241" t="s">
        <v>1037</v>
      </c>
      <c r="F238" s="238"/>
      <c r="G238" s="238" t="s">
        <v>948</v>
      </c>
    </row>
    <row r="239" spans="1:7" s="236" customFormat="1" ht="26.25" customHeight="1">
      <c r="A239" s="237">
        <v>41621</v>
      </c>
      <c r="B239" s="238" t="s">
        <v>1347</v>
      </c>
      <c r="C239" s="239" t="s">
        <v>1430</v>
      </c>
      <c r="D239" s="241" t="s">
        <v>1038</v>
      </c>
      <c r="E239" s="241" t="s">
        <v>1039</v>
      </c>
      <c r="F239" s="238"/>
      <c r="G239" s="238" t="s">
        <v>940</v>
      </c>
    </row>
    <row r="240" spans="1:7" s="236" customFormat="1" ht="26.25" customHeight="1">
      <c r="A240" s="237">
        <v>41621</v>
      </c>
      <c r="B240" s="238" t="s">
        <v>1421</v>
      </c>
      <c r="C240" s="239" t="s">
        <v>1396</v>
      </c>
      <c r="D240" s="241" t="s">
        <v>1040</v>
      </c>
      <c r="E240" s="241" t="s">
        <v>1041</v>
      </c>
      <c r="F240" s="238"/>
      <c r="G240" s="238" t="s">
        <v>943</v>
      </c>
    </row>
    <row r="241" spans="1:7" s="236" customFormat="1" ht="26.25" customHeight="1">
      <c r="A241" s="237">
        <v>41621</v>
      </c>
      <c r="B241" s="238" t="s">
        <v>1419</v>
      </c>
      <c r="C241" s="239" t="s">
        <v>1431</v>
      </c>
      <c r="D241" s="241" t="s">
        <v>1032</v>
      </c>
      <c r="E241" s="241" t="s">
        <v>1042</v>
      </c>
      <c r="F241" s="238"/>
      <c r="G241" s="238" t="s">
        <v>940</v>
      </c>
    </row>
    <row r="242" spans="1:7" s="236" customFormat="1" ht="26.25" customHeight="1">
      <c r="A242" s="237">
        <v>41621</v>
      </c>
      <c r="B242" s="238" t="s">
        <v>1347</v>
      </c>
      <c r="C242" s="239" t="s">
        <v>1404</v>
      </c>
      <c r="D242" s="241" t="s">
        <v>1043</v>
      </c>
      <c r="E242" s="241" t="s">
        <v>1044</v>
      </c>
      <c r="F242" s="238"/>
      <c r="G242" s="238" t="s">
        <v>1055</v>
      </c>
    </row>
    <row r="243" spans="1:7" s="236" customFormat="1" ht="26.25" customHeight="1">
      <c r="A243" s="237">
        <v>41619</v>
      </c>
      <c r="B243" s="238" t="s">
        <v>1416</v>
      </c>
      <c r="C243" s="239" t="s">
        <v>1351</v>
      </c>
      <c r="D243" s="241" t="s">
        <v>1045</v>
      </c>
      <c r="E243" s="241" t="s">
        <v>1046</v>
      </c>
      <c r="F243" s="238"/>
      <c r="G243" s="238" t="s">
        <v>1056</v>
      </c>
    </row>
    <row r="244" spans="1:7" s="236" customFormat="1" ht="26.25" customHeight="1">
      <c r="A244" s="237">
        <v>41619</v>
      </c>
      <c r="B244" s="238" t="s">
        <v>1347</v>
      </c>
      <c r="C244" s="239" t="s">
        <v>1432</v>
      </c>
      <c r="D244" s="241" t="s">
        <v>1047</v>
      </c>
      <c r="E244" s="241" t="s">
        <v>1048</v>
      </c>
      <c r="F244" s="238"/>
      <c r="G244" s="238" t="s">
        <v>943</v>
      </c>
    </row>
    <row r="245" spans="1:7" s="236" customFormat="1" ht="26.25" customHeight="1">
      <c r="A245" s="237">
        <v>41618</v>
      </c>
      <c r="B245" s="238" t="s">
        <v>1419</v>
      </c>
      <c r="C245" s="239" t="s">
        <v>1351</v>
      </c>
      <c r="D245" s="241" t="s">
        <v>1033</v>
      </c>
      <c r="E245" s="241" t="s">
        <v>1049</v>
      </c>
      <c r="F245" s="238"/>
      <c r="G245" s="238" t="s">
        <v>1057</v>
      </c>
    </row>
    <row r="246" spans="1:7" s="236" customFormat="1" ht="26.25" customHeight="1">
      <c r="A246" s="237">
        <v>41618</v>
      </c>
      <c r="B246" s="238" t="s">
        <v>1347</v>
      </c>
      <c r="C246" s="239" t="s">
        <v>1351</v>
      </c>
      <c r="D246" s="241" t="s">
        <v>1050</v>
      </c>
      <c r="E246" s="241" t="s">
        <v>1051</v>
      </c>
      <c r="F246" s="238"/>
      <c r="G246" s="238" t="s">
        <v>943</v>
      </c>
    </row>
    <row r="247" spans="1:7" s="236" customFormat="1" ht="26.25" customHeight="1">
      <c r="A247" s="237">
        <v>41617</v>
      </c>
      <c r="B247" s="238" t="s">
        <v>1347</v>
      </c>
      <c r="C247" s="239" t="s">
        <v>1351</v>
      </c>
      <c r="D247" s="241" t="s">
        <v>1052</v>
      </c>
      <c r="E247" s="241" t="s">
        <v>1053</v>
      </c>
      <c r="F247" s="238"/>
      <c r="G247" s="238" t="s">
        <v>1010</v>
      </c>
    </row>
    <row r="248" spans="1:7" s="236" customFormat="1" ht="26.25" customHeight="1">
      <c r="A248" s="237">
        <v>41614</v>
      </c>
      <c r="B248" s="238" t="s">
        <v>1347</v>
      </c>
      <c r="C248" s="239" t="s">
        <v>1351</v>
      </c>
      <c r="D248" s="241" t="s">
        <v>988</v>
      </c>
      <c r="E248" s="241" t="s">
        <v>998</v>
      </c>
      <c r="F248" s="238"/>
      <c r="G248" s="238" t="s">
        <v>1008</v>
      </c>
    </row>
    <row r="249" spans="1:7" s="236" customFormat="1" ht="26.25" customHeight="1">
      <c r="A249" s="237">
        <v>41614</v>
      </c>
      <c r="B249" s="238" t="s">
        <v>1422</v>
      </c>
      <c r="C249" s="239" t="s">
        <v>1351</v>
      </c>
      <c r="D249" s="241" t="s">
        <v>989</v>
      </c>
      <c r="E249" s="241" t="s">
        <v>999</v>
      </c>
      <c r="F249" s="238"/>
      <c r="G249" s="238" t="s">
        <v>943</v>
      </c>
    </row>
    <row r="250" spans="1:7" s="236" customFormat="1" ht="26.25" customHeight="1">
      <c r="A250" s="237">
        <v>41613</v>
      </c>
      <c r="B250" s="238" t="s">
        <v>1421</v>
      </c>
      <c r="C250" s="239" t="s">
        <v>1351</v>
      </c>
      <c r="D250" s="241" t="s">
        <v>990</v>
      </c>
      <c r="E250" s="241" t="s">
        <v>1000</v>
      </c>
      <c r="F250" s="238"/>
      <c r="G250" s="238" t="s">
        <v>1009</v>
      </c>
    </row>
    <row r="251" spans="1:7" s="236" customFormat="1" ht="26.25" customHeight="1">
      <c r="A251" s="237">
        <v>41613</v>
      </c>
      <c r="B251" s="238" t="s">
        <v>1419</v>
      </c>
      <c r="C251" s="239" t="s">
        <v>1427</v>
      </c>
      <c r="D251" s="241" t="s">
        <v>991</v>
      </c>
      <c r="E251" s="241" t="s">
        <v>1001</v>
      </c>
      <c r="F251" s="238"/>
      <c r="G251" s="238" t="s">
        <v>1010</v>
      </c>
    </row>
    <row r="252" spans="1:7" s="236" customFormat="1" ht="26.25" customHeight="1">
      <c r="A252" s="237">
        <v>41612</v>
      </c>
      <c r="B252" s="238" t="s">
        <v>1419</v>
      </c>
      <c r="C252" s="239" t="s">
        <v>1433</v>
      </c>
      <c r="D252" s="241" t="s">
        <v>992</v>
      </c>
      <c r="E252" s="241" t="s">
        <v>1002</v>
      </c>
      <c r="F252" s="238"/>
      <c r="G252" s="238" t="s">
        <v>943</v>
      </c>
    </row>
    <row r="253" spans="1:7" s="236" customFormat="1" ht="26.25" customHeight="1">
      <c r="A253" s="237">
        <v>41611</v>
      </c>
      <c r="B253" s="238" t="s">
        <v>1347</v>
      </c>
      <c r="C253" s="239" t="s">
        <v>1351</v>
      </c>
      <c r="D253" s="241" t="s">
        <v>993</v>
      </c>
      <c r="E253" s="241" t="s">
        <v>1003</v>
      </c>
      <c r="F253" s="238"/>
      <c r="G253" s="238" t="s">
        <v>1011</v>
      </c>
    </row>
    <row r="254" spans="1:7" s="236" customFormat="1" ht="26.25" customHeight="1">
      <c r="A254" s="237">
        <v>41610</v>
      </c>
      <c r="B254" s="238" t="s">
        <v>1347</v>
      </c>
      <c r="C254" s="239" t="s">
        <v>1434</v>
      </c>
      <c r="D254" s="241" t="s">
        <v>994</v>
      </c>
      <c r="E254" s="241" t="s">
        <v>1004</v>
      </c>
      <c r="F254" s="238"/>
      <c r="G254" s="238" t="s">
        <v>1012</v>
      </c>
    </row>
    <row r="255" spans="1:7" s="236" customFormat="1" ht="26.25" customHeight="1">
      <c r="A255" s="237">
        <v>41610</v>
      </c>
      <c r="B255" s="238" t="s">
        <v>1419</v>
      </c>
      <c r="C255" s="239" t="s">
        <v>1424</v>
      </c>
      <c r="D255" s="241" t="s">
        <v>995</v>
      </c>
      <c r="E255" s="241" t="s">
        <v>1005</v>
      </c>
      <c r="F255" s="238"/>
      <c r="G255" s="238" t="s">
        <v>943</v>
      </c>
    </row>
    <row r="256" spans="1:7" s="236" customFormat="1" ht="26.25" customHeight="1">
      <c r="A256" s="237">
        <v>41610</v>
      </c>
      <c r="B256" s="238" t="s">
        <v>1421</v>
      </c>
      <c r="C256" s="239" t="s">
        <v>1430</v>
      </c>
      <c r="D256" s="241" t="s">
        <v>996</v>
      </c>
      <c r="E256" s="241" t="s">
        <v>1006</v>
      </c>
      <c r="F256" s="238"/>
      <c r="G256" s="238" t="s">
        <v>943</v>
      </c>
    </row>
    <row r="257" spans="1:7" s="236" customFormat="1" ht="26.25" customHeight="1">
      <c r="A257" s="237">
        <v>41610</v>
      </c>
      <c r="B257" s="238" t="s">
        <v>1347</v>
      </c>
      <c r="C257" s="239" t="s">
        <v>1351</v>
      </c>
      <c r="D257" s="241" t="s">
        <v>997</v>
      </c>
      <c r="E257" s="241" t="s">
        <v>1007</v>
      </c>
      <c r="F257" s="238"/>
      <c r="G257" s="238" t="s">
        <v>1013</v>
      </c>
    </row>
    <row r="258" spans="1:7" s="236" customFormat="1" ht="26.25" customHeight="1">
      <c r="A258" s="237">
        <v>41607</v>
      </c>
      <c r="B258" s="238" t="s">
        <v>1419</v>
      </c>
      <c r="C258" s="239" t="s">
        <v>1435</v>
      </c>
      <c r="D258" s="241" t="s">
        <v>924</v>
      </c>
      <c r="E258" s="241" t="s">
        <v>1436</v>
      </c>
      <c r="F258" s="238"/>
      <c r="G258" s="238" t="s">
        <v>925</v>
      </c>
    </row>
    <row r="259" spans="1:7" s="236" customFormat="1" ht="26.25" customHeight="1">
      <c r="A259" s="237">
        <v>41607</v>
      </c>
      <c r="B259" s="238" t="s">
        <v>1347</v>
      </c>
      <c r="C259" s="239" t="s">
        <v>1431</v>
      </c>
      <c r="D259" s="241" t="s">
        <v>927</v>
      </c>
      <c r="E259" s="241" t="s">
        <v>926</v>
      </c>
      <c r="F259" s="238"/>
      <c r="G259" s="238" t="s">
        <v>928</v>
      </c>
    </row>
    <row r="260" spans="1:7" s="236" customFormat="1" ht="26.25" customHeight="1">
      <c r="A260" s="237">
        <v>41607</v>
      </c>
      <c r="B260" s="238" t="s">
        <v>1419</v>
      </c>
      <c r="C260" s="239" t="s">
        <v>1427</v>
      </c>
      <c r="D260" s="241" t="s">
        <v>1437</v>
      </c>
      <c r="E260" s="241" t="s">
        <v>930</v>
      </c>
      <c r="F260" s="238"/>
      <c r="G260" s="238" t="s">
        <v>931</v>
      </c>
    </row>
    <row r="261" spans="1:7" s="236" customFormat="1" ht="26.25" customHeight="1">
      <c r="A261" s="237">
        <v>41607</v>
      </c>
      <c r="B261" s="238" t="s">
        <v>1421</v>
      </c>
      <c r="C261" s="239" t="s">
        <v>1381</v>
      </c>
      <c r="D261" s="238" t="s">
        <v>938</v>
      </c>
      <c r="E261" s="238" t="s">
        <v>939</v>
      </c>
      <c r="F261" s="238"/>
      <c r="G261" s="238" t="s">
        <v>937</v>
      </c>
    </row>
    <row r="262" spans="1:7" s="236" customFormat="1" ht="26.25" customHeight="1">
      <c r="A262" s="237">
        <v>41607</v>
      </c>
      <c r="B262" s="238" t="s">
        <v>1421</v>
      </c>
      <c r="C262" s="239" t="s">
        <v>1348</v>
      </c>
      <c r="D262" s="238" t="s">
        <v>941</v>
      </c>
      <c r="E262" s="238" t="s">
        <v>942</v>
      </c>
      <c r="F262" s="238"/>
      <c r="G262" s="238" t="s">
        <v>940</v>
      </c>
    </row>
    <row r="263" spans="1:7" s="236" customFormat="1" ht="26.25" customHeight="1">
      <c r="A263" s="237">
        <v>41606</v>
      </c>
      <c r="B263" s="238" t="s">
        <v>1419</v>
      </c>
      <c r="C263" s="239" t="s">
        <v>1427</v>
      </c>
      <c r="D263" s="238" t="s">
        <v>944</v>
      </c>
      <c r="E263" s="238" t="s">
        <v>945</v>
      </c>
      <c r="F263" s="238"/>
      <c r="G263" s="238" t="s">
        <v>943</v>
      </c>
    </row>
    <row r="264" spans="1:7" s="236" customFormat="1" ht="26.25" customHeight="1">
      <c r="A264" s="237">
        <v>41606</v>
      </c>
      <c r="B264" s="238" t="s">
        <v>1419</v>
      </c>
      <c r="C264" s="239" t="s">
        <v>1400</v>
      </c>
      <c r="D264" s="238" t="s">
        <v>935</v>
      </c>
      <c r="E264" s="238" t="s">
        <v>947</v>
      </c>
      <c r="F264" s="238"/>
      <c r="G264" s="238" t="s">
        <v>946</v>
      </c>
    </row>
    <row r="265" spans="1:7" s="236" customFormat="1" ht="26.25" customHeight="1">
      <c r="A265" s="237">
        <v>41606</v>
      </c>
      <c r="B265" s="238" t="s">
        <v>1347</v>
      </c>
      <c r="C265" s="239" t="s">
        <v>1366</v>
      </c>
      <c r="D265" s="238" t="s">
        <v>936</v>
      </c>
      <c r="E265" s="238" t="s">
        <v>949</v>
      </c>
      <c r="F265" s="238"/>
      <c r="G265" s="238" t="s">
        <v>948</v>
      </c>
    </row>
    <row r="266" spans="1:7" s="236" customFormat="1" ht="26.25" customHeight="1">
      <c r="A266" s="237">
        <v>41606</v>
      </c>
      <c r="B266" s="238" t="s">
        <v>1416</v>
      </c>
      <c r="C266" s="239" t="s">
        <v>1430</v>
      </c>
      <c r="D266" s="238" t="s">
        <v>934</v>
      </c>
      <c r="E266" s="238" t="s">
        <v>932</v>
      </c>
      <c r="F266" s="238"/>
      <c r="G266" s="238" t="s">
        <v>933</v>
      </c>
    </row>
    <row r="267" spans="1:7" s="236" customFormat="1" ht="26.25" customHeight="1">
      <c r="A267" s="237">
        <v>41604</v>
      </c>
      <c r="B267" s="238" t="s">
        <v>1419</v>
      </c>
      <c r="C267" s="239" t="s">
        <v>1366</v>
      </c>
      <c r="D267" s="238" t="s">
        <v>951</v>
      </c>
      <c r="E267" s="238" t="s">
        <v>952</v>
      </c>
      <c r="F267" s="238"/>
      <c r="G267" s="238" t="s">
        <v>950</v>
      </c>
    </row>
    <row r="268" spans="1:7" s="236" customFormat="1" ht="26.25" customHeight="1">
      <c r="A268" s="237">
        <v>41586</v>
      </c>
      <c r="B268" s="238" t="s">
        <v>1438</v>
      </c>
      <c r="C268" s="239" t="s">
        <v>1425</v>
      </c>
      <c r="D268" s="241" t="s">
        <v>829</v>
      </c>
      <c r="E268" s="241" t="s">
        <v>828</v>
      </c>
      <c r="F268" s="238"/>
      <c r="G268" s="238" t="s">
        <v>1439</v>
      </c>
    </row>
    <row r="269" spans="1:7" s="236" customFormat="1" ht="26.25" customHeight="1">
      <c r="A269" s="237">
        <v>41585</v>
      </c>
      <c r="B269" s="238" t="s">
        <v>1421</v>
      </c>
      <c r="C269" s="239" t="s">
        <v>1427</v>
      </c>
      <c r="D269" s="241" t="s">
        <v>826</v>
      </c>
      <c r="E269" s="241" t="s">
        <v>827</v>
      </c>
      <c r="F269" s="238"/>
      <c r="G269" s="238" t="s">
        <v>1440</v>
      </c>
    </row>
    <row r="270" spans="1:7" s="236" customFormat="1" ht="26.25" customHeight="1">
      <c r="A270" s="237">
        <v>41584</v>
      </c>
      <c r="B270" s="238" t="s">
        <v>1419</v>
      </c>
      <c r="C270" s="239" t="s">
        <v>1366</v>
      </c>
      <c r="D270" s="241" t="s">
        <v>825</v>
      </c>
      <c r="E270" s="241" t="s">
        <v>824</v>
      </c>
      <c r="F270" s="238"/>
      <c r="G270" s="238" t="s">
        <v>1439</v>
      </c>
    </row>
    <row r="271" spans="1:7" s="236" customFormat="1" ht="26.25" customHeight="1">
      <c r="A271" s="237">
        <v>41584</v>
      </c>
      <c r="B271" s="238" t="s">
        <v>1421</v>
      </c>
      <c r="C271" s="239" t="s">
        <v>1404</v>
      </c>
      <c r="D271" s="241" t="s">
        <v>823</v>
      </c>
      <c r="E271" s="241" t="s">
        <v>822</v>
      </c>
      <c r="F271" s="238"/>
      <c r="G271" s="238" t="s">
        <v>1407</v>
      </c>
    </row>
    <row r="272" spans="1:7" s="236" customFormat="1" ht="26.25" customHeight="1">
      <c r="A272" s="237">
        <v>41583</v>
      </c>
      <c r="B272" s="238" t="s">
        <v>1421</v>
      </c>
      <c r="C272" s="239" t="s">
        <v>1427</v>
      </c>
      <c r="D272" s="241" t="s">
        <v>821</v>
      </c>
      <c r="E272" s="241" t="s">
        <v>819</v>
      </c>
      <c r="F272" s="238"/>
      <c r="G272" s="238" t="s">
        <v>820</v>
      </c>
    </row>
    <row r="273" spans="1:7" s="236" customFormat="1" ht="26.25" customHeight="1">
      <c r="A273" s="237">
        <v>41583</v>
      </c>
      <c r="B273" s="238" t="s">
        <v>1421</v>
      </c>
      <c r="C273" s="239" t="s">
        <v>1348</v>
      </c>
      <c r="D273" s="241" t="s">
        <v>817</v>
      </c>
      <c r="E273" s="241" t="s">
        <v>818</v>
      </c>
      <c r="F273" s="238" t="s">
        <v>1441</v>
      </c>
      <c r="G273" s="238" t="s">
        <v>1439</v>
      </c>
    </row>
    <row r="274" spans="1:7" s="236" customFormat="1" ht="26.25" customHeight="1">
      <c r="A274" s="237">
        <v>41365</v>
      </c>
      <c r="B274" s="238" t="s">
        <v>1438</v>
      </c>
      <c r="C274" s="239" t="s">
        <v>1427</v>
      </c>
      <c r="D274" s="241" t="s">
        <v>1442</v>
      </c>
      <c r="E274" s="241" t="s">
        <v>1443</v>
      </c>
      <c r="F274" s="238"/>
      <c r="G274" s="238" t="s">
        <v>1439</v>
      </c>
    </row>
    <row r="275" spans="1:7" s="236" customFormat="1" ht="26.25" customHeight="1">
      <c r="A275" s="237">
        <v>41365</v>
      </c>
      <c r="B275" s="238" t="s">
        <v>1444</v>
      </c>
      <c r="C275" s="239" t="s">
        <v>1445</v>
      </c>
      <c r="D275" s="241" t="s">
        <v>1446</v>
      </c>
      <c r="E275" s="241" t="s">
        <v>1447</v>
      </c>
      <c r="F275" s="238"/>
      <c r="G275" s="238" t="s">
        <v>1448</v>
      </c>
    </row>
    <row r="276" spans="1:7" s="236" customFormat="1" ht="26.25" customHeight="1">
      <c r="A276" s="237">
        <v>41362</v>
      </c>
      <c r="B276" s="238" t="s">
        <v>1449</v>
      </c>
      <c r="C276" s="239" t="s">
        <v>1366</v>
      </c>
      <c r="D276" s="241" t="s">
        <v>1450</v>
      </c>
      <c r="E276" s="241" t="s">
        <v>1451</v>
      </c>
      <c r="F276" s="238"/>
      <c r="G276" s="238" t="s">
        <v>1380</v>
      </c>
    </row>
    <row r="277" spans="1:7" s="236" customFormat="1" ht="26.25" customHeight="1">
      <c r="A277" s="237">
        <v>41355</v>
      </c>
      <c r="B277" s="238" t="s">
        <v>1421</v>
      </c>
      <c r="C277" s="239" t="s">
        <v>1404</v>
      </c>
      <c r="D277" s="241" t="s">
        <v>1452</v>
      </c>
      <c r="E277" s="241" t="s">
        <v>1453</v>
      </c>
      <c r="F277" s="238"/>
      <c r="G277" s="238" t="s">
        <v>1454</v>
      </c>
    </row>
    <row r="278" spans="1:7" s="236" customFormat="1" ht="26.25" customHeight="1">
      <c r="A278" s="237">
        <v>41354</v>
      </c>
      <c r="B278" s="238" t="s">
        <v>1421</v>
      </c>
      <c r="C278" s="239" t="s">
        <v>1455</v>
      </c>
      <c r="D278" s="241" t="s">
        <v>1456</v>
      </c>
      <c r="E278" s="241" t="s">
        <v>1457</v>
      </c>
      <c r="F278" s="238"/>
      <c r="G278" s="238" t="s">
        <v>1458</v>
      </c>
    </row>
    <row r="279" spans="1:7" s="236" customFormat="1" ht="26.25" customHeight="1">
      <c r="A279" s="237">
        <v>41350</v>
      </c>
      <c r="B279" s="238" t="s">
        <v>1421</v>
      </c>
      <c r="C279" s="239" t="s">
        <v>1366</v>
      </c>
      <c r="D279" s="241" t="s">
        <v>1459</v>
      </c>
      <c r="E279" s="241" t="s">
        <v>1460</v>
      </c>
      <c r="F279" s="238"/>
      <c r="G279" s="238" t="s">
        <v>1374</v>
      </c>
    </row>
    <row r="280" spans="1:7" s="236" customFormat="1" ht="26.25" customHeight="1">
      <c r="A280" s="237">
        <v>41324</v>
      </c>
      <c r="B280" s="238" t="s">
        <v>1461</v>
      </c>
      <c r="C280" s="239" t="s">
        <v>1351</v>
      </c>
      <c r="D280" s="241" t="s">
        <v>1462</v>
      </c>
      <c r="E280" s="241" t="s">
        <v>1463</v>
      </c>
      <c r="F280" s="238" t="s">
        <v>1464</v>
      </c>
      <c r="G280" s="238" t="s">
        <v>1371</v>
      </c>
    </row>
    <row r="281" spans="1:7" s="236" customFormat="1" ht="26.25" customHeight="1">
      <c r="A281" s="237">
        <v>41309</v>
      </c>
      <c r="B281" s="238" t="s">
        <v>1429</v>
      </c>
      <c r="C281" s="239" t="s">
        <v>1427</v>
      </c>
      <c r="D281" s="241" t="s">
        <v>1465</v>
      </c>
      <c r="E281" s="241" t="s">
        <v>1466</v>
      </c>
      <c r="F281" s="238"/>
      <c r="G281" s="238" t="s">
        <v>1467</v>
      </c>
    </row>
    <row r="282" spans="1:7" s="236" customFormat="1" ht="26.25" customHeight="1">
      <c r="A282" s="237">
        <v>41298</v>
      </c>
      <c r="B282" s="238" t="s">
        <v>1438</v>
      </c>
      <c r="C282" s="239" t="s">
        <v>1351</v>
      </c>
      <c r="D282" s="241" t="s">
        <v>1468</v>
      </c>
      <c r="E282" s="241" t="s">
        <v>1469</v>
      </c>
      <c r="F282" s="238" t="s">
        <v>1470</v>
      </c>
      <c r="G282" s="238" t="s">
        <v>1410</v>
      </c>
    </row>
    <row r="283" spans="1:7" s="236" customFormat="1" ht="26.25" customHeight="1">
      <c r="A283" s="237">
        <v>41282</v>
      </c>
      <c r="B283" s="238" t="s">
        <v>1429</v>
      </c>
      <c r="C283" s="239" t="s">
        <v>1381</v>
      </c>
      <c r="D283" s="241" t="s">
        <v>1471</v>
      </c>
      <c r="E283" s="241" t="s">
        <v>1472</v>
      </c>
      <c r="F283" s="238"/>
      <c r="G283" s="238" t="s">
        <v>1439</v>
      </c>
    </row>
    <row r="284" spans="1:7" s="236" customFormat="1" ht="26.25" customHeight="1">
      <c r="A284" s="237">
        <v>41281</v>
      </c>
      <c r="B284" s="238" t="s">
        <v>1473</v>
      </c>
      <c r="C284" s="239" t="s">
        <v>1474</v>
      </c>
      <c r="D284" s="241" t="s">
        <v>1475</v>
      </c>
      <c r="E284" s="241" t="s">
        <v>1476</v>
      </c>
      <c r="F284" s="238"/>
      <c r="G284" s="238" t="s">
        <v>1371</v>
      </c>
    </row>
    <row r="285" spans="1:7" s="236" customFormat="1" ht="26.25" customHeight="1">
      <c r="A285" s="237">
        <v>41263</v>
      </c>
      <c r="B285" s="238" t="s">
        <v>1421</v>
      </c>
      <c r="C285" s="239" t="s">
        <v>1396</v>
      </c>
      <c r="D285" s="241" t="s">
        <v>1477</v>
      </c>
      <c r="E285" s="241" t="s">
        <v>1478</v>
      </c>
      <c r="F285" s="238"/>
      <c r="G285" s="238" t="s">
        <v>1479</v>
      </c>
    </row>
    <row r="286" spans="1:7" s="236" customFormat="1" ht="26.25" customHeight="1">
      <c r="A286" s="237">
        <v>41263</v>
      </c>
      <c r="B286" s="238" t="s">
        <v>1438</v>
      </c>
      <c r="C286" s="239" t="s">
        <v>1480</v>
      </c>
      <c r="D286" s="241" t="s">
        <v>1481</v>
      </c>
      <c r="E286" s="241" t="s">
        <v>1482</v>
      </c>
      <c r="F286" s="238"/>
      <c r="G286" s="238" t="s">
        <v>1483</v>
      </c>
    </row>
    <row r="287" spans="1:7" s="236" customFormat="1" ht="26.25" customHeight="1">
      <c r="A287" s="237">
        <v>41261</v>
      </c>
      <c r="B287" s="238" t="s">
        <v>1421</v>
      </c>
      <c r="C287" s="239" t="s">
        <v>1484</v>
      </c>
      <c r="D287" s="241" t="s">
        <v>1485</v>
      </c>
      <c r="E287" s="241" t="s">
        <v>1486</v>
      </c>
      <c r="F287" s="238"/>
      <c r="G287" s="238" t="s">
        <v>1487</v>
      </c>
    </row>
    <row r="288" spans="1:7" s="236" customFormat="1" ht="26.25" customHeight="1">
      <c r="A288" s="237">
        <v>41261</v>
      </c>
      <c r="B288" s="238" t="s">
        <v>1488</v>
      </c>
      <c r="C288" s="239" t="s">
        <v>1489</v>
      </c>
      <c r="D288" s="241" t="s">
        <v>1490</v>
      </c>
      <c r="E288" s="241" t="s">
        <v>1491</v>
      </c>
      <c r="F288" s="238"/>
      <c r="G288" s="238" t="s">
        <v>1492</v>
      </c>
    </row>
    <row r="289" spans="1:7" s="242" customFormat="1" ht="27" customHeight="1">
      <c r="A289" s="237">
        <v>41131</v>
      </c>
      <c r="B289" s="238" t="s">
        <v>1473</v>
      </c>
      <c r="C289" s="239" t="s">
        <v>1493</v>
      </c>
      <c r="D289" s="241" t="s">
        <v>1494</v>
      </c>
      <c r="E289" s="241" t="s">
        <v>1495</v>
      </c>
      <c r="F289" s="238"/>
      <c r="G289" s="238" t="s">
        <v>1496</v>
      </c>
    </row>
    <row r="290" spans="1:7" s="231" customFormat="1">
      <c r="A290" s="230"/>
      <c r="B290" s="230"/>
      <c r="C290" s="230"/>
      <c r="D290" s="243"/>
      <c r="G290" s="243"/>
    </row>
    <row r="291" spans="1:7" s="231" customFormat="1">
      <c r="A291" s="230"/>
      <c r="B291" s="230"/>
      <c r="C291" s="230"/>
      <c r="D291" s="243"/>
      <c r="G291" s="243"/>
    </row>
    <row r="292" spans="1:7" s="231" customFormat="1">
      <c r="A292" s="230"/>
      <c r="B292" s="230"/>
      <c r="C292" s="230"/>
      <c r="D292" s="243"/>
      <c r="G292" s="243"/>
    </row>
    <row r="293" spans="1:7" s="231" customFormat="1">
      <c r="A293" s="230"/>
      <c r="B293" s="230"/>
      <c r="C293" s="230"/>
      <c r="D293" s="243"/>
      <c r="G293" s="243"/>
    </row>
    <row r="294" spans="1:7" s="231" customFormat="1">
      <c r="A294" s="230"/>
      <c r="B294" s="230"/>
      <c r="C294" s="230"/>
      <c r="D294" s="243"/>
      <c r="G294" s="243"/>
    </row>
    <row r="295" spans="1:7" s="231" customFormat="1">
      <c r="A295" s="230"/>
      <c r="B295" s="230"/>
      <c r="C295" s="230"/>
      <c r="D295" s="243"/>
      <c r="G295" s="243"/>
    </row>
    <row r="296" spans="1:7" s="231" customFormat="1">
      <c r="A296" s="230"/>
      <c r="B296" s="230"/>
      <c r="C296" s="230"/>
      <c r="D296" s="243"/>
      <c r="G296" s="243"/>
    </row>
    <row r="297" spans="1:7" s="231" customFormat="1">
      <c r="A297" s="230"/>
      <c r="B297" s="230"/>
      <c r="C297" s="230"/>
      <c r="D297" s="243"/>
      <c r="G297" s="243"/>
    </row>
    <row r="298" spans="1:7" s="231" customFormat="1">
      <c r="A298" s="230"/>
      <c r="B298" s="230"/>
      <c r="C298" s="230"/>
      <c r="D298" s="243"/>
      <c r="G298" s="243"/>
    </row>
    <row r="299" spans="1:7" s="231" customFormat="1">
      <c r="A299" s="230"/>
      <c r="B299" s="230"/>
      <c r="C299" s="230"/>
      <c r="D299" s="243"/>
      <c r="G299" s="243"/>
    </row>
    <row r="300" spans="1:7" s="231" customFormat="1">
      <c r="A300" s="230"/>
      <c r="B300" s="230"/>
      <c r="C300" s="230"/>
      <c r="D300" s="243"/>
      <c r="G300" s="243"/>
    </row>
    <row r="301" spans="1:7" s="231" customFormat="1">
      <c r="A301" s="230"/>
      <c r="B301" s="230"/>
      <c r="C301" s="230"/>
      <c r="D301" s="243"/>
      <c r="G301" s="243"/>
    </row>
    <row r="302" spans="1:7" s="231" customFormat="1">
      <c r="A302" s="230"/>
      <c r="B302" s="230"/>
      <c r="C302" s="230"/>
      <c r="D302" s="243"/>
      <c r="G302" s="243"/>
    </row>
    <row r="303" spans="1:7" s="231" customFormat="1">
      <c r="A303" s="230"/>
      <c r="B303" s="230"/>
      <c r="C303" s="230"/>
      <c r="D303" s="243"/>
      <c r="G303" s="243"/>
    </row>
    <row r="304" spans="1:7" s="231" customFormat="1">
      <c r="A304" s="230"/>
      <c r="B304" s="230"/>
      <c r="C304" s="230"/>
      <c r="D304" s="243"/>
      <c r="G304" s="243"/>
    </row>
    <row r="305" spans="1:7" s="231" customFormat="1">
      <c r="A305" s="230"/>
      <c r="B305" s="230"/>
      <c r="C305" s="230"/>
      <c r="D305" s="243"/>
      <c r="G305" s="243"/>
    </row>
    <row r="306" spans="1:7" s="231" customFormat="1">
      <c r="A306" s="230"/>
      <c r="B306" s="230"/>
      <c r="C306" s="230"/>
      <c r="D306" s="243"/>
      <c r="G306" s="243"/>
    </row>
    <row r="307" spans="1:7" s="231" customFormat="1">
      <c r="A307" s="230"/>
      <c r="B307" s="230"/>
      <c r="C307" s="230"/>
      <c r="D307" s="243"/>
      <c r="G307" s="243"/>
    </row>
    <row r="308" spans="1:7" s="231" customFormat="1">
      <c r="A308" s="230"/>
      <c r="B308" s="230"/>
      <c r="C308" s="230"/>
      <c r="D308" s="243"/>
      <c r="G308" s="243"/>
    </row>
    <row r="309" spans="1:7" s="231" customFormat="1">
      <c r="A309" s="230"/>
      <c r="B309" s="230"/>
      <c r="C309" s="230"/>
      <c r="D309" s="243"/>
      <c r="G309" s="243"/>
    </row>
    <row r="310" spans="1:7" s="231" customFormat="1">
      <c r="A310" s="230"/>
      <c r="B310" s="230"/>
      <c r="C310" s="230"/>
      <c r="D310" s="243"/>
      <c r="G310" s="243"/>
    </row>
    <row r="311" spans="1:7" s="231" customFormat="1">
      <c r="A311" s="230"/>
      <c r="B311" s="230"/>
      <c r="C311" s="230"/>
      <c r="D311" s="243"/>
      <c r="G311" s="243"/>
    </row>
    <row r="312" spans="1:7" s="231" customFormat="1">
      <c r="A312" s="230"/>
      <c r="B312" s="230"/>
      <c r="C312" s="230"/>
      <c r="D312" s="243"/>
      <c r="G312" s="243"/>
    </row>
    <row r="313" spans="1:7" s="231" customFormat="1">
      <c r="A313" s="230"/>
      <c r="B313" s="230"/>
      <c r="C313" s="230"/>
      <c r="D313" s="243"/>
      <c r="G313" s="243"/>
    </row>
    <row r="314" spans="1:7" s="231" customFormat="1">
      <c r="A314" s="230"/>
      <c r="B314" s="230"/>
      <c r="C314" s="230"/>
      <c r="D314" s="243"/>
      <c r="G314" s="243"/>
    </row>
    <row r="315" spans="1:7" s="231" customFormat="1">
      <c r="A315" s="230"/>
      <c r="B315" s="230"/>
      <c r="C315" s="230"/>
      <c r="D315" s="243"/>
      <c r="G315" s="243"/>
    </row>
    <row r="316" spans="1:7" s="231" customFormat="1">
      <c r="A316" s="230"/>
      <c r="B316" s="230"/>
      <c r="C316" s="230"/>
      <c r="D316" s="243"/>
      <c r="G316" s="243"/>
    </row>
    <row r="317" spans="1:7" s="231" customFormat="1">
      <c r="A317" s="230"/>
      <c r="B317" s="230"/>
      <c r="C317" s="230"/>
      <c r="D317" s="243"/>
      <c r="G317" s="243"/>
    </row>
    <row r="318" spans="1:7" s="231" customFormat="1">
      <c r="A318" s="230"/>
      <c r="B318" s="230"/>
      <c r="C318" s="230"/>
      <c r="D318" s="243"/>
      <c r="G318" s="243"/>
    </row>
    <row r="319" spans="1:7" s="231" customFormat="1">
      <c r="A319" s="230"/>
      <c r="B319" s="230"/>
      <c r="C319" s="230"/>
      <c r="D319" s="243"/>
      <c r="G319" s="243"/>
    </row>
    <row r="320" spans="1:7" s="231" customFormat="1">
      <c r="A320" s="230"/>
      <c r="B320" s="230"/>
      <c r="C320" s="230"/>
      <c r="D320" s="243"/>
      <c r="G320" s="243"/>
    </row>
    <row r="321" spans="1:7" s="231" customFormat="1">
      <c r="A321" s="230"/>
      <c r="B321" s="230"/>
      <c r="C321" s="230"/>
      <c r="D321" s="243"/>
      <c r="G321" s="243"/>
    </row>
    <row r="322" spans="1:7" s="231" customFormat="1">
      <c r="A322" s="230"/>
      <c r="B322" s="230"/>
      <c r="C322" s="230"/>
      <c r="D322" s="243"/>
      <c r="G322" s="243"/>
    </row>
    <row r="323" spans="1:7" s="231" customFormat="1">
      <c r="A323" s="230"/>
      <c r="B323" s="230"/>
      <c r="C323" s="230"/>
      <c r="D323" s="243"/>
      <c r="G323" s="243"/>
    </row>
    <row r="324" spans="1:7" s="231" customFormat="1">
      <c r="A324" s="230"/>
      <c r="B324" s="230"/>
      <c r="C324" s="230"/>
      <c r="D324" s="243"/>
      <c r="G324" s="243"/>
    </row>
    <row r="325" spans="1:7" s="231" customFormat="1">
      <c r="A325" s="230"/>
      <c r="B325" s="230"/>
      <c r="C325" s="230"/>
      <c r="D325" s="243"/>
      <c r="G325" s="243"/>
    </row>
    <row r="326" spans="1:7" s="231" customFormat="1">
      <c r="A326" s="230"/>
      <c r="B326" s="230"/>
      <c r="C326" s="230"/>
      <c r="D326" s="243"/>
      <c r="G326" s="243"/>
    </row>
    <row r="327" spans="1:7" s="231" customFormat="1">
      <c r="A327" s="230"/>
      <c r="B327" s="230"/>
      <c r="C327" s="230"/>
      <c r="D327" s="243"/>
      <c r="G327" s="243"/>
    </row>
    <row r="328" spans="1:7" s="231" customFormat="1">
      <c r="A328" s="230"/>
      <c r="B328" s="230"/>
      <c r="C328" s="230"/>
      <c r="D328" s="243"/>
      <c r="G328" s="243"/>
    </row>
    <row r="329" spans="1:7" s="231" customFormat="1">
      <c r="A329" s="230"/>
      <c r="B329" s="230"/>
      <c r="C329" s="230"/>
      <c r="D329" s="243"/>
      <c r="G329" s="243"/>
    </row>
    <row r="330" spans="1:7" s="231" customFormat="1">
      <c r="A330" s="230"/>
      <c r="B330" s="230"/>
      <c r="C330" s="230"/>
      <c r="D330" s="243"/>
      <c r="G330" s="243"/>
    </row>
    <row r="331" spans="1:7" s="231" customFormat="1">
      <c r="A331" s="230"/>
      <c r="B331" s="230"/>
      <c r="C331" s="230"/>
      <c r="D331" s="243"/>
      <c r="G331" s="243"/>
    </row>
    <row r="332" spans="1:7" s="231" customFormat="1">
      <c r="A332" s="230"/>
      <c r="B332" s="230"/>
      <c r="C332" s="230"/>
      <c r="D332" s="243"/>
      <c r="G332" s="243"/>
    </row>
    <row r="333" spans="1:7" s="231" customFormat="1">
      <c r="A333" s="230"/>
      <c r="B333" s="230"/>
      <c r="C333" s="230"/>
      <c r="D333" s="243"/>
      <c r="G333" s="243"/>
    </row>
    <row r="334" spans="1:7" s="231" customFormat="1">
      <c r="A334" s="230"/>
      <c r="B334" s="230"/>
      <c r="C334" s="230"/>
      <c r="D334" s="243"/>
      <c r="G334" s="243"/>
    </row>
    <row r="335" spans="1:7" s="231" customFormat="1">
      <c r="A335" s="230"/>
      <c r="B335" s="230"/>
      <c r="C335" s="230"/>
      <c r="D335" s="243"/>
      <c r="G335" s="243"/>
    </row>
    <row r="336" spans="1:7" s="231" customFormat="1">
      <c r="A336" s="230"/>
      <c r="B336" s="230"/>
      <c r="C336" s="230"/>
      <c r="D336" s="243"/>
      <c r="G336" s="243"/>
    </row>
    <row r="337" spans="1:7" s="231" customFormat="1">
      <c r="A337" s="230"/>
      <c r="B337" s="230"/>
      <c r="C337" s="230"/>
      <c r="D337" s="243"/>
      <c r="G337" s="243"/>
    </row>
    <row r="338" spans="1:7" s="231" customFormat="1">
      <c r="A338" s="230"/>
      <c r="B338" s="230"/>
      <c r="C338" s="230"/>
      <c r="D338" s="243"/>
      <c r="G338" s="243"/>
    </row>
    <row r="339" spans="1:7" s="231" customFormat="1">
      <c r="A339" s="230"/>
      <c r="B339" s="230"/>
      <c r="C339" s="230"/>
      <c r="D339" s="243"/>
      <c r="G339" s="243"/>
    </row>
    <row r="340" spans="1:7" s="231" customFormat="1">
      <c r="A340" s="230"/>
      <c r="B340" s="230"/>
      <c r="C340" s="230"/>
      <c r="D340" s="243"/>
      <c r="G340" s="243"/>
    </row>
    <row r="341" spans="1:7" s="231" customFormat="1">
      <c r="A341" s="230"/>
      <c r="B341" s="230"/>
      <c r="C341" s="230"/>
      <c r="D341" s="243"/>
      <c r="G341" s="243"/>
    </row>
    <row r="342" spans="1:7" s="231" customFormat="1">
      <c r="A342" s="230"/>
      <c r="B342" s="230"/>
      <c r="C342" s="230"/>
      <c r="D342" s="243"/>
      <c r="G342" s="243"/>
    </row>
    <row r="343" spans="1:7" s="231" customFormat="1">
      <c r="A343" s="230"/>
      <c r="B343" s="230"/>
      <c r="C343" s="230"/>
      <c r="D343" s="243"/>
      <c r="G343" s="243"/>
    </row>
    <row r="344" spans="1:7" s="231" customFormat="1">
      <c r="A344" s="230"/>
      <c r="B344" s="230"/>
      <c r="C344" s="230"/>
      <c r="D344" s="243"/>
      <c r="G344" s="243"/>
    </row>
    <row r="345" spans="1:7">
      <c r="D345" s="243"/>
      <c r="G345" s="243"/>
    </row>
    <row r="346" spans="1:7">
      <c r="D346" s="243"/>
      <c r="G346" s="243"/>
    </row>
    <row r="347" spans="1:7">
      <c r="D347" s="243"/>
      <c r="G347" s="243"/>
    </row>
    <row r="348" spans="1:7">
      <c r="D348" s="243"/>
      <c r="G348" s="243"/>
    </row>
    <row r="349" spans="1:7">
      <c r="D349" s="243"/>
      <c r="G349" s="243"/>
    </row>
    <row r="350" spans="1:7">
      <c r="D350" s="243"/>
      <c r="G350" s="243"/>
    </row>
    <row r="351" spans="1:7">
      <c r="D351" s="243"/>
      <c r="G351" s="243"/>
    </row>
    <row r="352" spans="1:7">
      <c r="D352" s="243"/>
      <c r="G352" s="243"/>
    </row>
    <row r="353" spans="4:7">
      <c r="D353" s="243"/>
      <c r="G353" s="243"/>
    </row>
    <row r="354" spans="4:7">
      <c r="D354" s="243"/>
      <c r="G354" s="243"/>
    </row>
    <row r="355" spans="4:7">
      <c r="D355" s="243"/>
      <c r="G355" s="243"/>
    </row>
    <row r="356" spans="4:7">
      <c r="D356" s="243"/>
      <c r="G356" s="243"/>
    </row>
    <row r="357" spans="4:7">
      <c r="D357" s="243"/>
      <c r="G357" s="243"/>
    </row>
    <row r="358" spans="4:7">
      <c r="D358" s="243"/>
      <c r="G358" s="243"/>
    </row>
    <row r="359" spans="4:7">
      <c r="D359" s="243"/>
      <c r="G359" s="243"/>
    </row>
    <row r="360" spans="4:7">
      <c r="D360" s="243"/>
      <c r="G360" s="243"/>
    </row>
  </sheetData>
  <phoneticPr fontId="17"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57"/>
  <sheetViews>
    <sheetView topLeftCell="E4" zoomScale="115" zoomScaleNormal="115" workbookViewId="0">
      <selection activeCell="E10" sqref="E10"/>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2" t="s">
        <v>111</v>
      </c>
      <c r="C3" s="142" t="s">
        <v>174</v>
      </c>
      <c r="D3" s="32" t="s">
        <v>108</v>
      </c>
      <c r="E3" s="32" t="s">
        <v>169</v>
      </c>
    </row>
    <row r="4" spans="1:5" ht="26.25" customHeight="1">
      <c r="A4" s="315">
        <v>41951</v>
      </c>
      <c r="B4" s="314" t="s">
        <v>70</v>
      </c>
      <c r="C4" s="312" t="s">
        <v>2996</v>
      </c>
      <c r="D4" s="316" t="s">
        <v>2997</v>
      </c>
      <c r="E4" s="316" t="s">
        <v>3009</v>
      </c>
    </row>
    <row r="5" spans="1:5" ht="26.25" customHeight="1">
      <c r="A5" s="315">
        <v>41951</v>
      </c>
      <c r="B5" s="314" t="s">
        <v>70</v>
      </c>
      <c r="C5" s="312" t="s">
        <v>2996</v>
      </c>
      <c r="D5" s="316" t="s">
        <v>2998</v>
      </c>
      <c r="E5" s="316" t="s">
        <v>2999</v>
      </c>
    </row>
    <row r="6" spans="1:5" ht="26.25" customHeight="1">
      <c r="A6" s="315">
        <v>41950</v>
      </c>
      <c r="B6" s="313" t="s">
        <v>39</v>
      </c>
      <c r="C6" s="312" t="s">
        <v>958</v>
      </c>
      <c r="D6" s="316" t="s">
        <v>1197</v>
      </c>
      <c r="E6" s="316" t="s">
        <v>3000</v>
      </c>
    </row>
    <row r="7" spans="1:5" ht="26.25" customHeight="1">
      <c r="A7" s="315">
        <v>41950</v>
      </c>
      <c r="B7" s="314" t="s">
        <v>3001</v>
      </c>
      <c r="C7" s="312" t="s">
        <v>810</v>
      </c>
      <c r="D7" s="316" t="s">
        <v>3012</v>
      </c>
      <c r="E7" s="316" t="s">
        <v>3013</v>
      </c>
    </row>
    <row r="8" spans="1:5" ht="26.25" customHeight="1">
      <c r="A8" s="315">
        <v>41948</v>
      </c>
      <c r="B8" s="313" t="s">
        <v>39</v>
      </c>
      <c r="C8" s="312" t="s">
        <v>958</v>
      </c>
      <c r="D8" s="316" t="s">
        <v>3002</v>
      </c>
      <c r="E8" s="317" t="s">
        <v>3003</v>
      </c>
    </row>
    <row r="9" spans="1:5" ht="26.25" customHeight="1">
      <c r="A9" s="315">
        <v>41948</v>
      </c>
      <c r="B9" s="314" t="s">
        <v>1017</v>
      </c>
      <c r="C9" s="312" t="s">
        <v>1018</v>
      </c>
      <c r="D9" s="316" t="s">
        <v>3004</v>
      </c>
      <c r="E9" s="317" t="s">
        <v>3005</v>
      </c>
    </row>
    <row r="10" spans="1:5" ht="26.25" customHeight="1">
      <c r="A10" s="315">
        <v>41947</v>
      </c>
      <c r="B10" s="314" t="s">
        <v>2099</v>
      </c>
      <c r="C10" s="312" t="s">
        <v>2156</v>
      </c>
      <c r="D10" s="316" t="s">
        <v>3014</v>
      </c>
      <c r="E10" s="316" t="s">
        <v>3015</v>
      </c>
    </row>
    <row r="11" spans="1:5" ht="26.25" customHeight="1">
      <c r="A11" s="315">
        <v>41947</v>
      </c>
      <c r="B11" s="314" t="s">
        <v>70</v>
      </c>
      <c r="C11" s="312" t="s">
        <v>2996</v>
      </c>
      <c r="D11" s="316" t="s">
        <v>3010</v>
      </c>
      <c r="E11" s="318" t="s">
        <v>3011</v>
      </c>
    </row>
    <row r="12" spans="1:5" ht="26.25" customHeight="1">
      <c r="A12" s="260">
        <v>41946</v>
      </c>
      <c r="B12" s="247" t="s">
        <v>243</v>
      </c>
      <c r="C12" s="303" t="s">
        <v>2907</v>
      </c>
      <c r="D12" s="301" t="s">
        <v>2908</v>
      </c>
      <c r="E12" s="294" t="s">
        <v>2966</v>
      </c>
    </row>
    <row r="13" spans="1:5" ht="26.25" customHeight="1">
      <c r="A13" s="260">
        <v>41944</v>
      </c>
      <c r="B13" s="247" t="s">
        <v>1634</v>
      </c>
      <c r="C13" s="303" t="s">
        <v>2909</v>
      </c>
      <c r="D13" s="301" t="s">
        <v>2910</v>
      </c>
      <c r="E13" s="294" t="s">
        <v>2911</v>
      </c>
    </row>
    <row r="14" spans="1:5" ht="26.25" customHeight="1">
      <c r="A14" s="260">
        <v>41944</v>
      </c>
      <c r="B14" s="247" t="s">
        <v>1560</v>
      </c>
      <c r="C14" s="303" t="s">
        <v>2913</v>
      </c>
      <c r="D14" s="301" t="s">
        <v>2912</v>
      </c>
      <c r="E14" s="295" t="s">
        <v>2914</v>
      </c>
    </row>
    <row r="15" spans="1:5" ht="26.25" customHeight="1">
      <c r="A15" s="260">
        <v>41943</v>
      </c>
      <c r="B15" s="247" t="s">
        <v>1552</v>
      </c>
      <c r="C15" s="303" t="s">
        <v>2915</v>
      </c>
      <c r="D15" s="301" t="s">
        <v>2916</v>
      </c>
      <c r="E15" s="294" t="s">
        <v>2917</v>
      </c>
    </row>
    <row r="16" spans="1:5" ht="26.25" customHeight="1">
      <c r="A16" s="260">
        <v>41943</v>
      </c>
      <c r="B16" s="247" t="s">
        <v>243</v>
      </c>
      <c r="C16" s="303" t="s">
        <v>2919</v>
      </c>
      <c r="D16" s="301" t="s">
        <v>2918</v>
      </c>
      <c r="E16" s="294" t="s">
        <v>2920</v>
      </c>
    </row>
    <row r="17" spans="1:5" ht="26.25" customHeight="1">
      <c r="A17" s="260">
        <v>41943</v>
      </c>
      <c r="B17" s="247" t="s">
        <v>1563</v>
      </c>
      <c r="C17" s="303" t="s">
        <v>2921</v>
      </c>
      <c r="D17" s="301" t="s">
        <v>2916</v>
      </c>
      <c r="E17" s="294" t="s">
        <v>2922</v>
      </c>
    </row>
    <row r="18" spans="1:5" ht="26.25" customHeight="1">
      <c r="A18" s="260">
        <v>41943</v>
      </c>
      <c r="B18" s="247" t="s">
        <v>724</v>
      </c>
      <c r="C18" s="303" t="s">
        <v>2923</v>
      </c>
      <c r="D18" s="301" t="s">
        <v>2916</v>
      </c>
      <c r="E18" s="294" t="s">
        <v>2924</v>
      </c>
    </row>
    <row r="19" spans="1:5" ht="26.25" customHeight="1">
      <c r="A19" s="260">
        <v>41943</v>
      </c>
      <c r="B19" s="247" t="s">
        <v>2399</v>
      </c>
      <c r="C19" s="303" t="s">
        <v>2925</v>
      </c>
      <c r="D19" s="301" t="s">
        <v>2839</v>
      </c>
      <c r="E19" s="294" t="s">
        <v>2927</v>
      </c>
    </row>
    <row r="20" spans="1:5" ht="26.25" customHeight="1">
      <c r="A20" s="260">
        <v>41943</v>
      </c>
      <c r="B20" s="275" t="s">
        <v>171</v>
      </c>
      <c r="C20" s="303" t="s">
        <v>2926</v>
      </c>
      <c r="D20" s="301" t="s">
        <v>2839</v>
      </c>
      <c r="E20" s="294" t="s">
        <v>2937</v>
      </c>
    </row>
    <row r="21" spans="1:5" ht="26.25" customHeight="1">
      <c r="A21" s="260">
        <v>41943</v>
      </c>
      <c r="B21" s="247" t="s">
        <v>2744</v>
      </c>
      <c r="C21" s="303" t="s">
        <v>2952</v>
      </c>
      <c r="D21" s="301" t="s">
        <v>2951</v>
      </c>
      <c r="E21" s="295" t="s">
        <v>2953</v>
      </c>
    </row>
    <row r="22" spans="1:5" ht="26.25" customHeight="1">
      <c r="A22" s="260">
        <v>41943</v>
      </c>
      <c r="B22" s="247" t="s">
        <v>1244</v>
      </c>
      <c r="C22" s="303" t="s">
        <v>2954</v>
      </c>
      <c r="D22" s="301" t="s">
        <v>2839</v>
      </c>
      <c r="E22" s="294" t="s">
        <v>2968</v>
      </c>
    </row>
    <row r="23" spans="1:5" ht="26.25" customHeight="1">
      <c r="A23" s="260">
        <v>41943</v>
      </c>
      <c r="B23" s="265" t="s">
        <v>2811</v>
      </c>
      <c r="C23" s="303" t="s">
        <v>2955</v>
      </c>
      <c r="D23" s="301" t="s">
        <v>2839</v>
      </c>
      <c r="E23" s="294" t="s">
        <v>2956</v>
      </c>
    </row>
    <row r="24" spans="1:5" ht="26.25" customHeight="1">
      <c r="A24" s="260">
        <v>41942</v>
      </c>
      <c r="B24" s="247" t="s">
        <v>2905</v>
      </c>
      <c r="C24" s="303" t="s">
        <v>2904</v>
      </c>
      <c r="D24" s="301" t="s">
        <v>2839</v>
      </c>
      <c r="E24" s="294" t="s">
        <v>2906</v>
      </c>
    </row>
    <row r="25" spans="1:5" ht="26.25" customHeight="1">
      <c r="A25" s="260">
        <v>41942</v>
      </c>
      <c r="B25" s="247" t="s">
        <v>243</v>
      </c>
      <c r="C25" s="303" t="s">
        <v>2919</v>
      </c>
      <c r="D25" s="301" t="s">
        <v>2839</v>
      </c>
      <c r="E25" s="294" t="s">
        <v>2928</v>
      </c>
    </row>
    <row r="26" spans="1:5" ht="26.25" customHeight="1">
      <c r="A26" s="260">
        <v>41942</v>
      </c>
      <c r="B26" s="275" t="s">
        <v>171</v>
      </c>
      <c r="C26" s="303" t="s">
        <v>2930</v>
      </c>
      <c r="D26" s="301" t="s">
        <v>2929</v>
      </c>
      <c r="E26" s="294" t="s">
        <v>2931</v>
      </c>
    </row>
    <row r="27" spans="1:5" ht="26.25" customHeight="1">
      <c r="A27" s="260">
        <v>41942</v>
      </c>
      <c r="B27" s="265" t="s">
        <v>2145</v>
      </c>
      <c r="C27" s="303" t="s">
        <v>2948</v>
      </c>
      <c r="D27" s="301" t="s">
        <v>2839</v>
      </c>
      <c r="E27" s="294" t="s">
        <v>2967</v>
      </c>
    </row>
    <row r="28" spans="1:5" ht="26.25" customHeight="1">
      <c r="A28" s="260">
        <v>41942</v>
      </c>
      <c r="B28" s="265" t="s">
        <v>2145</v>
      </c>
      <c r="C28" s="303" t="s">
        <v>2948</v>
      </c>
      <c r="D28" s="301" t="s">
        <v>2949</v>
      </c>
      <c r="E28" s="294" t="s">
        <v>2950</v>
      </c>
    </row>
    <row r="29" spans="1:5" ht="26.25" customHeight="1">
      <c r="A29" s="260">
        <v>41942</v>
      </c>
      <c r="B29" s="247" t="s">
        <v>1782</v>
      </c>
      <c r="C29" s="303" t="s">
        <v>2957</v>
      </c>
      <c r="D29" s="301" t="s">
        <v>2839</v>
      </c>
      <c r="E29" s="294" t="s">
        <v>2958</v>
      </c>
    </row>
    <row r="30" spans="1:5" ht="26.25" customHeight="1">
      <c r="A30" s="260">
        <v>41942</v>
      </c>
      <c r="B30" s="265" t="s">
        <v>2145</v>
      </c>
      <c r="C30" s="303" t="s">
        <v>2964</v>
      </c>
      <c r="D30" s="301" t="s">
        <v>2839</v>
      </c>
      <c r="E30" s="294" t="s">
        <v>2965</v>
      </c>
    </row>
    <row r="31" spans="1:5" ht="26.25" customHeight="1">
      <c r="A31" s="260">
        <v>41941</v>
      </c>
      <c r="B31" s="265" t="s">
        <v>273</v>
      </c>
      <c r="C31" s="303" t="s">
        <v>2932</v>
      </c>
      <c r="D31" s="301" t="s">
        <v>2839</v>
      </c>
      <c r="E31" s="294" t="s">
        <v>2934</v>
      </c>
    </row>
    <row r="32" spans="1:5" ht="26.25" customHeight="1">
      <c r="A32" s="260">
        <v>41941</v>
      </c>
      <c r="B32" s="247" t="s">
        <v>1634</v>
      </c>
      <c r="C32" s="303" t="s">
        <v>2933</v>
      </c>
      <c r="D32" s="301" t="s">
        <v>2839</v>
      </c>
      <c r="E32" s="294" t="s">
        <v>2935</v>
      </c>
    </row>
    <row r="33" spans="1:5" ht="26.25" customHeight="1">
      <c r="A33" s="260">
        <v>41941</v>
      </c>
      <c r="B33" s="210" t="s">
        <v>43</v>
      </c>
      <c r="C33" s="303" t="s">
        <v>2936</v>
      </c>
      <c r="D33" s="301" t="s">
        <v>2839</v>
      </c>
      <c r="E33" s="294" t="s">
        <v>2938</v>
      </c>
    </row>
    <row r="34" spans="1:5" ht="26.25" customHeight="1">
      <c r="A34" s="260">
        <v>41940</v>
      </c>
      <c r="B34" s="247" t="s">
        <v>1560</v>
      </c>
      <c r="C34" s="303" t="s">
        <v>2939</v>
      </c>
      <c r="D34" s="301" t="s">
        <v>2152</v>
      </c>
      <c r="E34" s="294" t="s">
        <v>2940</v>
      </c>
    </row>
    <row r="35" spans="1:5" ht="26.25" customHeight="1">
      <c r="A35" s="260">
        <v>41940</v>
      </c>
      <c r="B35" s="247" t="s">
        <v>2849</v>
      </c>
      <c r="C35" s="303" t="s">
        <v>2942</v>
      </c>
      <c r="D35" s="301" t="s">
        <v>2941</v>
      </c>
      <c r="E35" s="295" t="s">
        <v>2943</v>
      </c>
    </row>
    <row r="36" spans="1:5" ht="26.25" customHeight="1">
      <c r="A36" s="260">
        <v>41940</v>
      </c>
      <c r="B36" s="247" t="s">
        <v>2744</v>
      </c>
      <c r="C36" s="303" t="s">
        <v>2952</v>
      </c>
      <c r="D36" s="301" t="s">
        <v>2839</v>
      </c>
      <c r="E36" s="295" t="s">
        <v>2959</v>
      </c>
    </row>
    <row r="37" spans="1:5" ht="26.25" customHeight="1">
      <c r="A37" s="260">
        <v>41940</v>
      </c>
      <c r="B37" s="247" t="s">
        <v>1557</v>
      </c>
      <c r="C37" s="303" t="s">
        <v>2960</v>
      </c>
      <c r="D37" s="301" t="s">
        <v>2839</v>
      </c>
      <c r="E37" s="295" t="s">
        <v>2962</v>
      </c>
    </row>
    <row r="38" spans="1:5" ht="26.25" customHeight="1">
      <c r="A38" s="260">
        <v>41939</v>
      </c>
      <c r="B38" s="265" t="s">
        <v>2084</v>
      </c>
      <c r="C38" s="303" t="s">
        <v>2944</v>
      </c>
      <c r="D38" s="301" t="s">
        <v>2916</v>
      </c>
      <c r="E38" s="294" t="s">
        <v>2945</v>
      </c>
    </row>
    <row r="39" spans="1:5" ht="26.25" customHeight="1">
      <c r="A39" s="260">
        <v>41939</v>
      </c>
      <c r="B39" s="265" t="s">
        <v>2131</v>
      </c>
      <c r="C39" s="303" t="s">
        <v>2961</v>
      </c>
      <c r="D39" s="301" t="s">
        <v>2916</v>
      </c>
      <c r="E39" s="294" t="s">
        <v>2963</v>
      </c>
    </row>
    <row r="40" spans="1:5" ht="26.25" customHeight="1">
      <c r="A40" s="260">
        <v>41937</v>
      </c>
      <c r="B40" s="247" t="s">
        <v>1288</v>
      </c>
      <c r="C40" s="303" t="s">
        <v>2946</v>
      </c>
      <c r="D40" s="301" t="s">
        <v>2916</v>
      </c>
      <c r="E40" s="294" t="s">
        <v>2947</v>
      </c>
    </row>
    <row r="41" spans="1:5" ht="26.25" customHeight="1">
      <c r="A41" s="260">
        <v>41936</v>
      </c>
      <c r="B41" s="247" t="s">
        <v>1784</v>
      </c>
      <c r="C41" s="303" t="s">
        <v>2770</v>
      </c>
      <c r="D41" s="301" t="s">
        <v>2839</v>
      </c>
      <c r="E41" s="294" t="s">
        <v>2898</v>
      </c>
    </row>
    <row r="42" spans="1:5" ht="26.25" customHeight="1">
      <c r="A42" s="260">
        <v>41936</v>
      </c>
      <c r="B42" s="247" t="s">
        <v>1560</v>
      </c>
      <c r="C42" s="303" t="s">
        <v>2840</v>
      </c>
      <c r="D42" s="301" t="s">
        <v>2839</v>
      </c>
      <c r="E42" s="295" t="s">
        <v>2902</v>
      </c>
    </row>
    <row r="43" spans="1:5" ht="26.25" customHeight="1">
      <c r="A43" s="260">
        <v>41936</v>
      </c>
      <c r="B43" s="265" t="s">
        <v>2088</v>
      </c>
      <c r="C43" s="303" t="s">
        <v>2841</v>
      </c>
      <c r="D43" s="301" t="s">
        <v>2839</v>
      </c>
      <c r="E43" s="294" t="s">
        <v>2901</v>
      </c>
    </row>
    <row r="44" spans="1:5" ht="26.25" customHeight="1">
      <c r="A44" s="260">
        <v>41936</v>
      </c>
      <c r="B44" s="247" t="s">
        <v>216</v>
      </c>
      <c r="C44" s="303" t="s">
        <v>2842</v>
      </c>
      <c r="D44" s="301" t="s">
        <v>2839</v>
      </c>
      <c r="E44" s="294" t="s">
        <v>2900</v>
      </c>
    </row>
    <row r="45" spans="1:5" ht="26.25" customHeight="1">
      <c r="A45" s="260">
        <v>41936</v>
      </c>
      <c r="B45" s="247" t="s">
        <v>1723</v>
      </c>
      <c r="C45" s="303" t="s">
        <v>2843</v>
      </c>
      <c r="D45" s="301" t="s">
        <v>2839</v>
      </c>
      <c r="E45" s="294" t="s">
        <v>2899</v>
      </c>
    </row>
    <row r="46" spans="1:5" ht="26.25" customHeight="1">
      <c r="A46" s="260">
        <v>41936</v>
      </c>
      <c r="B46" s="265" t="s">
        <v>2145</v>
      </c>
      <c r="C46" s="303" t="s">
        <v>2844</v>
      </c>
      <c r="D46" s="301" t="s">
        <v>2845</v>
      </c>
      <c r="E46" s="294" t="s">
        <v>2896</v>
      </c>
    </row>
    <row r="47" spans="1:5" ht="26.25" customHeight="1">
      <c r="A47" s="260">
        <v>41936</v>
      </c>
      <c r="B47" s="247" t="s">
        <v>2529</v>
      </c>
      <c r="C47" s="303" t="s">
        <v>2846</v>
      </c>
      <c r="D47" s="301" t="s">
        <v>2839</v>
      </c>
      <c r="E47" s="294" t="s">
        <v>2847</v>
      </c>
    </row>
    <row r="48" spans="1:5" ht="26.25" customHeight="1">
      <c r="A48" s="260">
        <v>41936</v>
      </c>
      <c r="B48" s="247" t="s">
        <v>2849</v>
      </c>
      <c r="C48" s="303" t="s">
        <v>2848</v>
      </c>
      <c r="D48" s="301" t="s">
        <v>2839</v>
      </c>
      <c r="E48" s="294" t="s">
        <v>2903</v>
      </c>
    </row>
    <row r="49" spans="1:5" ht="26.25" customHeight="1">
      <c r="A49" s="260">
        <v>41936</v>
      </c>
      <c r="B49" s="247" t="s">
        <v>58</v>
      </c>
      <c r="C49" s="303" t="s">
        <v>2858</v>
      </c>
      <c r="D49" s="301" t="s">
        <v>2839</v>
      </c>
      <c r="E49" s="294" t="s">
        <v>2859</v>
      </c>
    </row>
    <row r="50" spans="1:5" ht="26.25" customHeight="1">
      <c r="A50" s="260">
        <v>41935</v>
      </c>
      <c r="B50" s="247" t="s">
        <v>310</v>
      </c>
      <c r="C50" s="303" t="s">
        <v>2850</v>
      </c>
      <c r="D50" s="301" t="s">
        <v>2839</v>
      </c>
      <c r="E50" s="294" t="s">
        <v>2851</v>
      </c>
    </row>
    <row r="51" spans="1:5" ht="26.25" customHeight="1">
      <c r="A51" s="260">
        <v>41935</v>
      </c>
      <c r="B51" s="247" t="s">
        <v>267</v>
      </c>
      <c r="C51" s="303" t="s">
        <v>2856</v>
      </c>
      <c r="D51" s="301" t="s">
        <v>2855</v>
      </c>
      <c r="E51" s="294" t="s">
        <v>2857</v>
      </c>
    </row>
    <row r="52" spans="1:5" ht="26.25" customHeight="1">
      <c r="A52" s="260">
        <v>41934</v>
      </c>
      <c r="B52" s="247" t="s">
        <v>1618</v>
      </c>
      <c r="C52" s="303" t="s">
        <v>2869</v>
      </c>
      <c r="D52" s="301" t="s">
        <v>2839</v>
      </c>
      <c r="E52" s="295" t="s">
        <v>2870</v>
      </c>
    </row>
    <row r="53" spans="1:5" ht="26.25" customHeight="1">
      <c r="A53" s="260">
        <v>41934</v>
      </c>
      <c r="B53" s="247" t="s">
        <v>1555</v>
      </c>
      <c r="C53" s="303" t="s">
        <v>2871</v>
      </c>
      <c r="D53" s="301" t="s">
        <v>2839</v>
      </c>
      <c r="E53" s="294" t="s">
        <v>2872</v>
      </c>
    </row>
    <row r="54" spans="1:5" ht="26.25" customHeight="1">
      <c r="A54" s="260">
        <v>41934</v>
      </c>
      <c r="B54" s="265" t="s">
        <v>2099</v>
      </c>
      <c r="C54" s="303" t="s">
        <v>2852</v>
      </c>
      <c r="D54" s="301" t="s">
        <v>2853</v>
      </c>
      <c r="E54" s="294" t="s">
        <v>2854</v>
      </c>
    </row>
    <row r="55" spans="1:5" ht="26.25" customHeight="1">
      <c r="A55" s="260">
        <v>41934</v>
      </c>
      <c r="B55" s="247" t="s">
        <v>2861</v>
      </c>
      <c r="C55" s="303" t="s">
        <v>2860</v>
      </c>
      <c r="D55" s="301" t="s">
        <v>2839</v>
      </c>
      <c r="E55" s="294" t="s">
        <v>2862</v>
      </c>
    </row>
    <row r="56" spans="1:5" ht="26.25" customHeight="1">
      <c r="A56" s="260">
        <v>41934</v>
      </c>
      <c r="B56" s="247" t="s">
        <v>2810</v>
      </c>
      <c r="C56" s="303" t="s">
        <v>2864</v>
      </c>
      <c r="D56" s="301" t="s">
        <v>2863</v>
      </c>
      <c r="E56" s="294" t="s">
        <v>2865</v>
      </c>
    </row>
    <row r="57" spans="1:5" ht="26.25" customHeight="1">
      <c r="A57" s="260">
        <v>41932</v>
      </c>
      <c r="B57" s="247" t="s">
        <v>2868</v>
      </c>
      <c r="C57" s="303" t="s">
        <v>2867</v>
      </c>
      <c r="D57" s="301" t="s">
        <v>2866</v>
      </c>
      <c r="E57" s="294" t="s">
        <v>2897</v>
      </c>
    </row>
    <row r="58" spans="1:5" ht="26.25" customHeight="1">
      <c r="A58" s="260">
        <v>41930</v>
      </c>
      <c r="B58" s="247" t="s">
        <v>1784</v>
      </c>
      <c r="C58" s="303" t="s">
        <v>2770</v>
      </c>
      <c r="D58" s="301" t="s">
        <v>2769</v>
      </c>
      <c r="E58" s="294" t="s">
        <v>2771</v>
      </c>
    </row>
    <row r="59" spans="1:5" ht="26.25" customHeight="1">
      <c r="A59" s="260">
        <v>41930</v>
      </c>
      <c r="B59" s="247" t="s">
        <v>243</v>
      </c>
      <c r="C59" s="303" t="s">
        <v>2773</v>
      </c>
      <c r="D59" s="301" t="s">
        <v>2772</v>
      </c>
      <c r="E59" s="295" t="s">
        <v>2774</v>
      </c>
    </row>
    <row r="60" spans="1:5" ht="26.25" customHeight="1">
      <c r="A60" s="260">
        <v>41930</v>
      </c>
      <c r="B60" s="247" t="s">
        <v>58</v>
      </c>
      <c r="C60" s="303" t="s">
        <v>2801</v>
      </c>
      <c r="D60" s="301" t="s">
        <v>2802</v>
      </c>
      <c r="E60" s="294" t="s">
        <v>2838</v>
      </c>
    </row>
    <row r="61" spans="1:5" ht="26.25" customHeight="1">
      <c r="A61" s="260">
        <v>41930</v>
      </c>
      <c r="B61" s="265" t="s">
        <v>2811</v>
      </c>
      <c r="C61" s="303" t="s">
        <v>2804</v>
      </c>
      <c r="D61" s="301" t="s">
        <v>2803</v>
      </c>
      <c r="E61" s="294" t="s">
        <v>2805</v>
      </c>
    </row>
    <row r="62" spans="1:5" ht="26.25" customHeight="1">
      <c r="A62" s="260">
        <v>41928</v>
      </c>
      <c r="B62" s="265" t="s">
        <v>257</v>
      </c>
      <c r="C62" s="303" t="s">
        <v>2778</v>
      </c>
      <c r="D62" s="301" t="s">
        <v>2775</v>
      </c>
      <c r="E62" s="294" t="s">
        <v>2776</v>
      </c>
    </row>
    <row r="63" spans="1:5" ht="26.25" customHeight="1">
      <c r="A63" s="260">
        <v>41927</v>
      </c>
      <c r="B63" s="265" t="s">
        <v>2780</v>
      </c>
      <c r="C63" s="303" t="s">
        <v>2779</v>
      </c>
      <c r="D63" s="301" t="s">
        <v>2777</v>
      </c>
      <c r="E63" s="294" t="s">
        <v>2781</v>
      </c>
    </row>
    <row r="64" spans="1:5" ht="26.25" customHeight="1">
      <c r="A64" s="260">
        <v>41927</v>
      </c>
      <c r="B64" s="265" t="s">
        <v>2084</v>
      </c>
      <c r="C64" s="303" t="s">
        <v>2782</v>
      </c>
      <c r="D64" s="301" t="s">
        <v>2783</v>
      </c>
      <c r="E64" s="294" t="s">
        <v>2784</v>
      </c>
    </row>
    <row r="65" spans="1:5" ht="26.25" customHeight="1">
      <c r="A65" s="260">
        <v>41927</v>
      </c>
      <c r="B65" s="247" t="s">
        <v>310</v>
      </c>
      <c r="C65" s="303" t="s">
        <v>2785</v>
      </c>
      <c r="D65" s="301" t="s">
        <v>2706</v>
      </c>
      <c r="E65" s="294" t="s">
        <v>2786</v>
      </c>
    </row>
    <row r="66" spans="1:5" ht="26.25" customHeight="1">
      <c r="A66" s="260">
        <v>41927</v>
      </c>
      <c r="B66" s="247" t="s">
        <v>2529</v>
      </c>
      <c r="C66" s="303" t="s">
        <v>2787</v>
      </c>
      <c r="D66" s="301" t="s">
        <v>2706</v>
      </c>
      <c r="E66" s="294" t="s">
        <v>2788</v>
      </c>
    </row>
    <row r="67" spans="1:5" ht="26.25" customHeight="1">
      <c r="A67" s="260">
        <v>41927</v>
      </c>
      <c r="B67" s="247" t="s">
        <v>1834</v>
      </c>
      <c r="C67" s="303" t="s">
        <v>2794</v>
      </c>
      <c r="D67" s="301" t="s">
        <v>2706</v>
      </c>
      <c r="E67" s="294" t="s">
        <v>2795</v>
      </c>
    </row>
    <row r="68" spans="1:5" ht="26.25" customHeight="1">
      <c r="A68" s="260">
        <v>41927</v>
      </c>
      <c r="B68" s="247" t="s">
        <v>58</v>
      </c>
      <c r="C68" s="303" t="s">
        <v>2801</v>
      </c>
      <c r="D68" s="301" t="s">
        <v>2706</v>
      </c>
      <c r="E68" s="294" t="s">
        <v>2806</v>
      </c>
    </row>
    <row r="69" spans="1:5" ht="26.25" customHeight="1">
      <c r="A69" s="260">
        <v>41927</v>
      </c>
      <c r="B69" s="247" t="s">
        <v>1760</v>
      </c>
      <c r="C69" s="303" t="s">
        <v>2807</v>
      </c>
      <c r="D69" s="301" t="s">
        <v>2706</v>
      </c>
      <c r="E69" s="294" t="s">
        <v>2808</v>
      </c>
    </row>
    <row r="70" spans="1:5" ht="26.25" customHeight="1">
      <c r="A70" s="260">
        <v>41927</v>
      </c>
      <c r="B70" s="247" t="s">
        <v>2810</v>
      </c>
      <c r="C70" s="303" t="s">
        <v>2809</v>
      </c>
      <c r="D70" s="301" t="s">
        <v>2706</v>
      </c>
      <c r="E70" s="294" t="s">
        <v>2812</v>
      </c>
    </row>
    <row r="71" spans="1:5" ht="26.25" customHeight="1">
      <c r="A71" s="260">
        <v>41927</v>
      </c>
      <c r="B71" s="247" t="s">
        <v>2816</v>
      </c>
      <c r="C71" s="303" t="s">
        <v>2815</v>
      </c>
      <c r="D71" s="301" t="s">
        <v>2706</v>
      </c>
      <c r="E71" s="294" t="s">
        <v>2817</v>
      </c>
    </row>
    <row r="72" spans="1:5" ht="26.25" customHeight="1">
      <c r="A72" s="260">
        <v>41927</v>
      </c>
      <c r="B72" s="247" t="s">
        <v>1627</v>
      </c>
      <c r="C72" s="303" t="s">
        <v>2818</v>
      </c>
      <c r="D72" s="301" t="s">
        <v>2706</v>
      </c>
      <c r="E72" s="294" t="s">
        <v>2819</v>
      </c>
    </row>
    <row r="73" spans="1:5" ht="26.25" customHeight="1">
      <c r="A73" s="260">
        <v>41926</v>
      </c>
      <c r="B73" s="265" t="s">
        <v>2099</v>
      </c>
      <c r="C73" s="303" t="s">
        <v>2790</v>
      </c>
      <c r="D73" s="301" t="s">
        <v>2789</v>
      </c>
      <c r="E73" s="294" t="s">
        <v>2793</v>
      </c>
    </row>
    <row r="74" spans="1:5" ht="26.25" customHeight="1">
      <c r="A74" s="260">
        <v>41926</v>
      </c>
      <c r="B74" s="247" t="s">
        <v>1288</v>
      </c>
      <c r="C74" s="303" t="s">
        <v>2791</v>
      </c>
      <c r="D74" s="301" t="s">
        <v>2706</v>
      </c>
      <c r="E74" s="294" t="s">
        <v>2792</v>
      </c>
    </row>
    <row r="75" spans="1:5" ht="26.25" customHeight="1">
      <c r="A75" s="260">
        <v>41926</v>
      </c>
      <c r="B75" s="247" t="s">
        <v>710</v>
      </c>
      <c r="C75" s="303" t="s">
        <v>2797</v>
      </c>
      <c r="D75" s="301" t="s">
        <v>2796</v>
      </c>
      <c r="E75" s="294" t="s">
        <v>2798</v>
      </c>
    </row>
    <row r="76" spans="1:5" ht="26.25" customHeight="1">
      <c r="A76" s="260">
        <v>41926</v>
      </c>
      <c r="B76" s="265" t="s">
        <v>2088</v>
      </c>
      <c r="C76" s="303" t="s">
        <v>2799</v>
      </c>
      <c r="D76" s="301" t="s">
        <v>2796</v>
      </c>
      <c r="E76" s="294" t="s">
        <v>2800</v>
      </c>
    </row>
    <row r="77" spans="1:5" ht="26.25" customHeight="1">
      <c r="A77" s="260">
        <v>41926</v>
      </c>
      <c r="B77" s="247" t="s">
        <v>1782</v>
      </c>
      <c r="C77" s="303" t="s">
        <v>2813</v>
      </c>
      <c r="D77" s="301" t="s">
        <v>2796</v>
      </c>
      <c r="E77" s="294" t="s">
        <v>2814</v>
      </c>
    </row>
    <row r="78" spans="1:5" ht="26.25" customHeight="1">
      <c r="A78" s="260">
        <v>41926</v>
      </c>
      <c r="B78" s="247" t="s">
        <v>1618</v>
      </c>
      <c r="C78" s="303" t="s">
        <v>2820</v>
      </c>
      <c r="D78" s="301" t="s">
        <v>2796</v>
      </c>
      <c r="E78" s="294" t="s">
        <v>2821</v>
      </c>
    </row>
    <row r="79" spans="1:5" ht="26.25" customHeight="1">
      <c r="A79" s="260">
        <v>41923</v>
      </c>
      <c r="B79" s="265" t="s">
        <v>2131</v>
      </c>
      <c r="C79" s="247" t="s">
        <v>2766</v>
      </c>
      <c r="D79" s="301" t="s">
        <v>2767</v>
      </c>
      <c r="E79" s="294" t="s">
        <v>2768</v>
      </c>
    </row>
    <row r="80" spans="1:5" ht="26.25" customHeight="1">
      <c r="A80" s="260">
        <v>41923</v>
      </c>
      <c r="B80" s="265" t="s">
        <v>2099</v>
      </c>
      <c r="C80" s="206" t="s">
        <v>2763</v>
      </c>
      <c r="D80" s="301" t="s">
        <v>2764</v>
      </c>
      <c r="E80" s="294" t="s">
        <v>2765</v>
      </c>
    </row>
    <row r="81" spans="1:5" ht="26.25" customHeight="1">
      <c r="A81" s="260">
        <v>41923</v>
      </c>
      <c r="B81" s="275" t="s">
        <v>1810</v>
      </c>
      <c r="C81" s="206" t="s">
        <v>2761</v>
      </c>
      <c r="D81" s="301" t="s">
        <v>2767</v>
      </c>
      <c r="E81" s="294" t="s">
        <v>2762</v>
      </c>
    </row>
    <row r="82" spans="1:5" ht="26.25" customHeight="1">
      <c r="A82" s="260">
        <v>41923</v>
      </c>
      <c r="B82" s="247" t="s">
        <v>1723</v>
      </c>
      <c r="C82" s="206" t="s">
        <v>2758</v>
      </c>
      <c r="D82" s="301" t="s">
        <v>2767</v>
      </c>
      <c r="E82" s="294" t="s">
        <v>2759</v>
      </c>
    </row>
    <row r="83" spans="1:5" ht="26.25" customHeight="1">
      <c r="A83" s="260">
        <v>41922</v>
      </c>
      <c r="B83" s="265" t="s">
        <v>2739</v>
      </c>
      <c r="C83" s="206" t="s">
        <v>2738</v>
      </c>
      <c r="D83" s="301" t="s">
        <v>2737</v>
      </c>
      <c r="E83" s="294" t="s">
        <v>2740</v>
      </c>
    </row>
    <row r="84" spans="1:5" ht="26.25" customHeight="1">
      <c r="A84" s="260">
        <v>41922</v>
      </c>
      <c r="B84" s="247" t="s">
        <v>216</v>
      </c>
      <c r="C84" s="206" t="s">
        <v>1137</v>
      </c>
      <c r="D84" s="301" t="s">
        <v>2741</v>
      </c>
      <c r="E84" s="294" t="s">
        <v>2742</v>
      </c>
    </row>
    <row r="85" spans="1:5" ht="26.25" customHeight="1">
      <c r="A85" s="260">
        <v>41922</v>
      </c>
      <c r="B85" s="247" t="s">
        <v>2744</v>
      </c>
      <c r="C85" s="206" t="s">
        <v>2743</v>
      </c>
      <c r="D85" s="301" t="s">
        <v>2745</v>
      </c>
      <c r="E85" s="302" t="s">
        <v>2746</v>
      </c>
    </row>
    <row r="86" spans="1:5" ht="26.25" customHeight="1">
      <c r="A86" s="260">
        <v>41921</v>
      </c>
      <c r="B86" s="265" t="s">
        <v>257</v>
      </c>
      <c r="C86" s="206" t="s">
        <v>2736</v>
      </c>
      <c r="D86" s="301" t="s">
        <v>2767</v>
      </c>
      <c r="E86" s="294" t="s">
        <v>2760</v>
      </c>
    </row>
    <row r="87" spans="1:5" ht="26.25" customHeight="1">
      <c r="A87" s="260">
        <v>41920</v>
      </c>
      <c r="B87" s="265" t="s">
        <v>2145</v>
      </c>
      <c r="C87" s="206" t="s">
        <v>2720</v>
      </c>
      <c r="D87" s="301" t="s">
        <v>2749</v>
      </c>
      <c r="E87" s="295" t="s">
        <v>2748</v>
      </c>
    </row>
    <row r="88" spans="1:5" ht="26.25" customHeight="1">
      <c r="A88" s="260">
        <v>41913</v>
      </c>
      <c r="B88" s="265" t="s">
        <v>2131</v>
      </c>
      <c r="C88" s="206" t="s">
        <v>2724</v>
      </c>
      <c r="D88" s="301" t="s">
        <v>2723</v>
      </c>
      <c r="E88" s="294" t="s">
        <v>2725</v>
      </c>
    </row>
    <row r="89" spans="1:5" ht="26.25" customHeight="1">
      <c r="A89" s="260">
        <v>41913</v>
      </c>
      <c r="B89" s="247" t="s">
        <v>1784</v>
      </c>
      <c r="C89" s="206" t="s">
        <v>2707</v>
      </c>
      <c r="D89" s="301" t="s">
        <v>2713</v>
      </c>
      <c r="E89" s="294" t="s">
        <v>2714</v>
      </c>
    </row>
    <row r="90" spans="1:5" ht="26.25" customHeight="1">
      <c r="A90" s="260">
        <v>41913</v>
      </c>
      <c r="B90" s="265" t="s">
        <v>2084</v>
      </c>
      <c r="C90" s="206" t="s">
        <v>2710</v>
      </c>
      <c r="D90" s="301" t="s">
        <v>2709</v>
      </c>
      <c r="E90" s="294" t="s">
        <v>2712</v>
      </c>
    </row>
    <row r="91" spans="1:5" ht="26.25" customHeight="1">
      <c r="A91" s="260">
        <v>41912</v>
      </c>
      <c r="B91" s="247" t="s">
        <v>2530</v>
      </c>
      <c r="C91" s="206" t="s">
        <v>2721</v>
      </c>
      <c r="D91" s="301" t="s">
        <v>2709</v>
      </c>
      <c r="E91" s="295" t="s">
        <v>2722</v>
      </c>
    </row>
    <row r="92" spans="1:5" ht="26.25" customHeight="1">
      <c r="A92" s="260">
        <v>41912</v>
      </c>
      <c r="B92" s="247" t="s">
        <v>2528</v>
      </c>
      <c r="C92" s="206" t="s">
        <v>2718</v>
      </c>
      <c r="D92" s="301" t="s">
        <v>2719</v>
      </c>
      <c r="E92" s="294" t="s">
        <v>2747</v>
      </c>
    </row>
    <row r="93" spans="1:5" ht="26.25" customHeight="1">
      <c r="A93" s="260">
        <v>41912</v>
      </c>
      <c r="B93" s="247" t="s">
        <v>710</v>
      </c>
      <c r="C93" s="206" t="s">
        <v>2716</v>
      </c>
      <c r="D93" s="301" t="s">
        <v>2715</v>
      </c>
      <c r="E93" s="294" t="s">
        <v>2717</v>
      </c>
    </row>
    <row r="94" spans="1:5" ht="26.25" customHeight="1">
      <c r="A94" s="260">
        <v>41912</v>
      </c>
      <c r="B94" s="265" t="s">
        <v>2084</v>
      </c>
      <c r="C94" s="206" t="s">
        <v>2710</v>
      </c>
      <c r="D94" s="301" t="s">
        <v>1141</v>
      </c>
      <c r="E94" s="294" t="s">
        <v>2711</v>
      </c>
    </row>
    <row r="95" spans="1:5" ht="26.25" customHeight="1">
      <c r="A95" s="260">
        <v>41912</v>
      </c>
      <c r="B95" s="247" t="s">
        <v>1784</v>
      </c>
      <c r="C95" s="206" t="s">
        <v>2707</v>
      </c>
      <c r="D95" s="301" t="s">
        <v>2706</v>
      </c>
      <c r="E95" s="294" t="s">
        <v>2708</v>
      </c>
    </row>
    <row r="96" spans="1:5" ht="26.25" customHeight="1">
      <c r="A96" s="260">
        <v>41909</v>
      </c>
      <c r="B96" s="275" t="s">
        <v>2640</v>
      </c>
      <c r="C96" s="206" t="s">
        <v>2638</v>
      </c>
      <c r="D96" s="301" t="s">
        <v>2639</v>
      </c>
      <c r="E96" s="294" t="s">
        <v>2641</v>
      </c>
    </row>
    <row r="97" spans="1:5" ht="26.25" customHeight="1">
      <c r="A97" s="260">
        <v>41909</v>
      </c>
      <c r="B97" s="275" t="s">
        <v>2671</v>
      </c>
      <c r="C97" s="206" t="s">
        <v>2670</v>
      </c>
      <c r="D97" s="301" t="s">
        <v>2672</v>
      </c>
      <c r="E97" s="294" t="s">
        <v>2673</v>
      </c>
    </row>
    <row r="98" spans="1:5" ht="26.25" customHeight="1">
      <c r="A98" s="260">
        <v>41909</v>
      </c>
      <c r="B98" s="265" t="s">
        <v>2084</v>
      </c>
      <c r="C98" s="206" t="s">
        <v>2642</v>
      </c>
      <c r="D98" s="301" t="s">
        <v>2643</v>
      </c>
      <c r="E98" s="294" t="s">
        <v>2644</v>
      </c>
    </row>
    <row r="99" spans="1:5" ht="26.25" customHeight="1">
      <c r="A99" s="260">
        <v>41909</v>
      </c>
      <c r="B99" s="265" t="s">
        <v>2084</v>
      </c>
      <c r="C99" s="206" t="s">
        <v>2642</v>
      </c>
      <c r="D99" s="301" t="s">
        <v>2645</v>
      </c>
      <c r="E99" s="294" t="s">
        <v>2646</v>
      </c>
    </row>
    <row r="100" spans="1:5" ht="26.25" customHeight="1">
      <c r="A100" s="260">
        <v>41908</v>
      </c>
      <c r="B100" s="247" t="s">
        <v>2395</v>
      </c>
      <c r="C100" s="206" t="s">
        <v>2648</v>
      </c>
      <c r="D100" s="301" t="s">
        <v>2647</v>
      </c>
      <c r="E100" s="294" t="s">
        <v>2649</v>
      </c>
    </row>
    <row r="101" spans="1:5" ht="26.25" customHeight="1">
      <c r="A101" s="260">
        <v>41908</v>
      </c>
      <c r="B101" s="247" t="s">
        <v>662</v>
      </c>
      <c r="C101" s="206" t="s">
        <v>2658</v>
      </c>
      <c r="D101" s="301" t="s">
        <v>2659</v>
      </c>
      <c r="E101" s="294" t="s">
        <v>2660</v>
      </c>
    </row>
    <row r="102" spans="1:5" ht="26.25" customHeight="1">
      <c r="A102" s="260">
        <v>41908</v>
      </c>
      <c r="B102" s="247" t="s">
        <v>1834</v>
      </c>
      <c r="C102" s="206" t="s">
        <v>2661</v>
      </c>
      <c r="D102" s="301" t="s">
        <v>2463</v>
      </c>
      <c r="E102" s="294" t="s">
        <v>2662</v>
      </c>
    </row>
    <row r="103" spans="1:5" ht="26.25" customHeight="1">
      <c r="A103" s="260">
        <v>41907</v>
      </c>
      <c r="B103" s="247" t="s">
        <v>2395</v>
      </c>
      <c r="C103" s="206" t="s">
        <v>2648</v>
      </c>
      <c r="D103" s="301" t="s">
        <v>2650</v>
      </c>
      <c r="E103" s="294" t="s">
        <v>2651</v>
      </c>
    </row>
    <row r="104" spans="1:5" ht="26.25" customHeight="1">
      <c r="A104" s="260">
        <v>41906</v>
      </c>
      <c r="B104" s="265" t="s">
        <v>2088</v>
      </c>
      <c r="C104" s="206" t="s">
        <v>2664</v>
      </c>
      <c r="D104" s="301" t="s">
        <v>2663</v>
      </c>
      <c r="E104" s="295" t="s">
        <v>2665</v>
      </c>
    </row>
    <row r="105" spans="1:5" ht="26.25" customHeight="1">
      <c r="A105" s="260">
        <v>41906</v>
      </c>
      <c r="B105" s="265" t="s">
        <v>2145</v>
      </c>
      <c r="C105" s="206" t="s">
        <v>173</v>
      </c>
      <c r="D105" s="301" t="s">
        <v>2666</v>
      </c>
      <c r="E105" s="294" t="s">
        <v>2667</v>
      </c>
    </row>
    <row r="106" spans="1:5" ht="26.25" customHeight="1">
      <c r="A106" s="260">
        <v>41905</v>
      </c>
      <c r="B106" s="265" t="s">
        <v>2131</v>
      </c>
      <c r="C106" s="206" t="s">
        <v>2668</v>
      </c>
      <c r="D106" s="301" t="s">
        <v>2463</v>
      </c>
      <c r="E106" s="294" t="s">
        <v>2669</v>
      </c>
    </row>
    <row r="107" spans="1:5" ht="26.25" customHeight="1">
      <c r="A107" s="260">
        <v>41905</v>
      </c>
      <c r="B107" s="247" t="s">
        <v>243</v>
      </c>
      <c r="C107" s="206" t="s">
        <v>2652</v>
      </c>
      <c r="D107" s="301" t="s">
        <v>2653</v>
      </c>
      <c r="E107" s="295" t="s">
        <v>2654</v>
      </c>
    </row>
    <row r="108" spans="1:5" ht="26.25" customHeight="1">
      <c r="A108" s="260">
        <v>41904</v>
      </c>
      <c r="B108" s="247" t="s">
        <v>2399</v>
      </c>
      <c r="C108" s="206" t="s">
        <v>2655</v>
      </c>
      <c r="D108" s="301" t="s">
        <v>2656</v>
      </c>
      <c r="E108" s="294" t="s">
        <v>2657</v>
      </c>
    </row>
    <row r="109" spans="1:5" ht="26.25" customHeight="1">
      <c r="A109" s="260">
        <v>41902</v>
      </c>
      <c r="B109" s="275" t="s">
        <v>1810</v>
      </c>
      <c r="C109" s="206" t="s">
        <v>2576</v>
      </c>
      <c r="D109" s="301" t="s">
        <v>2575</v>
      </c>
      <c r="E109" s="294" t="s">
        <v>2577</v>
      </c>
    </row>
    <row r="110" spans="1:5" ht="26.25" customHeight="1">
      <c r="A110" s="260">
        <v>41901</v>
      </c>
      <c r="B110" s="265" t="s">
        <v>2131</v>
      </c>
      <c r="C110" s="206" t="s">
        <v>2584</v>
      </c>
      <c r="D110" s="301" t="s">
        <v>2585</v>
      </c>
      <c r="E110" s="294" t="s">
        <v>2586</v>
      </c>
    </row>
    <row r="111" spans="1:5" ht="26.25" customHeight="1">
      <c r="A111" s="260">
        <v>41900</v>
      </c>
      <c r="B111" s="265" t="s">
        <v>2145</v>
      </c>
      <c r="C111" s="206" t="s">
        <v>2582</v>
      </c>
      <c r="D111" s="301" t="s">
        <v>2581</v>
      </c>
      <c r="E111" s="295" t="s">
        <v>2583</v>
      </c>
    </row>
    <row r="112" spans="1:5" ht="26.25" customHeight="1">
      <c r="A112" s="260">
        <v>41900</v>
      </c>
      <c r="B112" s="247" t="s">
        <v>1560</v>
      </c>
      <c r="C112" s="206" t="s">
        <v>2578</v>
      </c>
      <c r="D112" s="301" t="s">
        <v>2579</v>
      </c>
      <c r="E112" s="295" t="s">
        <v>2580</v>
      </c>
    </row>
    <row r="113" spans="1:5" ht="26.25" customHeight="1">
      <c r="A113" s="260">
        <v>41900</v>
      </c>
      <c r="B113" s="265" t="s">
        <v>2084</v>
      </c>
      <c r="C113" s="206" t="s">
        <v>224</v>
      </c>
      <c r="D113" s="301" t="s">
        <v>2573</v>
      </c>
      <c r="E113" s="294" t="s">
        <v>2570</v>
      </c>
    </row>
    <row r="114" spans="1:5" ht="26.25" customHeight="1">
      <c r="A114" s="260">
        <v>41899</v>
      </c>
      <c r="B114" s="265" t="s">
        <v>2084</v>
      </c>
      <c r="C114" s="206" t="s">
        <v>224</v>
      </c>
      <c r="D114" s="301" t="s">
        <v>2569</v>
      </c>
      <c r="E114" s="294" t="s">
        <v>2572</v>
      </c>
    </row>
    <row r="115" spans="1:5" ht="26.25" customHeight="1">
      <c r="A115" s="260">
        <v>41899</v>
      </c>
      <c r="B115" s="247" t="s">
        <v>1627</v>
      </c>
      <c r="C115" s="206" t="s">
        <v>809</v>
      </c>
      <c r="D115" s="301" t="s">
        <v>2564</v>
      </c>
      <c r="E115" s="294" t="s">
        <v>2565</v>
      </c>
    </row>
    <row r="116" spans="1:5" ht="26.25" customHeight="1">
      <c r="A116" s="260">
        <v>41899</v>
      </c>
      <c r="B116" s="247" t="s">
        <v>1782</v>
      </c>
      <c r="C116" s="206" t="s">
        <v>2558</v>
      </c>
      <c r="D116" s="301" t="s">
        <v>2574</v>
      </c>
      <c r="E116" s="294" t="s">
        <v>2559</v>
      </c>
    </row>
    <row r="117" spans="1:5" ht="26.25" customHeight="1">
      <c r="A117" s="260">
        <v>41899</v>
      </c>
      <c r="B117" s="247" t="s">
        <v>1784</v>
      </c>
      <c r="C117" s="206" t="s">
        <v>2556</v>
      </c>
      <c r="D117" s="301" t="s">
        <v>2557</v>
      </c>
      <c r="E117" s="294" t="s">
        <v>2563</v>
      </c>
    </row>
    <row r="118" spans="1:5" ht="26.25" customHeight="1">
      <c r="A118" s="260">
        <v>41899</v>
      </c>
      <c r="B118" s="247" t="s">
        <v>1723</v>
      </c>
      <c r="C118" s="206" t="s">
        <v>2543</v>
      </c>
      <c r="D118" s="301" t="s">
        <v>2544</v>
      </c>
      <c r="E118" s="294" t="s">
        <v>2545</v>
      </c>
    </row>
    <row r="119" spans="1:5" ht="26.25" customHeight="1">
      <c r="A119" s="260">
        <v>41899</v>
      </c>
      <c r="B119" s="247" t="s">
        <v>1634</v>
      </c>
      <c r="C119" s="206" t="s">
        <v>2553</v>
      </c>
      <c r="D119" s="301" t="s">
        <v>2552</v>
      </c>
      <c r="E119" s="294" t="s">
        <v>2554</v>
      </c>
    </row>
    <row r="120" spans="1:5" ht="26.25" customHeight="1">
      <c r="A120" s="260">
        <v>41899</v>
      </c>
      <c r="B120" s="247" t="s">
        <v>1288</v>
      </c>
      <c r="C120" s="206" t="s">
        <v>2549</v>
      </c>
      <c r="D120" s="301" t="s">
        <v>2550</v>
      </c>
      <c r="E120" s="294" t="s">
        <v>2551</v>
      </c>
    </row>
    <row r="121" spans="1:5" ht="26.25" customHeight="1">
      <c r="A121" s="260">
        <v>41899</v>
      </c>
      <c r="B121" s="247" t="s">
        <v>243</v>
      </c>
      <c r="C121" s="206" t="s">
        <v>2546</v>
      </c>
      <c r="D121" s="301" t="s">
        <v>2547</v>
      </c>
      <c r="E121" s="294" t="s">
        <v>2548</v>
      </c>
    </row>
    <row r="122" spans="1:5" ht="26.25" customHeight="1">
      <c r="A122" s="260">
        <v>41898</v>
      </c>
      <c r="B122" s="222" t="s">
        <v>132</v>
      </c>
      <c r="C122" s="206" t="s">
        <v>2566</v>
      </c>
      <c r="D122" s="301" t="s">
        <v>2567</v>
      </c>
      <c r="E122" s="294" t="s">
        <v>2568</v>
      </c>
    </row>
    <row r="123" spans="1:5" ht="26.25" customHeight="1">
      <c r="A123" s="260">
        <v>41898</v>
      </c>
      <c r="B123" s="247" t="s">
        <v>1760</v>
      </c>
      <c r="C123" s="206" t="s">
        <v>2560</v>
      </c>
      <c r="D123" s="301" t="s">
        <v>2561</v>
      </c>
      <c r="E123" s="294" t="s">
        <v>2562</v>
      </c>
    </row>
    <row r="124" spans="1:5" ht="26.25" customHeight="1">
      <c r="A124" s="260">
        <v>41898</v>
      </c>
      <c r="B124" s="265" t="s">
        <v>2084</v>
      </c>
      <c r="C124" s="206" t="s">
        <v>2555</v>
      </c>
      <c r="D124" s="301" t="s">
        <v>893</v>
      </c>
      <c r="E124" s="294" t="s">
        <v>2571</v>
      </c>
    </row>
    <row r="125" spans="1:5" ht="26.25" customHeight="1">
      <c r="A125" s="260">
        <v>41894</v>
      </c>
      <c r="B125" s="247" t="s">
        <v>2417</v>
      </c>
      <c r="C125" s="206" t="s">
        <v>2537</v>
      </c>
      <c r="D125" s="301" t="s">
        <v>2538</v>
      </c>
      <c r="E125" s="295" t="s">
        <v>2539</v>
      </c>
    </row>
    <row r="126" spans="1:5" ht="26.25" customHeight="1">
      <c r="A126" s="260">
        <v>41893</v>
      </c>
      <c r="B126" s="247" t="s">
        <v>2530</v>
      </c>
      <c r="C126" s="206" t="s">
        <v>1137</v>
      </c>
      <c r="D126" s="301" t="s">
        <v>2531</v>
      </c>
      <c r="E126" s="294" t="s">
        <v>2532</v>
      </c>
    </row>
    <row r="127" spans="1:5" ht="26.25" customHeight="1">
      <c r="A127" s="260">
        <v>41893</v>
      </c>
      <c r="B127" s="265" t="s">
        <v>2145</v>
      </c>
      <c r="C127" s="206" t="s">
        <v>2524</v>
      </c>
      <c r="D127" s="301" t="s">
        <v>2536</v>
      </c>
      <c r="E127" s="294" t="s">
        <v>2525</v>
      </c>
    </row>
    <row r="128" spans="1:5" ht="26.25" customHeight="1">
      <c r="A128" s="260">
        <v>41893</v>
      </c>
      <c r="B128" s="247" t="s">
        <v>2402</v>
      </c>
      <c r="C128" s="206" t="s">
        <v>2515</v>
      </c>
      <c r="D128" s="301" t="s">
        <v>2516</v>
      </c>
      <c r="E128" s="294" t="s">
        <v>2517</v>
      </c>
    </row>
    <row r="129" spans="1:5" ht="26.25" customHeight="1">
      <c r="A129" s="260">
        <v>41892</v>
      </c>
      <c r="B129" s="247" t="s">
        <v>2527</v>
      </c>
      <c r="C129" s="206" t="s">
        <v>2518</v>
      </c>
      <c r="D129" s="301" t="s">
        <v>2519</v>
      </c>
      <c r="E129" s="295" t="s">
        <v>2520</v>
      </c>
    </row>
    <row r="130" spans="1:5" ht="26.25" customHeight="1">
      <c r="A130" s="260">
        <v>41892</v>
      </c>
      <c r="B130" s="247" t="s">
        <v>2528</v>
      </c>
      <c r="C130" s="206" t="s">
        <v>896</v>
      </c>
      <c r="D130" s="301" t="s">
        <v>2523</v>
      </c>
      <c r="E130" s="294" t="s">
        <v>2526</v>
      </c>
    </row>
    <row r="131" spans="1:5" ht="26.25" customHeight="1">
      <c r="A131" s="260">
        <v>41891</v>
      </c>
      <c r="B131" s="247" t="s">
        <v>2529</v>
      </c>
      <c r="C131" s="206" t="s">
        <v>815</v>
      </c>
      <c r="D131" s="301" t="s">
        <v>2521</v>
      </c>
      <c r="E131" s="294" t="s">
        <v>2522</v>
      </c>
    </row>
    <row r="132" spans="1:5" ht="26.25" customHeight="1">
      <c r="A132" s="260">
        <v>41891</v>
      </c>
      <c r="B132" s="247" t="s">
        <v>2534</v>
      </c>
      <c r="C132" s="206" t="s">
        <v>2533</v>
      </c>
      <c r="D132" s="301" t="s">
        <v>2523</v>
      </c>
      <c r="E132" s="294" t="s">
        <v>2535</v>
      </c>
    </row>
    <row r="133" spans="1:5" ht="26.25" customHeight="1">
      <c r="A133" s="260">
        <v>41887</v>
      </c>
      <c r="B133" s="247" t="s">
        <v>1560</v>
      </c>
      <c r="C133" s="206" t="s">
        <v>2462</v>
      </c>
      <c r="D133" s="299" t="s">
        <v>2476</v>
      </c>
      <c r="E133" s="294" t="s">
        <v>2477</v>
      </c>
    </row>
    <row r="134" spans="1:5" ht="26.25" customHeight="1">
      <c r="A134" s="260">
        <v>41886</v>
      </c>
      <c r="B134" s="247" t="s">
        <v>243</v>
      </c>
      <c r="C134" s="206" t="s">
        <v>2464</v>
      </c>
      <c r="D134" s="294" t="s">
        <v>2463</v>
      </c>
      <c r="E134" s="294" t="s">
        <v>2465</v>
      </c>
    </row>
    <row r="135" spans="1:5" ht="26.25" customHeight="1">
      <c r="A135" s="260">
        <v>41886</v>
      </c>
      <c r="B135" s="247" t="s">
        <v>662</v>
      </c>
      <c r="C135" s="206" t="s">
        <v>2466</v>
      </c>
      <c r="D135" s="294" t="s">
        <v>2467</v>
      </c>
      <c r="E135" s="294" t="s">
        <v>2468</v>
      </c>
    </row>
    <row r="136" spans="1:5" ht="26.25" customHeight="1">
      <c r="A136" s="260">
        <v>41886</v>
      </c>
      <c r="B136" s="247" t="s">
        <v>2471</v>
      </c>
      <c r="C136" s="206" t="s">
        <v>2470</v>
      </c>
      <c r="D136" s="294" t="s">
        <v>2472</v>
      </c>
      <c r="E136" s="294" t="s">
        <v>2469</v>
      </c>
    </row>
    <row r="137" spans="1:5" ht="26.25" customHeight="1">
      <c r="A137" s="260">
        <v>41885</v>
      </c>
      <c r="B137" s="247" t="s">
        <v>1760</v>
      </c>
      <c r="C137" s="206" t="s">
        <v>2474</v>
      </c>
      <c r="D137" s="294" t="s">
        <v>2473</v>
      </c>
      <c r="E137" s="294" t="s">
        <v>2475</v>
      </c>
    </row>
    <row r="138" spans="1:5" ht="26.25" customHeight="1">
      <c r="A138" s="260">
        <v>41881</v>
      </c>
      <c r="B138" s="247" t="s">
        <v>2395</v>
      </c>
      <c r="C138" s="206" t="s">
        <v>2396</v>
      </c>
      <c r="D138" s="294" t="s">
        <v>2397</v>
      </c>
      <c r="E138" s="294" t="s">
        <v>2398</v>
      </c>
    </row>
    <row r="139" spans="1:5" ht="26.25" customHeight="1">
      <c r="A139" s="260">
        <v>41881</v>
      </c>
      <c r="B139" s="247" t="s">
        <v>2399</v>
      </c>
      <c r="C139" s="206" t="s">
        <v>2400</v>
      </c>
      <c r="D139" s="294" t="s">
        <v>2397</v>
      </c>
      <c r="E139" s="294" t="s">
        <v>2401</v>
      </c>
    </row>
    <row r="140" spans="1:5" ht="26.25" customHeight="1">
      <c r="A140" s="260">
        <v>41881</v>
      </c>
      <c r="B140" s="247" t="s">
        <v>2402</v>
      </c>
      <c r="C140" s="206" t="s">
        <v>2403</v>
      </c>
      <c r="D140" s="294" t="s">
        <v>2397</v>
      </c>
      <c r="E140" s="294" t="s">
        <v>2404</v>
      </c>
    </row>
    <row r="141" spans="1:5" ht="26.25" customHeight="1">
      <c r="A141" s="260">
        <v>41881</v>
      </c>
      <c r="B141" s="247" t="s">
        <v>2417</v>
      </c>
      <c r="C141" s="206" t="s">
        <v>2405</v>
      </c>
      <c r="D141" s="294" t="s">
        <v>2397</v>
      </c>
      <c r="E141" s="294" t="s">
        <v>2406</v>
      </c>
    </row>
    <row r="142" spans="1:5" ht="26.25" customHeight="1">
      <c r="A142" s="260">
        <v>41881</v>
      </c>
      <c r="B142" s="247" t="s">
        <v>2419</v>
      </c>
      <c r="C142" s="206" t="s">
        <v>2418</v>
      </c>
      <c r="D142" s="294" t="s">
        <v>2397</v>
      </c>
      <c r="E142" s="294" t="s">
        <v>2420</v>
      </c>
    </row>
    <row r="143" spans="1:5" ht="26.25" customHeight="1">
      <c r="A143" s="260">
        <v>41879</v>
      </c>
      <c r="B143" s="247" t="s">
        <v>2407</v>
      </c>
      <c r="C143" s="206" t="s">
        <v>2445</v>
      </c>
      <c r="D143" s="294" t="s">
        <v>2397</v>
      </c>
      <c r="E143" s="294" t="s">
        <v>2446</v>
      </c>
    </row>
    <row r="144" spans="1:5" ht="26.25" customHeight="1">
      <c r="A144" s="260">
        <v>41879</v>
      </c>
      <c r="B144" s="247" t="s">
        <v>2407</v>
      </c>
      <c r="C144" s="206" t="s">
        <v>2408</v>
      </c>
      <c r="D144" s="294" t="s">
        <v>2409</v>
      </c>
      <c r="E144" s="294" t="s">
        <v>2447</v>
      </c>
    </row>
    <row r="145" spans="1:5" ht="26.25" customHeight="1">
      <c r="A145" s="260">
        <v>41879</v>
      </c>
      <c r="B145" s="247" t="s">
        <v>2422</v>
      </c>
      <c r="C145" s="206" t="s">
        <v>2448</v>
      </c>
      <c r="D145" s="294" t="s">
        <v>2397</v>
      </c>
      <c r="E145" s="294" t="s">
        <v>2423</v>
      </c>
    </row>
    <row r="146" spans="1:5" ht="26.25" customHeight="1">
      <c r="A146" s="260">
        <v>41878</v>
      </c>
      <c r="B146" s="247" t="s">
        <v>2169</v>
      </c>
      <c r="C146" s="206" t="s">
        <v>2424</v>
      </c>
      <c r="D146" s="294" t="s">
        <v>2397</v>
      </c>
      <c r="E146" s="294" t="s">
        <v>2425</v>
      </c>
    </row>
    <row r="147" spans="1:5" ht="26.25" customHeight="1">
      <c r="A147" s="260">
        <v>41877</v>
      </c>
      <c r="B147" s="247" t="s">
        <v>2422</v>
      </c>
      <c r="C147" s="206" t="s">
        <v>2421</v>
      </c>
      <c r="D147" s="294" t="s">
        <v>2426</v>
      </c>
      <c r="E147" s="294" t="s">
        <v>2449</v>
      </c>
    </row>
    <row r="148" spans="1:5" ht="26.25" customHeight="1">
      <c r="A148" s="260">
        <v>41877</v>
      </c>
      <c r="B148" s="247" t="s">
        <v>1627</v>
      </c>
      <c r="C148" s="206" t="s">
        <v>2427</v>
      </c>
      <c r="D148" s="294" t="s">
        <v>2397</v>
      </c>
      <c r="E148" s="294" t="s">
        <v>2428</v>
      </c>
    </row>
    <row r="149" spans="1:5" ht="26.25" customHeight="1">
      <c r="A149" s="260">
        <v>41877</v>
      </c>
      <c r="B149" s="210" t="s">
        <v>37</v>
      </c>
      <c r="C149" s="206" t="s">
        <v>2410</v>
      </c>
      <c r="D149" s="294" t="s">
        <v>2411</v>
      </c>
      <c r="E149" s="294" t="s">
        <v>2412</v>
      </c>
    </row>
    <row r="150" spans="1:5" ht="26.25" customHeight="1">
      <c r="A150" s="260">
        <v>41877</v>
      </c>
      <c r="B150" s="247" t="s">
        <v>2413</v>
      </c>
      <c r="C150" s="206" t="s">
        <v>2414</v>
      </c>
      <c r="D150" s="294" t="s">
        <v>2415</v>
      </c>
      <c r="E150" s="294" t="s">
        <v>2416</v>
      </c>
    </row>
    <row r="151" spans="1:5" ht="26.25" customHeight="1">
      <c r="A151" s="260">
        <v>41876</v>
      </c>
      <c r="B151" s="265" t="s">
        <v>2084</v>
      </c>
      <c r="C151" s="206" t="s">
        <v>2368</v>
      </c>
      <c r="D151" s="294" t="s">
        <v>2369</v>
      </c>
      <c r="E151" s="294" t="s">
        <v>2370</v>
      </c>
    </row>
    <row r="152" spans="1:5" ht="26.25" customHeight="1">
      <c r="A152" s="260">
        <v>41874</v>
      </c>
      <c r="B152" s="265" t="s">
        <v>2145</v>
      </c>
      <c r="C152" s="206" t="s">
        <v>2384</v>
      </c>
      <c r="D152" s="294" t="s">
        <v>2385</v>
      </c>
      <c r="E152" s="294" t="s">
        <v>2386</v>
      </c>
    </row>
    <row r="153" spans="1:5" ht="26.25" customHeight="1">
      <c r="A153" s="260">
        <v>41873</v>
      </c>
      <c r="B153" s="247" t="s">
        <v>1784</v>
      </c>
      <c r="C153" s="206" t="s">
        <v>692</v>
      </c>
      <c r="D153" s="294" t="s">
        <v>2371</v>
      </c>
      <c r="E153" s="294" t="s">
        <v>2372</v>
      </c>
    </row>
    <row r="154" spans="1:5" ht="26.25" customHeight="1">
      <c r="A154" s="260">
        <v>41873</v>
      </c>
      <c r="B154" s="247" t="s">
        <v>2375</v>
      </c>
      <c r="C154" s="206" t="s">
        <v>2373</v>
      </c>
      <c r="D154" s="294" t="s">
        <v>2068</v>
      </c>
      <c r="E154" s="294" t="s">
        <v>2374</v>
      </c>
    </row>
    <row r="155" spans="1:5" ht="26.25" customHeight="1">
      <c r="A155" s="260">
        <v>41873</v>
      </c>
      <c r="B155" s="265" t="s">
        <v>2088</v>
      </c>
      <c r="C155" s="206" t="s">
        <v>2388</v>
      </c>
      <c r="D155" s="294" t="s">
        <v>2068</v>
      </c>
      <c r="E155" s="294" t="s">
        <v>2389</v>
      </c>
    </row>
    <row r="156" spans="1:5" ht="26.25" customHeight="1">
      <c r="A156" s="260">
        <v>41872</v>
      </c>
      <c r="B156" s="247" t="s">
        <v>1784</v>
      </c>
      <c r="C156" s="206" t="s">
        <v>2377</v>
      </c>
      <c r="D156" s="294" t="s">
        <v>2376</v>
      </c>
      <c r="E156" s="295" t="s">
        <v>2378</v>
      </c>
    </row>
    <row r="157" spans="1:5" ht="26.25" customHeight="1">
      <c r="A157" s="260">
        <v>41872</v>
      </c>
      <c r="B157" s="247" t="s">
        <v>2381</v>
      </c>
      <c r="C157" s="206" t="s">
        <v>2380</v>
      </c>
      <c r="D157" s="294" t="s">
        <v>2379</v>
      </c>
      <c r="E157" s="295" t="s">
        <v>2387</v>
      </c>
    </row>
    <row r="158" spans="1:5" ht="26.25" customHeight="1">
      <c r="A158" s="260">
        <v>41872</v>
      </c>
      <c r="B158" s="265" t="s">
        <v>2145</v>
      </c>
      <c r="C158" s="206" t="s">
        <v>2390</v>
      </c>
      <c r="D158" s="294" t="s">
        <v>2068</v>
      </c>
      <c r="E158" s="295" t="s">
        <v>2391</v>
      </c>
    </row>
    <row r="159" spans="1:5" ht="26.25" customHeight="1">
      <c r="A159" s="260">
        <v>41872</v>
      </c>
      <c r="B159" s="265" t="s">
        <v>2131</v>
      </c>
      <c r="C159" s="206" t="s">
        <v>2392</v>
      </c>
      <c r="D159" s="294" t="s">
        <v>2393</v>
      </c>
      <c r="E159" s="295" t="s">
        <v>2394</v>
      </c>
    </row>
    <row r="160" spans="1:5" ht="26.25" customHeight="1">
      <c r="A160" s="260">
        <v>41870</v>
      </c>
      <c r="B160" s="210" t="s">
        <v>273</v>
      </c>
      <c r="C160" s="206" t="s">
        <v>2382</v>
      </c>
      <c r="D160" s="294" t="s">
        <v>2068</v>
      </c>
      <c r="E160" s="294" t="s">
        <v>2383</v>
      </c>
    </row>
    <row r="161" spans="1:5" ht="26.25" customHeight="1">
      <c r="A161" s="260">
        <v>41867</v>
      </c>
      <c r="B161" s="210" t="s">
        <v>39</v>
      </c>
      <c r="C161" s="206" t="s">
        <v>2330</v>
      </c>
      <c r="D161" s="294" t="s">
        <v>2331</v>
      </c>
      <c r="E161" s="295" t="s">
        <v>2332</v>
      </c>
    </row>
    <row r="162" spans="1:5" ht="26.25" customHeight="1">
      <c r="A162" s="260">
        <v>41867</v>
      </c>
      <c r="B162" s="247" t="s">
        <v>1784</v>
      </c>
      <c r="C162" s="206" t="s">
        <v>2333</v>
      </c>
      <c r="D162" s="294" t="s">
        <v>2334</v>
      </c>
      <c r="E162" s="294" t="s">
        <v>2335</v>
      </c>
    </row>
    <row r="163" spans="1:5" ht="26.25" customHeight="1">
      <c r="A163" s="260">
        <v>41867</v>
      </c>
      <c r="B163" s="222" t="s">
        <v>53</v>
      </c>
      <c r="C163" s="206" t="s">
        <v>2336</v>
      </c>
      <c r="D163" s="294" t="s">
        <v>2337</v>
      </c>
      <c r="E163" s="295" t="s">
        <v>2338</v>
      </c>
    </row>
    <row r="164" spans="1:5" ht="26.25" customHeight="1">
      <c r="A164" s="260">
        <v>41866</v>
      </c>
      <c r="B164" s="247" t="s">
        <v>1627</v>
      </c>
      <c r="C164" s="206" t="s">
        <v>2327</v>
      </c>
      <c r="D164" s="294" t="s">
        <v>2328</v>
      </c>
      <c r="E164" s="295" t="s">
        <v>2329</v>
      </c>
    </row>
    <row r="165" spans="1:5" ht="26.25" customHeight="1">
      <c r="A165" s="260">
        <v>41866</v>
      </c>
      <c r="B165" s="210" t="s">
        <v>39</v>
      </c>
      <c r="C165" s="206" t="s">
        <v>2311</v>
      </c>
      <c r="D165" s="294" t="s">
        <v>2068</v>
      </c>
      <c r="E165" s="295" t="s">
        <v>2312</v>
      </c>
    </row>
    <row r="166" spans="1:5" ht="26.25" customHeight="1">
      <c r="A166" s="260">
        <v>41866</v>
      </c>
      <c r="B166" s="247" t="s">
        <v>2074</v>
      </c>
      <c r="C166" s="206" t="s">
        <v>2314</v>
      </c>
      <c r="D166" s="294" t="s">
        <v>2313</v>
      </c>
      <c r="E166" s="294" t="s">
        <v>2315</v>
      </c>
    </row>
    <row r="167" spans="1:5" ht="26.25" customHeight="1">
      <c r="A167" s="260">
        <v>41866</v>
      </c>
      <c r="B167" s="247" t="s">
        <v>1784</v>
      </c>
      <c r="C167" s="206" t="s">
        <v>2317</v>
      </c>
      <c r="D167" s="294" t="s">
        <v>2316</v>
      </c>
      <c r="E167" s="295" t="s">
        <v>2318</v>
      </c>
    </row>
    <row r="168" spans="1:5" ht="26.25" customHeight="1">
      <c r="A168" s="260">
        <v>41865</v>
      </c>
      <c r="B168" s="265" t="s">
        <v>2088</v>
      </c>
      <c r="C168" s="206" t="s">
        <v>2320</v>
      </c>
      <c r="D168" s="294" t="s">
        <v>2319</v>
      </c>
      <c r="E168" s="295" t="s">
        <v>2321</v>
      </c>
    </row>
    <row r="169" spans="1:5" ht="26.25" customHeight="1">
      <c r="A169" s="260">
        <v>41865</v>
      </c>
      <c r="B169" s="222" t="s">
        <v>558</v>
      </c>
      <c r="C169" s="206" t="s">
        <v>2323</v>
      </c>
      <c r="D169" s="294" t="s">
        <v>2322</v>
      </c>
      <c r="E169" s="295" t="s">
        <v>2324</v>
      </c>
    </row>
    <row r="170" spans="1:5" ht="26.25" customHeight="1">
      <c r="A170" s="260">
        <v>41865</v>
      </c>
      <c r="B170" s="222" t="s">
        <v>53</v>
      </c>
      <c r="C170" s="206" t="s">
        <v>1137</v>
      </c>
      <c r="D170" s="294" t="s">
        <v>2325</v>
      </c>
      <c r="E170" s="294" t="s">
        <v>2326</v>
      </c>
    </row>
    <row r="171" spans="1:5" ht="26.25" customHeight="1">
      <c r="A171" s="260">
        <v>41863</v>
      </c>
      <c r="B171" s="222" t="s">
        <v>558</v>
      </c>
      <c r="C171" s="206" t="s">
        <v>2288</v>
      </c>
      <c r="D171" s="294" t="s">
        <v>2289</v>
      </c>
      <c r="E171" s="295" t="s">
        <v>2290</v>
      </c>
    </row>
    <row r="172" spans="1:5" ht="26.25" customHeight="1">
      <c r="A172" s="260">
        <v>41863</v>
      </c>
      <c r="B172" s="210" t="s">
        <v>69</v>
      </c>
      <c r="C172" s="206" t="s">
        <v>2287</v>
      </c>
      <c r="D172" s="294" t="s">
        <v>2068</v>
      </c>
      <c r="E172" s="295" t="s">
        <v>2286</v>
      </c>
    </row>
    <row r="173" spans="1:5" ht="26.25" customHeight="1">
      <c r="A173" s="260">
        <v>41863</v>
      </c>
      <c r="B173" s="247" t="s">
        <v>310</v>
      </c>
      <c r="C173" s="206" t="s">
        <v>2283</v>
      </c>
      <c r="D173" s="294" t="s">
        <v>2068</v>
      </c>
      <c r="E173" s="295" t="s">
        <v>2285</v>
      </c>
    </row>
    <row r="174" spans="1:5" ht="26.25" customHeight="1">
      <c r="A174" s="260">
        <v>41860</v>
      </c>
      <c r="B174" s="210" t="s">
        <v>37</v>
      </c>
      <c r="C174" s="206" t="s">
        <v>2067</v>
      </c>
      <c r="D174" s="294" t="s">
        <v>2068</v>
      </c>
      <c r="E174" s="295" t="s">
        <v>2069</v>
      </c>
    </row>
    <row r="175" spans="1:5" ht="26.25" customHeight="1">
      <c r="A175" s="260">
        <v>41860</v>
      </c>
      <c r="B175" s="210" t="s">
        <v>2070</v>
      </c>
      <c r="C175" s="206" t="s">
        <v>2071</v>
      </c>
      <c r="D175" s="294" t="s">
        <v>2072</v>
      </c>
      <c r="E175" s="294" t="s">
        <v>2073</v>
      </c>
    </row>
    <row r="176" spans="1:5" ht="26.25" customHeight="1">
      <c r="A176" s="260">
        <v>41860</v>
      </c>
      <c r="B176" s="247" t="s">
        <v>2074</v>
      </c>
      <c r="C176" s="206" t="s">
        <v>2075</v>
      </c>
      <c r="D176" s="294" t="s">
        <v>2076</v>
      </c>
      <c r="E176" s="295" t="s">
        <v>2077</v>
      </c>
    </row>
    <row r="177" spans="1:5" ht="26.25" customHeight="1">
      <c r="A177" s="260">
        <v>41859</v>
      </c>
      <c r="B177" s="222" t="s">
        <v>53</v>
      </c>
      <c r="C177" s="206" t="s">
        <v>2078</v>
      </c>
      <c r="D177" s="294" t="s">
        <v>2079</v>
      </c>
      <c r="E177" s="295" t="s">
        <v>2080</v>
      </c>
    </row>
    <row r="178" spans="1:5" ht="26.25" customHeight="1">
      <c r="A178" s="260">
        <v>41859</v>
      </c>
      <c r="B178" s="247" t="s">
        <v>58</v>
      </c>
      <c r="C178" s="206" t="s">
        <v>2081</v>
      </c>
      <c r="D178" s="294" t="s">
        <v>2079</v>
      </c>
      <c r="E178" s="294" t="s">
        <v>2082</v>
      </c>
    </row>
    <row r="179" spans="1:5" ht="26.25" customHeight="1">
      <c r="A179" s="260">
        <v>41859</v>
      </c>
      <c r="B179" s="210" t="s">
        <v>43</v>
      </c>
      <c r="C179" s="206" t="s">
        <v>2083</v>
      </c>
      <c r="D179" s="294" t="s">
        <v>2079</v>
      </c>
      <c r="E179" s="294" t="s">
        <v>2284</v>
      </c>
    </row>
    <row r="180" spans="1:5" ht="26.25" customHeight="1">
      <c r="A180" s="260">
        <v>41858</v>
      </c>
      <c r="B180" s="265" t="s">
        <v>2084</v>
      </c>
      <c r="C180" s="206" t="s">
        <v>2085</v>
      </c>
      <c r="D180" s="294" t="s">
        <v>2086</v>
      </c>
      <c r="E180" s="296" t="s">
        <v>2087</v>
      </c>
    </row>
    <row r="181" spans="1:5" ht="26.25" customHeight="1">
      <c r="A181" s="260">
        <v>41858</v>
      </c>
      <c r="B181" s="265" t="s">
        <v>2088</v>
      </c>
      <c r="C181" s="206" t="s">
        <v>2089</v>
      </c>
      <c r="D181" s="294" t="s">
        <v>2090</v>
      </c>
      <c r="E181" s="295" t="s">
        <v>2091</v>
      </c>
    </row>
    <row r="182" spans="1:5" ht="26.25" customHeight="1">
      <c r="A182" s="260">
        <v>41857</v>
      </c>
      <c r="B182" s="222" t="s">
        <v>2092</v>
      </c>
      <c r="C182" s="206" t="s">
        <v>2093</v>
      </c>
      <c r="D182" s="294" t="s">
        <v>2086</v>
      </c>
      <c r="E182" s="294" t="s">
        <v>2094</v>
      </c>
    </row>
    <row r="183" spans="1:5" ht="26.25" customHeight="1">
      <c r="A183" s="260">
        <v>41856</v>
      </c>
      <c r="B183" s="265" t="s">
        <v>2095</v>
      </c>
      <c r="C183" s="206" t="s">
        <v>2096</v>
      </c>
      <c r="D183" s="294" t="s">
        <v>2097</v>
      </c>
      <c r="E183" s="294" t="s">
        <v>2098</v>
      </c>
    </row>
    <row r="184" spans="1:5" ht="26.25" customHeight="1">
      <c r="A184" s="260">
        <v>41856</v>
      </c>
      <c r="B184" s="265" t="s">
        <v>2099</v>
      </c>
      <c r="C184" s="206" t="s">
        <v>2100</v>
      </c>
      <c r="D184" s="294" t="s">
        <v>2101</v>
      </c>
      <c r="E184" s="294" t="s">
        <v>2102</v>
      </c>
    </row>
    <row r="185" spans="1:5" ht="26.25" customHeight="1">
      <c r="A185" s="260">
        <v>41855</v>
      </c>
      <c r="B185" s="210" t="s">
        <v>2103</v>
      </c>
      <c r="C185" s="206" t="s">
        <v>2104</v>
      </c>
      <c r="D185" s="294" t="s">
        <v>2076</v>
      </c>
      <c r="E185" s="295" t="s">
        <v>2105</v>
      </c>
    </row>
    <row r="186" spans="1:5" ht="26.25" customHeight="1">
      <c r="A186" s="260">
        <v>41855</v>
      </c>
      <c r="B186" s="222" t="s">
        <v>53</v>
      </c>
      <c r="C186" s="206" t="s">
        <v>2078</v>
      </c>
      <c r="D186" s="294" t="s">
        <v>2106</v>
      </c>
      <c r="E186" s="295" t="s">
        <v>2107</v>
      </c>
    </row>
    <row r="187" spans="1:5" ht="26.25" customHeight="1">
      <c r="A187" s="260">
        <v>41852</v>
      </c>
      <c r="B187" s="265" t="s">
        <v>2088</v>
      </c>
      <c r="C187" s="206" t="s">
        <v>2108</v>
      </c>
      <c r="D187" s="294" t="s">
        <v>2109</v>
      </c>
      <c r="E187" s="295" t="s">
        <v>2110</v>
      </c>
    </row>
    <row r="188" spans="1:5" ht="26.25" customHeight="1">
      <c r="A188" s="260">
        <v>41852</v>
      </c>
      <c r="B188" s="265" t="s">
        <v>2088</v>
      </c>
      <c r="C188" s="206" t="s">
        <v>2108</v>
      </c>
      <c r="D188" s="294" t="s">
        <v>2111</v>
      </c>
      <c r="E188" s="295" t="s">
        <v>2112</v>
      </c>
    </row>
    <row r="189" spans="1:5" ht="26.25" customHeight="1">
      <c r="A189" s="260">
        <v>41852</v>
      </c>
      <c r="B189" s="265" t="s">
        <v>2088</v>
      </c>
      <c r="C189" s="206" t="s">
        <v>2113</v>
      </c>
      <c r="D189" s="294" t="s">
        <v>2114</v>
      </c>
      <c r="E189" s="295" t="s">
        <v>2115</v>
      </c>
    </row>
    <row r="190" spans="1:5" ht="26.25" customHeight="1">
      <c r="A190" s="260">
        <v>41851</v>
      </c>
      <c r="B190" s="247" t="s">
        <v>2116</v>
      </c>
      <c r="C190" s="206" t="s">
        <v>2117</v>
      </c>
      <c r="D190" s="294" t="s">
        <v>2118</v>
      </c>
      <c r="E190" s="295" t="s">
        <v>2119</v>
      </c>
    </row>
    <row r="191" spans="1:5" ht="26.25" customHeight="1">
      <c r="A191" s="260">
        <v>41850</v>
      </c>
      <c r="B191" s="210" t="s">
        <v>37</v>
      </c>
      <c r="C191" s="206" t="s">
        <v>2120</v>
      </c>
      <c r="D191" s="294" t="s">
        <v>2121</v>
      </c>
      <c r="E191" s="295" t="s">
        <v>2122</v>
      </c>
    </row>
    <row r="192" spans="1:5" ht="26.25" customHeight="1">
      <c r="A192" s="260">
        <v>41850</v>
      </c>
      <c r="B192" s="247" t="s">
        <v>2123</v>
      </c>
      <c r="C192" s="206" t="s">
        <v>2124</v>
      </c>
      <c r="D192" s="294" t="s">
        <v>2118</v>
      </c>
      <c r="E192" s="294" t="s">
        <v>2125</v>
      </c>
    </row>
    <row r="193" spans="1:5" ht="26.25" customHeight="1">
      <c r="A193" s="260">
        <v>41850</v>
      </c>
      <c r="B193" s="247" t="s">
        <v>2126</v>
      </c>
      <c r="C193" s="206" t="s">
        <v>2127</v>
      </c>
      <c r="D193" s="294" t="s">
        <v>2128</v>
      </c>
      <c r="E193" s="294" t="s">
        <v>2129</v>
      </c>
    </row>
    <row r="194" spans="1:5" ht="26.25" customHeight="1">
      <c r="A194" s="260">
        <v>41850</v>
      </c>
      <c r="B194" s="247" t="s">
        <v>2126</v>
      </c>
      <c r="C194" s="206" t="s">
        <v>2127</v>
      </c>
      <c r="D194" s="294" t="s">
        <v>2076</v>
      </c>
      <c r="E194" s="294" t="s">
        <v>2130</v>
      </c>
    </row>
    <row r="195" spans="1:5" ht="26.25" customHeight="1">
      <c r="A195" s="260">
        <v>41848</v>
      </c>
      <c r="B195" s="265" t="s">
        <v>2131</v>
      </c>
      <c r="C195" s="206" t="s">
        <v>2132</v>
      </c>
      <c r="D195" s="294" t="s">
        <v>2133</v>
      </c>
      <c r="E195" s="294" t="s">
        <v>2134</v>
      </c>
    </row>
    <row r="196" spans="1:5" ht="26.25" customHeight="1">
      <c r="A196" s="260">
        <v>41846</v>
      </c>
      <c r="B196" s="210" t="s">
        <v>2135</v>
      </c>
      <c r="C196" s="206" t="s">
        <v>2136</v>
      </c>
      <c r="D196" s="294" t="s">
        <v>2137</v>
      </c>
      <c r="E196" s="294" t="s">
        <v>2138</v>
      </c>
    </row>
    <row r="197" spans="1:5" ht="37.5" customHeight="1">
      <c r="A197" s="260">
        <v>41846</v>
      </c>
      <c r="B197" s="210" t="s">
        <v>39</v>
      </c>
      <c r="C197" s="206" t="s">
        <v>2139</v>
      </c>
      <c r="D197" s="294" t="s">
        <v>2140</v>
      </c>
      <c r="E197" s="294" t="s">
        <v>2141</v>
      </c>
    </row>
    <row r="198" spans="1:5" ht="26.25" customHeight="1">
      <c r="A198" s="260">
        <v>41846</v>
      </c>
      <c r="B198" s="247" t="s">
        <v>2142</v>
      </c>
      <c r="C198" s="206" t="s">
        <v>2075</v>
      </c>
      <c r="D198" s="294" t="s">
        <v>2143</v>
      </c>
      <c r="E198" s="294" t="s">
        <v>2144</v>
      </c>
    </row>
    <row r="199" spans="1:5" ht="24.75" customHeight="1">
      <c r="A199" s="260">
        <v>41846</v>
      </c>
      <c r="B199" s="265" t="s">
        <v>2145</v>
      </c>
      <c r="C199" s="206" t="s">
        <v>798</v>
      </c>
      <c r="D199" s="294" t="s">
        <v>2146</v>
      </c>
      <c r="E199" s="294" t="s">
        <v>2147</v>
      </c>
    </row>
    <row r="200" spans="1:5" ht="26.25" customHeight="1">
      <c r="A200" s="260">
        <v>41845</v>
      </c>
      <c r="B200" s="222" t="s">
        <v>2148</v>
      </c>
      <c r="C200" s="206" t="s">
        <v>2149</v>
      </c>
      <c r="D200" s="294" t="s">
        <v>2150</v>
      </c>
      <c r="E200" s="294" t="s">
        <v>2151</v>
      </c>
    </row>
    <row r="201" spans="1:5" ht="26.25" customHeight="1">
      <c r="A201" s="260">
        <v>41845</v>
      </c>
      <c r="B201" s="265" t="s">
        <v>2095</v>
      </c>
      <c r="C201" s="206" t="s">
        <v>811</v>
      </c>
      <c r="D201" s="294" t="s">
        <v>2152</v>
      </c>
      <c r="E201" s="294" t="s">
        <v>2153</v>
      </c>
    </row>
    <row r="202" spans="1:5" ht="18" customHeight="1">
      <c r="A202" s="260">
        <v>41845</v>
      </c>
      <c r="B202" s="265" t="s">
        <v>2088</v>
      </c>
      <c r="C202" s="206" t="s">
        <v>800</v>
      </c>
      <c r="D202" s="294" t="s">
        <v>2154</v>
      </c>
      <c r="E202" s="294" t="s">
        <v>2155</v>
      </c>
    </row>
    <row r="203" spans="1:5" ht="26.25" customHeight="1">
      <c r="A203" s="260">
        <v>41845</v>
      </c>
      <c r="B203" s="265" t="s">
        <v>2099</v>
      </c>
      <c r="C203" s="206" t="s">
        <v>2156</v>
      </c>
      <c r="D203" s="294" t="s">
        <v>2086</v>
      </c>
      <c r="E203" s="294" t="s">
        <v>2157</v>
      </c>
    </row>
    <row r="204" spans="1:5" ht="24.75" customHeight="1">
      <c r="A204" s="260">
        <v>41845</v>
      </c>
      <c r="B204" s="265" t="s">
        <v>2145</v>
      </c>
      <c r="C204" s="206" t="s">
        <v>798</v>
      </c>
      <c r="D204" s="294" t="s">
        <v>2158</v>
      </c>
      <c r="E204" s="294" t="s">
        <v>2159</v>
      </c>
    </row>
    <row r="205" spans="1:5" ht="26.25" customHeight="1">
      <c r="A205" s="260">
        <v>41844</v>
      </c>
      <c r="B205" s="265" t="s">
        <v>2084</v>
      </c>
      <c r="C205" s="206" t="s">
        <v>796</v>
      </c>
      <c r="D205" s="294" t="s">
        <v>2160</v>
      </c>
      <c r="E205" s="295" t="s">
        <v>2161</v>
      </c>
    </row>
    <row r="206" spans="1:5" ht="26.25" customHeight="1">
      <c r="A206" s="260">
        <v>41844</v>
      </c>
      <c r="B206" s="265" t="s">
        <v>2131</v>
      </c>
      <c r="C206" s="206" t="s">
        <v>806</v>
      </c>
      <c r="D206" s="294" t="s">
        <v>2162</v>
      </c>
      <c r="E206" s="294" t="s">
        <v>2163</v>
      </c>
    </row>
    <row r="207" spans="1:5" ht="26.25" customHeight="1">
      <c r="A207" s="260">
        <v>41844</v>
      </c>
      <c r="B207" s="265" t="s">
        <v>2131</v>
      </c>
      <c r="C207" s="206" t="s">
        <v>806</v>
      </c>
      <c r="D207" s="294" t="s">
        <v>2079</v>
      </c>
      <c r="E207" s="294" t="s">
        <v>2164</v>
      </c>
    </row>
    <row r="208" spans="1:5" ht="26.25" customHeight="1">
      <c r="A208" s="260">
        <v>41843</v>
      </c>
      <c r="B208" s="247" t="s">
        <v>2165</v>
      </c>
      <c r="C208" s="206" t="s">
        <v>2166</v>
      </c>
      <c r="D208" s="294" t="s">
        <v>2167</v>
      </c>
      <c r="E208" s="297" t="s">
        <v>2168</v>
      </c>
    </row>
    <row r="209" spans="1:5" ht="26.25" customHeight="1">
      <c r="A209" s="29">
        <v>41842</v>
      </c>
      <c r="B209" s="247" t="s">
        <v>2169</v>
      </c>
      <c r="C209" s="206" t="s">
        <v>2170</v>
      </c>
      <c r="D209" s="294" t="s">
        <v>2171</v>
      </c>
      <c r="E209" s="294" t="s">
        <v>2172</v>
      </c>
    </row>
    <row r="210" spans="1:5" ht="26.25" customHeight="1">
      <c r="A210" s="29">
        <v>41842</v>
      </c>
      <c r="B210" s="247" t="s">
        <v>2173</v>
      </c>
      <c r="C210" s="206" t="s">
        <v>2174</v>
      </c>
      <c r="D210" s="294" t="s">
        <v>2175</v>
      </c>
      <c r="E210" s="294" t="s">
        <v>2176</v>
      </c>
    </row>
    <row r="211" spans="1:5" ht="26.25" customHeight="1">
      <c r="A211" s="260">
        <v>41842</v>
      </c>
      <c r="B211" s="210" t="s">
        <v>2177</v>
      </c>
      <c r="C211" s="206" t="s">
        <v>2178</v>
      </c>
      <c r="D211" s="294" t="s">
        <v>2179</v>
      </c>
      <c r="E211" s="294" t="s">
        <v>2180</v>
      </c>
    </row>
    <row r="212" spans="1:5" ht="26.25" customHeight="1">
      <c r="A212" s="260">
        <v>41841</v>
      </c>
      <c r="B212" s="261" t="s">
        <v>2181</v>
      </c>
      <c r="C212" s="206" t="s">
        <v>2182</v>
      </c>
      <c r="D212" s="294" t="s">
        <v>2183</v>
      </c>
      <c r="E212" s="294" t="s">
        <v>2184</v>
      </c>
    </row>
    <row r="213" spans="1:5" ht="26.25" customHeight="1">
      <c r="A213" s="260">
        <v>41838</v>
      </c>
      <c r="B213" s="265" t="s">
        <v>2185</v>
      </c>
      <c r="C213" s="206" t="s">
        <v>2186</v>
      </c>
      <c r="D213" s="294" t="s">
        <v>2187</v>
      </c>
      <c r="E213" s="294" t="s">
        <v>2188</v>
      </c>
    </row>
    <row r="214" spans="1:5" ht="26.25" customHeight="1">
      <c r="A214" s="260">
        <v>41838</v>
      </c>
      <c r="B214" s="247" t="s">
        <v>2189</v>
      </c>
      <c r="C214" s="206" t="s">
        <v>2190</v>
      </c>
      <c r="D214" s="294" t="s">
        <v>2191</v>
      </c>
      <c r="E214" s="294" t="s">
        <v>2192</v>
      </c>
    </row>
    <row r="215" spans="1:5" ht="26.25" customHeight="1">
      <c r="A215" s="260">
        <v>41835</v>
      </c>
      <c r="B215" s="247" t="s">
        <v>2189</v>
      </c>
      <c r="C215" s="206" t="s">
        <v>2190</v>
      </c>
      <c r="D215" s="294" t="s">
        <v>2193</v>
      </c>
      <c r="E215" s="294" t="s">
        <v>2194</v>
      </c>
    </row>
    <row r="216" spans="1:5" ht="26.25" customHeight="1">
      <c r="A216" s="260">
        <v>41835</v>
      </c>
      <c r="B216" s="222" t="s">
        <v>2195</v>
      </c>
      <c r="C216" s="206" t="s">
        <v>2196</v>
      </c>
      <c r="D216" s="294" t="s">
        <v>2193</v>
      </c>
      <c r="E216" s="294" t="s">
        <v>2197</v>
      </c>
    </row>
    <row r="217" spans="1:5" ht="26.25" customHeight="1">
      <c r="A217" s="260">
        <v>41835</v>
      </c>
      <c r="B217" s="210" t="s">
        <v>2198</v>
      </c>
      <c r="C217" s="206" t="s">
        <v>2199</v>
      </c>
      <c r="D217" s="294" t="s">
        <v>2193</v>
      </c>
      <c r="E217" s="294" t="s">
        <v>2200</v>
      </c>
    </row>
    <row r="218" spans="1:5" ht="26.25" customHeight="1">
      <c r="A218" s="260">
        <v>41835</v>
      </c>
      <c r="B218" s="210" t="s">
        <v>2198</v>
      </c>
      <c r="C218" s="206" t="s">
        <v>2199</v>
      </c>
      <c r="D218" s="294" t="s">
        <v>2201</v>
      </c>
      <c r="E218" s="294" t="s">
        <v>2202</v>
      </c>
    </row>
    <row r="219" spans="1:5" ht="26.25" customHeight="1">
      <c r="A219" s="260">
        <v>41835</v>
      </c>
      <c r="B219" s="247" t="s">
        <v>2203</v>
      </c>
      <c r="C219" s="206" t="s">
        <v>2204</v>
      </c>
      <c r="D219" s="294" t="s">
        <v>2193</v>
      </c>
      <c r="E219" s="294" t="s">
        <v>2205</v>
      </c>
    </row>
    <row r="220" spans="1:5" ht="26.25" customHeight="1">
      <c r="A220" s="260">
        <v>41835</v>
      </c>
      <c r="B220" s="247" t="s">
        <v>2206</v>
      </c>
      <c r="C220" s="206" t="s">
        <v>2207</v>
      </c>
      <c r="D220" s="294" t="s">
        <v>2208</v>
      </c>
      <c r="E220" s="294" t="s">
        <v>2209</v>
      </c>
    </row>
    <row r="221" spans="1:5" ht="25.5" customHeight="1">
      <c r="A221" s="260">
        <v>41835</v>
      </c>
      <c r="B221" s="247" t="s">
        <v>2210</v>
      </c>
      <c r="C221" s="206" t="s">
        <v>2211</v>
      </c>
      <c r="D221" s="294" t="s">
        <v>2193</v>
      </c>
      <c r="E221" s="294" t="s">
        <v>2212</v>
      </c>
    </row>
    <row r="222" spans="1:5" ht="24">
      <c r="A222" s="260">
        <v>41835</v>
      </c>
      <c r="B222" s="222" t="s">
        <v>2213</v>
      </c>
      <c r="C222" s="206" t="s">
        <v>2214</v>
      </c>
      <c r="D222" s="294" t="s">
        <v>2193</v>
      </c>
      <c r="E222" s="294" t="s">
        <v>2215</v>
      </c>
    </row>
    <row r="223" spans="1:5" ht="26.25" customHeight="1">
      <c r="A223" s="260">
        <v>41835</v>
      </c>
      <c r="B223" s="247" t="s">
        <v>2216</v>
      </c>
      <c r="C223" s="206" t="s">
        <v>2217</v>
      </c>
      <c r="D223" s="294" t="s">
        <v>2208</v>
      </c>
      <c r="E223" s="294" t="s">
        <v>2218</v>
      </c>
    </row>
    <row r="224" spans="1:5" ht="18.75" customHeight="1">
      <c r="A224" s="260">
        <v>41835</v>
      </c>
      <c r="B224" s="210" t="s">
        <v>39</v>
      </c>
      <c r="C224" s="206" t="s">
        <v>2219</v>
      </c>
      <c r="D224" s="294" t="s">
        <v>2220</v>
      </c>
      <c r="E224" s="294" t="s">
        <v>2221</v>
      </c>
    </row>
    <row r="225" spans="1:5" ht="24">
      <c r="A225" s="260">
        <v>41835</v>
      </c>
      <c r="B225" s="247" t="s">
        <v>2222</v>
      </c>
      <c r="C225" s="206" t="s">
        <v>2223</v>
      </c>
      <c r="D225" s="294" t="s">
        <v>2193</v>
      </c>
      <c r="E225" s="294" t="s">
        <v>2224</v>
      </c>
    </row>
    <row r="226" spans="1:5" ht="28.5" customHeight="1">
      <c r="A226" s="260">
        <v>41835</v>
      </c>
      <c r="B226" s="261" t="s">
        <v>30</v>
      </c>
      <c r="C226" s="206" t="s">
        <v>2225</v>
      </c>
      <c r="D226" s="294" t="s">
        <v>2193</v>
      </c>
      <c r="E226" s="294" t="s">
        <v>2226</v>
      </c>
    </row>
    <row r="227" spans="1:5" ht="28.5" customHeight="1">
      <c r="A227" s="260">
        <v>41835</v>
      </c>
      <c r="B227" s="247" t="s">
        <v>58</v>
      </c>
      <c r="C227" s="206" t="s">
        <v>2227</v>
      </c>
      <c r="D227" s="294" t="s">
        <v>2193</v>
      </c>
      <c r="E227" s="294" t="s">
        <v>2228</v>
      </c>
    </row>
    <row r="228" spans="1:5" ht="28.5" customHeight="1">
      <c r="A228" s="260">
        <v>41834</v>
      </c>
      <c r="B228" s="261" t="s">
        <v>2181</v>
      </c>
      <c r="C228" s="206" t="s">
        <v>2182</v>
      </c>
      <c r="D228" s="294" t="s">
        <v>2193</v>
      </c>
      <c r="E228" s="294" t="s">
        <v>2229</v>
      </c>
    </row>
    <row r="229" spans="1:5" ht="26.25" customHeight="1">
      <c r="A229" s="260">
        <v>41831</v>
      </c>
      <c r="B229" s="210" t="s">
        <v>39</v>
      </c>
      <c r="C229" s="206" t="s">
        <v>2219</v>
      </c>
      <c r="D229" s="294" t="s">
        <v>2230</v>
      </c>
      <c r="E229" s="294" t="s">
        <v>2231</v>
      </c>
    </row>
    <row r="230" spans="1:5" ht="26.25" customHeight="1">
      <c r="A230" s="260">
        <v>41831</v>
      </c>
      <c r="B230" s="247" t="s">
        <v>2232</v>
      </c>
      <c r="C230" s="206" t="s">
        <v>807</v>
      </c>
      <c r="D230" s="294" t="s">
        <v>2193</v>
      </c>
      <c r="E230" s="294" t="s">
        <v>2233</v>
      </c>
    </row>
    <row r="231" spans="1:5" ht="26.25" customHeight="1">
      <c r="A231" s="260">
        <v>41831</v>
      </c>
      <c r="B231" s="210" t="s">
        <v>2234</v>
      </c>
      <c r="C231" s="206" t="s">
        <v>2235</v>
      </c>
      <c r="D231" s="294" t="s">
        <v>2193</v>
      </c>
      <c r="E231" s="294" t="s">
        <v>2236</v>
      </c>
    </row>
    <row r="232" spans="1:5" ht="26.25" customHeight="1">
      <c r="A232" s="260">
        <v>41830</v>
      </c>
      <c r="B232" s="247" t="s">
        <v>2237</v>
      </c>
      <c r="C232" s="206" t="s">
        <v>804</v>
      </c>
      <c r="D232" s="294" t="s">
        <v>2193</v>
      </c>
      <c r="E232" s="294" t="s">
        <v>2238</v>
      </c>
    </row>
    <row r="233" spans="1:5" ht="26.25" customHeight="1">
      <c r="A233" s="260">
        <v>41830</v>
      </c>
      <c r="B233" s="247" t="s">
        <v>2239</v>
      </c>
      <c r="C233" s="206" t="s">
        <v>2240</v>
      </c>
      <c r="D233" s="294" t="s">
        <v>2241</v>
      </c>
      <c r="E233" s="294" t="s">
        <v>2242</v>
      </c>
    </row>
    <row r="234" spans="1:5" ht="26.25" customHeight="1">
      <c r="A234" s="260">
        <v>41830</v>
      </c>
      <c r="B234" s="247" t="s">
        <v>2216</v>
      </c>
      <c r="C234" s="206" t="s">
        <v>2217</v>
      </c>
      <c r="D234" s="294" t="s">
        <v>2208</v>
      </c>
      <c r="E234" s="294" t="s">
        <v>2243</v>
      </c>
    </row>
    <row r="235" spans="1:5" ht="26.25" customHeight="1">
      <c r="A235" s="260">
        <v>41829</v>
      </c>
      <c r="B235" s="247" t="s">
        <v>2244</v>
      </c>
      <c r="C235" s="206" t="s">
        <v>2245</v>
      </c>
      <c r="D235" s="294" t="s">
        <v>2246</v>
      </c>
      <c r="E235" s="294" t="s">
        <v>2247</v>
      </c>
    </row>
    <row r="236" spans="1:5" ht="26.25" customHeight="1">
      <c r="A236" s="260">
        <v>41829</v>
      </c>
      <c r="B236" s="247" t="s">
        <v>2248</v>
      </c>
      <c r="C236" s="206" t="s">
        <v>2249</v>
      </c>
      <c r="D236" s="294" t="s">
        <v>2193</v>
      </c>
      <c r="E236" s="294" t="s">
        <v>2250</v>
      </c>
    </row>
    <row r="237" spans="1:5" ht="26.25" customHeight="1">
      <c r="A237" s="260">
        <v>41829</v>
      </c>
      <c r="B237" s="222" t="s">
        <v>53</v>
      </c>
      <c r="C237" s="206" t="s">
        <v>2251</v>
      </c>
      <c r="D237" s="294" t="s">
        <v>2193</v>
      </c>
      <c r="E237" s="294" t="s">
        <v>2252</v>
      </c>
    </row>
    <row r="238" spans="1:5" ht="26.25" customHeight="1">
      <c r="A238" s="260">
        <v>41828</v>
      </c>
      <c r="B238" s="222" t="s">
        <v>2253</v>
      </c>
      <c r="C238" s="206" t="s">
        <v>2254</v>
      </c>
      <c r="D238" s="294" t="s">
        <v>2193</v>
      </c>
      <c r="E238" s="294" t="s">
        <v>2255</v>
      </c>
    </row>
    <row r="239" spans="1:5" ht="26.25" customHeight="1">
      <c r="A239" s="260">
        <v>41755</v>
      </c>
      <c r="B239" s="261" t="s">
        <v>30</v>
      </c>
      <c r="C239" s="206" t="s">
        <v>2225</v>
      </c>
      <c r="D239" s="294" t="s">
        <v>2256</v>
      </c>
      <c r="E239" s="294" t="s">
        <v>2257</v>
      </c>
    </row>
    <row r="240" spans="1:5" ht="26.25" customHeight="1">
      <c r="A240" s="260">
        <v>41755</v>
      </c>
      <c r="B240" s="210" t="s">
        <v>2258</v>
      </c>
      <c r="C240" s="206" t="s">
        <v>2259</v>
      </c>
      <c r="D240" s="294" t="s">
        <v>2260</v>
      </c>
      <c r="E240" s="294" t="s">
        <v>2261</v>
      </c>
    </row>
    <row r="241" spans="1:5" ht="26.25" customHeight="1">
      <c r="A241" s="260">
        <v>41754</v>
      </c>
      <c r="B241" s="210" t="s">
        <v>39</v>
      </c>
      <c r="C241" s="206" t="s">
        <v>2219</v>
      </c>
      <c r="D241" s="294" t="s">
        <v>2260</v>
      </c>
      <c r="E241" s="294" t="s">
        <v>2262</v>
      </c>
    </row>
    <row r="242" spans="1:5" ht="26.25" customHeight="1">
      <c r="A242" s="260">
        <v>41754</v>
      </c>
      <c r="B242" s="247" t="s">
        <v>2248</v>
      </c>
      <c r="C242" s="206" t="s">
        <v>2249</v>
      </c>
      <c r="D242" s="294" t="s">
        <v>2263</v>
      </c>
      <c r="E242" s="294" t="s">
        <v>2264</v>
      </c>
    </row>
    <row r="243" spans="1:5" ht="26.25" customHeight="1">
      <c r="A243" s="260">
        <v>41754</v>
      </c>
      <c r="B243" s="247" t="s">
        <v>58</v>
      </c>
      <c r="C243" s="206" t="s">
        <v>2227</v>
      </c>
      <c r="D243" s="294" t="s">
        <v>2265</v>
      </c>
      <c r="E243" s="294" t="s">
        <v>2266</v>
      </c>
    </row>
    <row r="244" spans="1:5" ht="26.25" customHeight="1">
      <c r="A244" s="260">
        <v>41754</v>
      </c>
      <c r="B244" s="247" t="s">
        <v>2189</v>
      </c>
      <c r="C244" s="206" t="s">
        <v>2190</v>
      </c>
      <c r="D244" s="294" t="s">
        <v>2263</v>
      </c>
      <c r="E244" s="294" t="s">
        <v>2267</v>
      </c>
    </row>
    <row r="245" spans="1:5" ht="26.25" customHeight="1">
      <c r="A245" s="260">
        <v>41754</v>
      </c>
      <c r="B245" s="222" t="s">
        <v>2195</v>
      </c>
      <c r="C245" s="206" t="s">
        <v>2196</v>
      </c>
      <c r="D245" s="294" t="s">
        <v>2265</v>
      </c>
      <c r="E245" s="294" t="s">
        <v>2268</v>
      </c>
    </row>
    <row r="246" spans="1:5" ht="26.25" customHeight="1">
      <c r="A246" s="260">
        <v>41753</v>
      </c>
      <c r="B246" s="247" t="s">
        <v>2203</v>
      </c>
      <c r="C246" s="206" t="s">
        <v>2204</v>
      </c>
      <c r="D246" s="294" t="s">
        <v>2265</v>
      </c>
      <c r="E246" s="294" t="s">
        <v>2269</v>
      </c>
    </row>
    <row r="247" spans="1:5" ht="26.25" customHeight="1">
      <c r="A247" s="260">
        <v>41753</v>
      </c>
      <c r="B247" s="247" t="s">
        <v>2222</v>
      </c>
      <c r="C247" s="206" t="s">
        <v>2223</v>
      </c>
      <c r="D247" s="294" t="s">
        <v>2263</v>
      </c>
      <c r="E247" s="294" t="s">
        <v>2270</v>
      </c>
    </row>
    <row r="248" spans="1:5" ht="26.25" customHeight="1">
      <c r="A248" s="260">
        <v>41752</v>
      </c>
      <c r="B248" s="247" t="s">
        <v>2239</v>
      </c>
      <c r="C248" s="206" t="s">
        <v>2240</v>
      </c>
      <c r="D248" s="294" t="s">
        <v>2260</v>
      </c>
      <c r="E248" s="294" t="s">
        <v>2271</v>
      </c>
    </row>
    <row r="249" spans="1:5" ht="26.25" customHeight="1">
      <c r="A249" s="260">
        <v>41752</v>
      </c>
      <c r="B249" s="247" t="s">
        <v>2272</v>
      </c>
      <c r="C249" s="206" t="s">
        <v>803</v>
      </c>
      <c r="D249" s="294" t="s">
        <v>2273</v>
      </c>
      <c r="E249" s="294" t="s">
        <v>2274</v>
      </c>
    </row>
    <row r="250" spans="1:5" ht="26.25" customHeight="1">
      <c r="A250" s="260">
        <v>41751</v>
      </c>
      <c r="B250" s="247" t="s">
        <v>2244</v>
      </c>
      <c r="C250" s="206" t="s">
        <v>2245</v>
      </c>
      <c r="D250" s="294" t="s">
        <v>2260</v>
      </c>
      <c r="E250" s="294" t="s">
        <v>2275</v>
      </c>
    </row>
    <row r="251" spans="1:5" ht="26.25" customHeight="1">
      <c r="A251" s="260">
        <v>41751</v>
      </c>
      <c r="B251" s="210" t="s">
        <v>2276</v>
      </c>
      <c r="C251" s="206" t="s">
        <v>2277</v>
      </c>
      <c r="D251" s="294" t="s">
        <v>2278</v>
      </c>
      <c r="E251" s="294" t="s">
        <v>2279</v>
      </c>
    </row>
    <row r="252" spans="1:5" ht="26.25" customHeight="1">
      <c r="A252" s="260">
        <v>41751</v>
      </c>
      <c r="B252" s="247" t="s">
        <v>2280</v>
      </c>
      <c r="C252" s="206" t="s">
        <v>2281</v>
      </c>
      <c r="D252" s="294" t="s">
        <v>2260</v>
      </c>
      <c r="E252" s="294" t="s">
        <v>2282</v>
      </c>
    </row>
    <row r="253" spans="1:5" ht="26.25" customHeight="1">
      <c r="A253" s="260">
        <v>41748</v>
      </c>
      <c r="B253" s="222" t="s">
        <v>53</v>
      </c>
      <c r="C253" s="206" t="s">
        <v>1868</v>
      </c>
      <c r="D253" s="263" t="s">
        <v>1869</v>
      </c>
      <c r="E253" s="263" t="s">
        <v>1906</v>
      </c>
    </row>
    <row r="254" spans="1:5" ht="26.25" customHeight="1">
      <c r="A254" s="276" t="s">
        <v>1879</v>
      </c>
      <c r="B254" s="247" t="s">
        <v>1889</v>
      </c>
      <c r="C254" s="206" t="s">
        <v>1888</v>
      </c>
      <c r="D254" s="263" t="s">
        <v>1890</v>
      </c>
      <c r="E254" s="263" t="s">
        <v>1891</v>
      </c>
    </row>
    <row r="255" spans="1:5" ht="26.25" customHeight="1">
      <c r="A255" s="260">
        <v>41747</v>
      </c>
      <c r="B255" s="222" t="s">
        <v>1244</v>
      </c>
      <c r="C255" s="206" t="s">
        <v>1870</v>
      </c>
      <c r="D255" s="263" t="s">
        <v>1895</v>
      </c>
      <c r="E255" s="263" t="s">
        <v>1884</v>
      </c>
    </row>
    <row r="256" spans="1:5" ht="26.25" customHeight="1">
      <c r="A256" s="260">
        <v>41747</v>
      </c>
      <c r="B256" s="247" t="s">
        <v>1627</v>
      </c>
      <c r="C256" s="206" t="s">
        <v>1874</v>
      </c>
      <c r="D256" s="263" t="s">
        <v>1877</v>
      </c>
      <c r="E256" s="263" t="s">
        <v>1878</v>
      </c>
    </row>
    <row r="257" spans="1:5" ht="26.25" customHeight="1">
      <c r="A257" s="260">
        <v>41746</v>
      </c>
      <c r="B257" s="222" t="s">
        <v>1293</v>
      </c>
      <c r="C257" s="206" t="s">
        <v>1873</v>
      </c>
      <c r="D257" s="263" t="s">
        <v>1875</v>
      </c>
      <c r="E257" s="263" t="s">
        <v>1876</v>
      </c>
    </row>
    <row r="258" spans="1:5" ht="26.25" customHeight="1">
      <c r="A258" s="260">
        <v>41746</v>
      </c>
      <c r="B258" s="210" t="s">
        <v>710</v>
      </c>
      <c r="C258" s="206" t="s">
        <v>1883</v>
      </c>
      <c r="D258" s="263" t="s">
        <v>1886</v>
      </c>
      <c r="E258" s="263" t="s">
        <v>1904</v>
      </c>
    </row>
    <row r="259" spans="1:5" ht="26.25" customHeight="1">
      <c r="A259" s="260">
        <v>41745</v>
      </c>
      <c r="B259" s="210" t="s">
        <v>710</v>
      </c>
      <c r="C259" s="206" t="s">
        <v>1883</v>
      </c>
      <c r="D259" s="263" t="s">
        <v>1894</v>
      </c>
      <c r="E259" s="263" t="s">
        <v>1885</v>
      </c>
    </row>
    <row r="260" spans="1:5" ht="26.25" customHeight="1">
      <c r="A260" s="260">
        <v>41744</v>
      </c>
      <c r="B260" s="247" t="s">
        <v>1723</v>
      </c>
      <c r="C260" s="206" t="s">
        <v>1872</v>
      </c>
      <c r="D260" s="263" t="s">
        <v>1898</v>
      </c>
      <c r="E260" s="263" t="s">
        <v>1907</v>
      </c>
    </row>
    <row r="261" spans="1:5" ht="26.25" customHeight="1">
      <c r="A261" s="260">
        <v>41744</v>
      </c>
      <c r="B261" s="210" t="s">
        <v>1893</v>
      </c>
      <c r="C261" s="206" t="s">
        <v>1892</v>
      </c>
      <c r="D261" s="263" t="s">
        <v>1896</v>
      </c>
      <c r="E261" s="263" t="s">
        <v>1897</v>
      </c>
    </row>
    <row r="262" spans="1:5" ht="26.25" customHeight="1">
      <c r="A262" s="260">
        <v>41744</v>
      </c>
      <c r="B262" s="210" t="s">
        <v>69</v>
      </c>
      <c r="C262" s="206" t="s">
        <v>1880</v>
      </c>
      <c r="D262" s="263" t="s">
        <v>1882</v>
      </c>
      <c r="E262" s="263" t="s">
        <v>1881</v>
      </c>
    </row>
    <row r="263" spans="1:5" ht="26.25" customHeight="1">
      <c r="A263" s="260">
        <v>41744</v>
      </c>
      <c r="B263" s="247" t="s">
        <v>1560</v>
      </c>
      <c r="C263" s="206" t="s">
        <v>1871</v>
      </c>
      <c r="D263" s="263" t="s">
        <v>1899</v>
      </c>
      <c r="E263" s="263" t="s">
        <v>1905</v>
      </c>
    </row>
    <row r="264" spans="1:5" ht="26.25" customHeight="1">
      <c r="A264" s="260">
        <v>41740</v>
      </c>
      <c r="B264" s="210" t="s">
        <v>257</v>
      </c>
      <c r="C264" s="206" t="s">
        <v>258</v>
      </c>
      <c r="D264" s="263" t="s">
        <v>1814</v>
      </c>
      <c r="E264" s="263" t="s">
        <v>1827</v>
      </c>
    </row>
    <row r="265" spans="1:5" ht="26.25" customHeight="1">
      <c r="A265" s="260">
        <v>41740</v>
      </c>
      <c r="B265" s="247" t="s">
        <v>1782</v>
      </c>
      <c r="C265" s="249" t="s">
        <v>1281</v>
      </c>
      <c r="D265" s="263" t="s">
        <v>1792</v>
      </c>
      <c r="E265" s="263" t="s">
        <v>1824</v>
      </c>
    </row>
    <row r="266" spans="1:5" ht="26.25" customHeight="1">
      <c r="A266" s="260">
        <v>41739</v>
      </c>
      <c r="B266" s="222" t="s">
        <v>1834</v>
      </c>
      <c r="C266" s="271" t="s">
        <v>1825</v>
      </c>
      <c r="D266" s="272" t="s">
        <v>1826</v>
      </c>
      <c r="E266" s="263" t="s">
        <v>1835</v>
      </c>
    </row>
    <row r="267" spans="1:5" ht="26.25" customHeight="1">
      <c r="A267" s="260">
        <v>41739</v>
      </c>
      <c r="B267" s="247" t="s">
        <v>1555</v>
      </c>
      <c r="C267" s="249" t="s">
        <v>1556</v>
      </c>
      <c r="D267" s="263" t="s">
        <v>1828</v>
      </c>
      <c r="E267" s="263" t="s">
        <v>1829</v>
      </c>
    </row>
    <row r="268" spans="1:5" ht="26.25" customHeight="1">
      <c r="A268" s="260">
        <v>41739</v>
      </c>
      <c r="B268" s="222" t="s">
        <v>132</v>
      </c>
      <c r="C268" s="206" t="s">
        <v>212</v>
      </c>
      <c r="D268" s="274" t="s">
        <v>1778</v>
      </c>
      <c r="E268" s="272" t="s">
        <v>1838</v>
      </c>
    </row>
    <row r="269" spans="1:5" ht="26.25" customHeight="1">
      <c r="A269" s="260">
        <v>41739</v>
      </c>
      <c r="B269" s="261" t="s">
        <v>30</v>
      </c>
      <c r="C269" s="262" t="s">
        <v>815</v>
      </c>
      <c r="D269" s="263" t="s">
        <v>1792</v>
      </c>
      <c r="E269" s="263" t="s">
        <v>1808</v>
      </c>
    </row>
    <row r="270" spans="1:5" s="268" customFormat="1" ht="26.25" customHeight="1">
      <c r="A270" s="29">
        <v>41739</v>
      </c>
      <c r="B270" s="247" t="s">
        <v>1777</v>
      </c>
      <c r="C270" s="249" t="s">
        <v>224</v>
      </c>
      <c r="D270" s="248" t="s">
        <v>1791</v>
      </c>
      <c r="E270" s="248" t="s">
        <v>1793</v>
      </c>
    </row>
    <row r="271" spans="1:5" s="268" customFormat="1" ht="26.25" customHeight="1">
      <c r="A271" s="29">
        <v>41739</v>
      </c>
      <c r="B271" s="247" t="s">
        <v>1806</v>
      </c>
      <c r="C271" s="249" t="s">
        <v>1807</v>
      </c>
      <c r="D271" s="248" t="s">
        <v>1792</v>
      </c>
      <c r="E271" s="248" t="s">
        <v>1809</v>
      </c>
    </row>
    <row r="272" spans="1:5" s="268" customFormat="1" ht="26.25" customHeight="1">
      <c r="A272" s="29">
        <v>41739</v>
      </c>
      <c r="B272" s="275" t="s">
        <v>1810</v>
      </c>
      <c r="C272" s="249" t="s">
        <v>1811</v>
      </c>
      <c r="D272" s="248" t="s">
        <v>1792</v>
      </c>
      <c r="E272" s="248" t="s">
        <v>1812</v>
      </c>
    </row>
    <row r="273" spans="1:5" s="268" customFormat="1" ht="26.25" customHeight="1">
      <c r="A273" s="29">
        <v>41739</v>
      </c>
      <c r="B273" s="222" t="s">
        <v>1244</v>
      </c>
      <c r="C273" s="206" t="s">
        <v>1245</v>
      </c>
      <c r="D273" s="248" t="s">
        <v>1818</v>
      </c>
      <c r="E273" s="248" t="s">
        <v>1819</v>
      </c>
    </row>
    <row r="274" spans="1:5" s="268" customFormat="1" ht="26.25" customHeight="1">
      <c r="A274" s="29">
        <v>41739</v>
      </c>
      <c r="B274" s="222" t="s">
        <v>1822</v>
      </c>
      <c r="C274" s="206" t="s">
        <v>1823</v>
      </c>
      <c r="D274" s="248" t="s">
        <v>1820</v>
      </c>
      <c r="E274" s="248" t="s">
        <v>1821</v>
      </c>
    </row>
    <row r="275" spans="1:5" s="268" customFormat="1" ht="26.25" customHeight="1">
      <c r="A275" s="29">
        <v>41738</v>
      </c>
      <c r="B275" s="222" t="s">
        <v>1834</v>
      </c>
      <c r="C275" s="270" t="s">
        <v>1825</v>
      </c>
      <c r="D275" s="248" t="s">
        <v>1832</v>
      </c>
      <c r="E275" s="248" t="s">
        <v>1833</v>
      </c>
    </row>
    <row r="276" spans="1:5" s="268" customFormat="1" ht="26.25" customHeight="1">
      <c r="A276" s="29">
        <v>41738</v>
      </c>
      <c r="B276" s="222" t="s">
        <v>558</v>
      </c>
      <c r="C276" s="249" t="s">
        <v>1816</v>
      </c>
      <c r="D276" s="248" t="s">
        <v>1815</v>
      </c>
      <c r="E276" s="274" t="s">
        <v>1817</v>
      </c>
    </row>
    <row r="277" spans="1:5" s="268" customFormat="1" ht="26.25" customHeight="1">
      <c r="A277" s="29">
        <v>41738</v>
      </c>
      <c r="B277" s="247" t="s">
        <v>1804</v>
      </c>
      <c r="C277" s="249" t="s">
        <v>1805</v>
      </c>
      <c r="D277" s="248" t="s">
        <v>1830</v>
      </c>
      <c r="E277" s="248" t="s">
        <v>1831</v>
      </c>
    </row>
    <row r="278" spans="1:5" s="268" customFormat="1" ht="26.25" customHeight="1">
      <c r="A278" s="29">
        <v>41738</v>
      </c>
      <c r="B278" s="247" t="s">
        <v>1553</v>
      </c>
      <c r="C278" s="249" t="s">
        <v>1531</v>
      </c>
      <c r="D278" s="268" t="s">
        <v>1836</v>
      </c>
      <c r="E278" s="248" t="s">
        <v>1837</v>
      </c>
    </row>
    <row r="279" spans="1:5" s="268" customFormat="1" ht="26.25" customHeight="1">
      <c r="A279" s="29">
        <v>41738</v>
      </c>
      <c r="B279" s="247" t="s">
        <v>1634</v>
      </c>
      <c r="C279" s="249" t="s">
        <v>1635</v>
      </c>
      <c r="D279" s="269" t="s">
        <v>1802</v>
      </c>
      <c r="E279" s="248" t="s">
        <v>1803</v>
      </c>
    </row>
    <row r="280" spans="1:5" s="268" customFormat="1" ht="26.25" customHeight="1">
      <c r="A280" s="29">
        <v>41737</v>
      </c>
      <c r="B280" s="247" t="s">
        <v>1723</v>
      </c>
      <c r="C280" s="249" t="s">
        <v>221</v>
      </c>
      <c r="D280" s="248" t="s">
        <v>1794</v>
      </c>
      <c r="E280" s="248" t="s">
        <v>1795</v>
      </c>
    </row>
    <row r="281" spans="1:5" s="268" customFormat="1" ht="26.25" customHeight="1">
      <c r="A281" s="29">
        <v>41737</v>
      </c>
      <c r="B281" s="222" t="s">
        <v>27</v>
      </c>
      <c r="C281" s="206" t="s">
        <v>1200</v>
      </c>
      <c r="D281" s="248" t="s">
        <v>1800</v>
      </c>
      <c r="E281" s="248" t="s">
        <v>1801</v>
      </c>
    </row>
    <row r="282" spans="1:5" ht="26.25" customHeight="1">
      <c r="A282" s="264">
        <v>41737</v>
      </c>
      <c r="B282" s="265" t="s">
        <v>1796</v>
      </c>
      <c r="C282" s="266" t="s">
        <v>1797</v>
      </c>
      <c r="D282" s="267" t="s">
        <v>1798</v>
      </c>
      <c r="E282" s="267" t="s">
        <v>1799</v>
      </c>
    </row>
    <row r="283" spans="1:5" ht="26.25" customHeight="1">
      <c r="A283" s="29">
        <v>41726</v>
      </c>
      <c r="B283" s="247" t="s">
        <v>1784</v>
      </c>
      <c r="C283" s="249" t="s">
        <v>1783</v>
      </c>
      <c r="D283" s="248" t="s">
        <v>1785</v>
      </c>
      <c r="E283" s="248" t="s">
        <v>1787</v>
      </c>
    </row>
    <row r="284" spans="1:5" ht="26.25" customHeight="1">
      <c r="A284" s="29">
        <v>41726</v>
      </c>
      <c r="B284" s="247" t="s">
        <v>1782</v>
      </c>
      <c r="C284" s="249" t="s">
        <v>1780</v>
      </c>
      <c r="D284" s="248" t="s">
        <v>1781</v>
      </c>
      <c r="E284" s="248" t="s">
        <v>1788</v>
      </c>
    </row>
    <row r="285" spans="1:5" ht="26.25" customHeight="1">
      <c r="A285" s="29">
        <v>41725</v>
      </c>
      <c r="B285" s="247" t="s">
        <v>1614</v>
      </c>
      <c r="C285" s="249" t="s">
        <v>1779</v>
      </c>
      <c r="D285" s="248" t="s">
        <v>1758</v>
      </c>
      <c r="E285" s="248" t="s">
        <v>1789</v>
      </c>
    </row>
    <row r="286" spans="1:5" ht="26.25" customHeight="1">
      <c r="A286" s="29">
        <v>41725</v>
      </c>
      <c r="B286" s="247" t="s">
        <v>1777</v>
      </c>
      <c r="C286" s="249" t="s">
        <v>1776</v>
      </c>
      <c r="D286" s="248" t="s">
        <v>1778</v>
      </c>
      <c r="E286" s="248" t="s">
        <v>1790</v>
      </c>
    </row>
    <row r="287" spans="1:5" ht="26.25" customHeight="1">
      <c r="A287" s="29">
        <v>41725</v>
      </c>
      <c r="B287" s="247" t="s">
        <v>1773</v>
      </c>
      <c r="C287" s="249" t="s">
        <v>1772</v>
      </c>
      <c r="D287" s="248" t="s">
        <v>1775</v>
      </c>
      <c r="E287" s="248" t="s">
        <v>1774</v>
      </c>
    </row>
    <row r="288" spans="1:5" ht="26.25" customHeight="1">
      <c r="A288" s="29">
        <v>41725</v>
      </c>
      <c r="B288" s="247" t="s">
        <v>1771</v>
      </c>
      <c r="C288" s="249" t="s">
        <v>1770</v>
      </c>
      <c r="D288" s="248" t="s">
        <v>1769</v>
      </c>
      <c r="E288" s="248" t="s">
        <v>1768</v>
      </c>
    </row>
    <row r="289" spans="1:5" ht="26.25" customHeight="1">
      <c r="A289" s="29">
        <v>41723</v>
      </c>
      <c r="B289" s="247" t="s">
        <v>1766</v>
      </c>
      <c r="C289" s="249" t="s">
        <v>1764</v>
      </c>
      <c r="D289" s="248" t="s">
        <v>1765</v>
      </c>
      <c r="E289" s="248" t="s">
        <v>1767</v>
      </c>
    </row>
    <row r="290" spans="1:5" ht="26.25" customHeight="1">
      <c r="A290" s="29">
        <v>41723</v>
      </c>
      <c r="B290" s="247" t="s">
        <v>1760</v>
      </c>
      <c r="C290" s="249" t="s">
        <v>1761</v>
      </c>
      <c r="D290" s="248" t="s">
        <v>1762</v>
      </c>
      <c r="E290" s="248" t="s">
        <v>1763</v>
      </c>
    </row>
    <row r="291" spans="1:5" ht="26.25" customHeight="1">
      <c r="A291" s="29">
        <v>41722</v>
      </c>
      <c r="B291" s="247" t="s">
        <v>1757</v>
      </c>
      <c r="C291" s="249" t="s">
        <v>1756</v>
      </c>
      <c r="D291" s="248" t="s">
        <v>1758</v>
      </c>
      <c r="E291" s="248" t="s">
        <v>1759</v>
      </c>
    </row>
    <row r="292" spans="1:5" ht="26.25" customHeight="1">
      <c r="A292" s="29">
        <v>41722</v>
      </c>
      <c r="B292" s="247" t="s">
        <v>1752</v>
      </c>
      <c r="C292" s="249" t="s">
        <v>1753</v>
      </c>
      <c r="D292" s="248" t="s">
        <v>1754</v>
      </c>
      <c r="E292" s="248" t="s">
        <v>1755</v>
      </c>
    </row>
    <row r="293" spans="1:5" ht="26.25" customHeight="1">
      <c r="A293" s="29">
        <v>41722</v>
      </c>
      <c r="B293" s="247" t="s">
        <v>1749</v>
      </c>
      <c r="C293" s="249" t="s">
        <v>1748</v>
      </c>
      <c r="D293" s="248" t="s">
        <v>1750</v>
      </c>
      <c r="E293" s="248" t="s">
        <v>1751</v>
      </c>
    </row>
    <row r="294" spans="1:5" ht="26.25" customHeight="1">
      <c r="A294" s="29">
        <v>41719</v>
      </c>
      <c r="B294" s="247" t="s">
        <v>136</v>
      </c>
      <c r="C294" s="249" t="s">
        <v>173</v>
      </c>
      <c r="D294" s="248" t="s">
        <v>1713</v>
      </c>
      <c r="E294" s="248" t="s">
        <v>1714</v>
      </c>
    </row>
    <row r="295" spans="1:5" ht="26.25" customHeight="1">
      <c r="A295" s="29">
        <v>41718</v>
      </c>
      <c r="B295" s="247" t="s">
        <v>1716</v>
      </c>
      <c r="C295" s="249" t="s">
        <v>1715</v>
      </c>
      <c r="D295" s="248" t="s">
        <v>1717</v>
      </c>
      <c r="E295" s="248" t="s">
        <v>1718</v>
      </c>
    </row>
    <row r="296" spans="1:5" ht="26.25" customHeight="1">
      <c r="A296" s="29">
        <v>41717</v>
      </c>
      <c r="B296" s="247" t="s">
        <v>1727</v>
      </c>
      <c r="C296" s="249" t="s">
        <v>1726</v>
      </c>
      <c r="D296" s="248" t="s">
        <v>1728</v>
      </c>
      <c r="E296" s="248" t="s">
        <v>1731</v>
      </c>
    </row>
    <row r="297" spans="1:5" ht="26.25" customHeight="1">
      <c r="A297" s="29">
        <v>41717</v>
      </c>
      <c r="B297" s="247" t="s">
        <v>1723</v>
      </c>
      <c r="C297" s="249" t="s">
        <v>1722</v>
      </c>
      <c r="D297" s="248" t="s">
        <v>1724</v>
      </c>
      <c r="E297" s="248" t="s">
        <v>1725</v>
      </c>
    </row>
    <row r="298" spans="1:5" ht="26.25" customHeight="1">
      <c r="A298" s="29">
        <v>41716</v>
      </c>
      <c r="B298" s="247" t="s">
        <v>1720</v>
      </c>
      <c r="C298" s="249" t="s">
        <v>1719</v>
      </c>
      <c r="D298" s="248" t="s">
        <v>1721</v>
      </c>
      <c r="E298" s="248" t="s">
        <v>1730</v>
      </c>
    </row>
    <row r="299" spans="1:5" ht="26.25" customHeight="1">
      <c r="A299" s="29">
        <v>41711</v>
      </c>
      <c r="B299" s="247" t="s">
        <v>1610</v>
      </c>
      <c r="C299" s="249" t="s">
        <v>195</v>
      </c>
      <c r="D299" s="248" t="s">
        <v>1637</v>
      </c>
      <c r="E299" s="248" t="s">
        <v>1638</v>
      </c>
    </row>
    <row r="300" spans="1:5" ht="26.25" customHeight="1">
      <c r="A300" s="29">
        <v>41710</v>
      </c>
      <c r="B300" s="247" t="s">
        <v>1634</v>
      </c>
      <c r="C300" s="249" t="s">
        <v>1635</v>
      </c>
      <c r="D300" s="248" t="s">
        <v>1636</v>
      </c>
      <c r="E300" s="248" t="s">
        <v>1641</v>
      </c>
    </row>
    <row r="301" spans="1:5" ht="26.25" customHeight="1">
      <c r="A301" s="29">
        <v>41709</v>
      </c>
      <c r="B301" s="247" t="s">
        <v>1630</v>
      </c>
      <c r="C301" s="249" t="s">
        <v>1631</v>
      </c>
      <c r="D301" s="248" t="s">
        <v>1632</v>
      </c>
      <c r="E301" s="248" t="s">
        <v>1633</v>
      </c>
    </row>
    <row r="302" spans="1:5" ht="26.25" customHeight="1">
      <c r="A302" s="29">
        <v>41709</v>
      </c>
      <c r="B302" s="247" t="s">
        <v>1627</v>
      </c>
      <c r="C302" s="249" t="s">
        <v>1626</v>
      </c>
      <c r="D302" s="248" t="s">
        <v>1628</v>
      </c>
      <c r="E302" s="248" t="s">
        <v>1629</v>
      </c>
    </row>
    <row r="303" spans="1:5" ht="26.25" customHeight="1">
      <c r="A303" s="29">
        <v>41705</v>
      </c>
      <c r="B303" s="247" t="s">
        <v>1610</v>
      </c>
      <c r="C303" s="249" t="s">
        <v>1611</v>
      </c>
      <c r="D303" s="248" t="s">
        <v>1612</v>
      </c>
      <c r="E303" s="248" t="s">
        <v>1613</v>
      </c>
    </row>
    <row r="304" spans="1:5" ht="26.25" customHeight="1">
      <c r="A304" s="29">
        <v>41704</v>
      </c>
      <c r="B304" s="247" t="s">
        <v>1614</v>
      </c>
      <c r="C304" s="249" t="s">
        <v>1615</v>
      </c>
      <c r="D304" s="248" t="s">
        <v>1616</v>
      </c>
      <c r="E304" s="248" t="s">
        <v>1617</v>
      </c>
    </row>
    <row r="305" spans="1:5" ht="26.25" customHeight="1">
      <c r="A305" s="29">
        <v>41703</v>
      </c>
      <c r="B305" s="247" t="s">
        <v>1618</v>
      </c>
      <c r="C305" s="249" t="s">
        <v>1619</v>
      </c>
      <c r="D305" s="248" t="s">
        <v>1620</v>
      </c>
      <c r="E305" s="248" t="s">
        <v>1621</v>
      </c>
    </row>
    <row r="306" spans="1:5" ht="26.25" customHeight="1">
      <c r="A306" s="29">
        <v>41697</v>
      </c>
      <c r="B306" s="247" t="s">
        <v>1567</v>
      </c>
      <c r="C306" s="249" t="s">
        <v>1568</v>
      </c>
      <c r="D306" s="248" t="s">
        <v>1569</v>
      </c>
      <c r="E306" s="248" t="s">
        <v>1570</v>
      </c>
    </row>
    <row r="307" spans="1:5" ht="26.25" customHeight="1">
      <c r="A307" s="29">
        <v>41697</v>
      </c>
      <c r="B307" s="247" t="s">
        <v>1563</v>
      </c>
      <c r="C307" s="249" t="s">
        <v>1564</v>
      </c>
      <c r="D307" s="248" t="s">
        <v>1565</v>
      </c>
      <c r="E307" s="248" t="s">
        <v>1566</v>
      </c>
    </row>
    <row r="308" spans="1:5" ht="26.25" customHeight="1">
      <c r="A308" s="29">
        <v>41696</v>
      </c>
      <c r="B308" s="247" t="s">
        <v>1560</v>
      </c>
      <c r="C308" s="249" t="s">
        <v>1561</v>
      </c>
      <c r="D308" s="248" t="s">
        <v>1562</v>
      </c>
      <c r="E308" s="248" t="s">
        <v>1575</v>
      </c>
    </row>
    <row r="309" spans="1:5" ht="26.25" customHeight="1">
      <c r="A309" s="29">
        <v>41696</v>
      </c>
      <c r="B309" s="247" t="s">
        <v>1554</v>
      </c>
      <c r="C309" s="249" t="s">
        <v>1548</v>
      </c>
      <c r="D309" s="248" t="s">
        <v>1549</v>
      </c>
      <c r="E309" s="248" t="s">
        <v>1550</v>
      </c>
    </row>
    <row r="310" spans="1:5" ht="26.25" customHeight="1">
      <c r="A310" s="29">
        <v>41696</v>
      </c>
      <c r="B310" s="247" t="s">
        <v>1555</v>
      </c>
      <c r="C310" s="249" t="s">
        <v>1556</v>
      </c>
      <c r="D310" s="248" t="s">
        <v>1549</v>
      </c>
      <c r="E310" s="248" t="s">
        <v>1574</v>
      </c>
    </row>
    <row r="311" spans="1:5" ht="26.25" customHeight="1">
      <c r="A311" s="29">
        <v>41696</v>
      </c>
      <c r="B311" s="247" t="s">
        <v>1557</v>
      </c>
      <c r="C311" s="249" t="s">
        <v>1558</v>
      </c>
      <c r="D311" s="248" t="s">
        <v>1559</v>
      </c>
      <c r="E311" s="248" t="s">
        <v>1573</v>
      </c>
    </row>
    <row r="312" spans="1:5" ht="26.25" customHeight="1">
      <c r="A312" s="29">
        <v>41689</v>
      </c>
      <c r="B312" s="247" t="s">
        <v>1553</v>
      </c>
      <c r="C312" s="249" t="s">
        <v>1531</v>
      </c>
      <c r="D312" s="248" t="s">
        <v>1536</v>
      </c>
      <c r="E312" s="248" t="s">
        <v>1538</v>
      </c>
    </row>
    <row r="313" spans="1:5" ht="26.25" customHeight="1">
      <c r="A313" s="29">
        <v>41688</v>
      </c>
      <c r="B313" s="247" t="s">
        <v>1552</v>
      </c>
      <c r="C313" s="249" t="s">
        <v>1534</v>
      </c>
      <c r="D313" s="248" t="s">
        <v>1535</v>
      </c>
      <c r="E313" s="248" t="s">
        <v>1537</v>
      </c>
    </row>
    <row r="314" spans="1:5" ht="26.25" customHeight="1">
      <c r="A314" s="29">
        <v>41688</v>
      </c>
      <c r="B314" s="247" t="s">
        <v>1551</v>
      </c>
      <c r="C314" s="249" t="s">
        <v>1531</v>
      </c>
      <c r="D314" s="248" t="s">
        <v>1532</v>
      </c>
      <c r="E314" s="248" t="s">
        <v>1533</v>
      </c>
    </row>
    <row r="315" spans="1:5" ht="26.25" customHeight="1">
      <c r="A315" s="29">
        <v>41687</v>
      </c>
      <c r="B315" s="247" t="s">
        <v>960</v>
      </c>
      <c r="C315" s="249" t="s">
        <v>810</v>
      </c>
      <c r="D315" s="248" t="s">
        <v>1514</v>
      </c>
      <c r="E315" s="248" t="s">
        <v>1518</v>
      </c>
    </row>
    <row r="316" spans="1:5" ht="26.25" customHeight="1">
      <c r="A316" s="29">
        <v>41682</v>
      </c>
      <c r="B316" s="247" t="s">
        <v>58</v>
      </c>
      <c r="C316" s="250" t="s">
        <v>1515</v>
      </c>
      <c r="D316" s="248" t="s">
        <v>1516</v>
      </c>
      <c r="E316" s="248" t="s">
        <v>1519</v>
      </c>
    </row>
    <row r="317" spans="1:5" ht="26.25" customHeight="1">
      <c r="A317" s="29">
        <v>41682</v>
      </c>
      <c r="B317" s="244" t="s">
        <v>1017</v>
      </c>
      <c r="C317" s="244" t="s">
        <v>1511</v>
      </c>
      <c r="D317" s="246" t="s">
        <v>1512</v>
      </c>
      <c r="E317" s="245" t="s">
        <v>1513</v>
      </c>
    </row>
    <row r="318" spans="1:5" ht="26.25" customHeight="1">
      <c r="A318" s="29">
        <v>41668</v>
      </c>
      <c r="B318" s="222" t="s">
        <v>1339</v>
      </c>
      <c r="C318" s="206" t="s">
        <v>1338</v>
      </c>
      <c r="D318" s="207" t="s">
        <v>1286</v>
      </c>
      <c r="E318" s="207" t="s">
        <v>1340</v>
      </c>
    </row>
    <row r="319" spans="1:5" ht="26.25" customHeight="1">
      <c r="A319" s="29">
        <v>41667</v>
      </c>
      <c r="B319" s="222" t="s">
        <v>1335</v>
      </c>
      <c r="C319" s="206" t="s">
        <v>1334</v>
      </c>
      <c r="D319" s="207" t="s">
        <v>1337</v>
      </c>
      <c r="E319" s="207" t="s">
        <v>1336</v>
      </c>
    </row>
    <row r="320" spans="1:5" ht="26.25" customHeight="1">
      <c r="A320" s="29">
        <v>41667</v>
      </c>
      <c r="B320" s="222" t="s">
        <v>1330</v>
      </c>
      <c r="C320" s="206" t="s">
        <v>1331</v>
      </c>
      <c r="D320" s="207" t="s">
        <v>1332</v>
      </c>
      <c r="E320" s="207" t="s">
        <v>1333</v>
      </c>
    </row>
    <row r="321" spans="1:5" ht="26.25" customHeight="1">
      <c r="A321" s="29">
        <v>41667</v>
      </c>
      <c r="B321" s="222" t="s">
        <v>1252</v>
      </c>
      <c r="C321" s="206" t="s">
        <v>1291</v>
      </c>
      <c r="D321" s="207" t="s">
        <v>1328</v>
      </c>
      <c r="E321" s="207" t="s">
        <v>1329</v>
      </c>
    </row>
    <row r="322" spans="1:5" ht="26.25" customHeight="1">
      <c r="A322" s="29">
        <v>41666</v>
      </c>
      <c r="B322" s="222" t="s">
        <v>1325</v>
      </c>
      <c r="C322" s="206" t="s">
        <v>1326</v>
      </c>
      <c r="D322" s="207" t="s">
        <v>1246</v>
      </c>
      <c r="E322" s="207" t="s">
        <v>1327</v>
      </c>
    </row>
    <row r="323" spans="1:5" ht="26.25" customHeight="1">
      <c r="A323" s="29">
        <v>41664</v>
      </c>
      <c r="B323" s="222" t="s">
        <v>1256</v>
      </c>
      <c r="C323" s="206" t="s">
        <v>1322</v>
      </c>
      <c r="D323" s="207" t="s">
        <v>1246</v>
      </c>
      <c r="E323" s="207" t="s">
        <v>1323</v>
      </c>
    </row>
    <row r="324" spans="1:5" ht="26.25" customHeight="1">
      <c r="A324" s="29">
        <v>41664</v>
      </c>
      <c r="B324" s="222" t="s">
        <v>1252</v>
      </c>
      <c r="C324" s="206" t="s">
        <v>1291</v>
      </c>
      <c r="D324" s="207" t="s">
        <v>1321</v>
      </c>
      <c r="E324" s="207" t="s">
        <v>1320</v>
      </c>
    </row>
    <row r="325" spans="1:5" ht="26.25" customHeight="1">
      <c r="A325" s="29">
        <v>41663</v>
      </c>
      <c r="B325" s="222" t="s">
        <v>1317</v>
      </c>
      <c r="C325" s="206" t="s">
        <v>1318</v>
      </c>
      <c r="D325" s="207" t="s">
        <v>1246</v>
      </c>
      <c r="E325" s="207" t="s">
        <v>1319</v>
      </c>
    </row>
    <row r="326" spans="1:5" ht="26.25" customHeight="1">
      <c r="A326" s="29">
        <v>41663</v>
      </c>
      <c r="B326" s="222" t="s">
        <v>1315</v>
      </c>
      <c r="C326" s="206" t="s">
        <v>1316</v>
      </c>
      <c r="D326" s="207" t="s">
        <v>1246</v>
      </c>
      <c r="E326" s="207" t="s">
        <v>1324</v>
      </c>
    </row>
    <row r="327" spans="1:5" ht="26.25" customHeight="1">
      <c r="A327" s="29">
        <v>41663</v>
      </c>
      <c r="B327" s="222" t="s">
        <v>1312</v>
      </c>
      <c r="C327" s="206" t="s">
        <v>1313</v>
      </c>
      <c r="D327" s="207" t="s">
        <v>1246</v>
      </c>
      <c r="E327" s="207" t="s">
        <v>1314</v>
      </c>
    </row>
    <row r="328" spans="1:5" ht="26.25" customHeight="1">
      <c r="A328" s="29">
        <v>41662</v>
      </c>
      <c r="B328" s="222" t="s">
        <v>1252</v>
      </c>
      <c r="C328" s="206" t="s">
        <v>1291</v>
      </c>
      <c r="D328" s="207" t="s">
        <v>1310</v>
      </c>
      <c r="E328" s="207" t="s">
        <v>1311</v>
      </c>
    </row>
    <row r="329" spans="1:5" ht="26.25" customHeight="1">
      <c r="A329" s="29">
        <v>41662</v>
      </c>
      <c r="B329" s="222" t="s">
        <v>1307</v>
      </c>
      <c r="C329" s="206" t="s">
        <v>1308</v>
      </c>
      <c r="D329" s="207" t="s">
        <v>1246</v>
      </c>
      <c r="E329" s="207" t="s">
        <v>1309</v>
      </c>
    </row>
    <row r="330" spans="1:5" ht="26.25" customHeight="1">
      <c r="A330" s="29">
        <v>41661</v>
      </c>
      <c r="B330" s="222" t="s">
        <v>1304</v>
      </c>
      <c r="C330" s="206" t="s">
        <v>1305</v>
      </c>
      <c r="D330" s="207" t="s">
        <v>1276</v>
      </c>
      <c r="E330" s="207" t="s">
        <v>1306</v>
      </c>
    </row>
    <row r="331" spans="1:5" ht="26.25" customHeight="1">
      <c r="A331" s="29">
        <v>41661</v>
      </c>
      <c r="B331" s="222" t="s">
        <v>1298</v>
      </c>
      <c r="C331" s="206" t="s">
        <v>1299</v>
      </c>
      <c r="D331" s="207" t="s">
        <v>1302</v>
      </c>
      <c r="E331" s="207" t="s">
        <v>1303</v>
      </c>
    </row>
    <row r="332" spans="1:5" ht="26.25" customHeight="1">
      <c r="A332" s="29">
        <v>41661</v>
      </c>
      <c r="B332" s="222" t="s">
        <v>1298</v>
      </c>
      <c r="C332" s="206" t="s">
        <v>1299</v>
      </c>
      <c r="D332" s="207" t="s">
        <v>1300</v>
      </c>
      <c r="E332" s="207" t="s">
        <v>1301</v>
      </c>
    </row>
    <row r="333" spans="1:5" ht="26.25" customHeight="1">
      <c r="A333" s="29">
        <v>41661</v>
      </c>
      <c r="B333" s="222" t="s">
        <v>1284</v>
      </c>
      <c r="C333" s="206" t="s">
        <v>1285</v>
      </c>
      <c r="D333" s="207" t="s">
        <v>1296</v>
      </c>
      <c r="E333" s="207" t="s">
        <v>1297</v>
      </c>
    </row>
    <row r="334" spans="1:5" ht="26.25" customHeight="1">
      <c r="A334" s="29">
        <v>41660</v>
      </c>
      <c r="B334" s="222" t="s">
        <v>1293</v>
      </c>
      <c r="C334" s="206" t="s">
        <v>1294</v>
      </c>
      <c r="D334" s="207" t="s">
        <v>1246</v>
      </c>
      <c r="E334" s="207" t="s">
        <v>1295</v>
      </c>
    </row>
    <row r="335" spans="1:5" ht="26.25" customHeight="1">
      <c r="A335" s="29">
        <v>41657</v>
      </c>
      <c r="B335" s="222" t="s">
        <v>1252</v>
      </c>
      <c r="C335" s="206" t="s">
        <v>1291</v>
      </c>
      <c r="D335" s="207" t="s">
        <v>1246</v>
      </c>
      <c r="E335" s="207" t="s">
        <v>1292</v>
      </c>
    </row>
    <row r="336" spans="1:5" ht="26.25" customHeight="1">
      <c r="A336" s="29">
        <v>41657</v>
      </c>
      <c r="B336" s="222" t="s">
        <v>1288</v>
      </c>
      <c r="C336" s="206" t="s">
        <v>1289</v>
      </c>
      <c r="D336" s="207" t="s">
        <v>1282</v>
      </c>
      <c r="E336" s="207" t="s">
        <v>1290</v>
      </c>
    </row>
    <row r="337" spans="1:5" ht="26.25" customHeight="1">
      <c r="A337" s="29">
        <v>41657</v>
      </c>
      <c r="B337" s="222" t="s">
        <v>1284</v>
      </c>
      <c r="C337" s="206" t="s">
        <v>1285</v>
      </c>
      <c r="D337" s="207" t="s">
        <v>1286</v>
      </c>
      <c r="E337" s="207" t="s">
        <v>1287</v>
      </c>
    </row>
    <row r="338" spans="1:5" ht="26.25" customHeight="1">
      <c r="A338" s="29">
        <v>41656</v>
      </c>
      <c r="B338" s="222" t="s">
        <v>1280</v>
      </c>
      <c r="C338" s="206" t="s">
        <v>1281</v>
      </c>
      <c r="D338" s="207" t="s">
        <v>1282</v>
      </c>
      <c r="E338" s="207" t="s">
        <v>1283</v>
      </c>
    </row>
    <row r="339" spans="1:5" ht="26.25" customHeight="1">
      <c r="A339" s="29">
        <v>41656</v>
      </c>
      <c r="B339" s="222" t="s">
        <v>1270</v>
      </c>
      <c r="C339" s="206" t="s">
        <v>1271</v>
      </c>
      <c r="D339" s="207" t="s">
        <v>1278</v>
      </c>
      <c r="E339" s="207" t="s">
        <v>1279</v>
      </c>
    </row>
    <row r="340" spans="1:5" ht="26.25" customHeight="1">
      <c r="A340" s="29">
        <v>41656</v>
      </c>
      <c r="B340" s="222" t="s">
        <v>1275</v>
      </c>
      <c r="C340" s="222" t="s">
        <v>1274</v>
      </c>
      <c r="D340" s="207" t="s">
        <v>1276</v>
      </c>
      <c r="E340" s="207" t="s">
        <v>1277</v>
      </c>
    </row>
    <row r="341" spans="1:5" ht="26.25" customHeight="1">
      <c r="A341" s="29">
        <v>41655</v>
      </c>
      <c r="B341" s="222" t="s">
        <v>1270</v>
      </c>
      <c r="C341" s="206" t="s">
        <v>1271</v>
      </c>
      <c r="D341" s="207" t="s">
        <v>1272</v>
      </c>
      <c r="E341" s="207" t="s">
        <v>1273</v>
      </c>
    </row>
    <row r="342" spans="1:5" ht="26.25" customHeight="1">
      <c r="A342" s="29">
        <v>41655</v>
      </c>
      <c r="B342" s="222" t="s">
        <v>1267</v>
      </c>
      <c r="C342" s="206" t="s">
        <v>1268</v>
      </c>
      <c r="D342" s="207" t="s">
        <v>1246</v>
      </c>
      <c r="E342" s="207" t="s">
        <v>1269</v>
      </c>
    </row>
    <row r="343" spans="1:5" ht="26.25" customHeight="1">
      <c r="A343" s="29">
        <v>41654</v>
      </c>
      <c r="B343" s="222" t="s">
        <v>1264</v>
      </c>
      <c r="C343" s="206" t="s">
        <v>1265</v>
      </c>
      <c r="D343" s="207" t="s">
        <v>1246</v>
      </c>
      <c r="E343" s="207" t="s">
        <v>1266</v>
      </c>
    </row>
    <row r="344" spans="1:5" ht="26.25" customHeight="1">
      <c r="A344" s="29">
        <v>41654</v>
      </c>
      <c r="B344" s="222" t="s">
        <v>1261</v>
      </c>
      <c r="C344" s="206" t="s">
        <v>1260</v>
      </c>
      <c r="D344" s="207" t="s">
        <v>1262</v>
      </c>
      <c r="E344" s="207" t="s">
        <v>1263</v>
      </c>
    </row>
    <row r="345" spans="1:5" ht="26.25" customHeight="1">
      <c r="A345" s="29">
        <v>41653</v>
      </c>
      <c r="B345" s="222" t="s">
        <v>1256</v>
      </c>
      <c r="C345" s="206" t="s">
        <v>1257</v>
      </c>
      <c r="D345" s="207" t="s">
        <v>1258</v>
      </c>
      <c r="E345" s="207" t="s">
        <v>1259</v>
      </c>
    </row>
    <row r="346" spans="1:5" ht="26.25" customHeight="1">
      <c r="A346" s="29">
        <v>41653</v>
      </c>
      <c r="B346" s="222" t="s">
        <v>1252</v>
      </c>
      <c r="C346" s="206" t="s">
        <v>1251</v>
      </c>
      <c r="D346" s="207" t="s">
        <v>1254</v>
      </c>
      <c r="E346" s="207" t="s">
        <v>1255</v>
      </c>
    </row>
    <row r="347" spans="1:5" ht="26.25" customHeight="1">
      <c r="A347" s="29">
        <v>41653</v>
      </c>
      <c r="B347" s="222" t="s">
        <v>1253</v>
      </c>
      <c r="C347" s="206" t="s">
        <v>1248</v>
      </c>
      <c r="D347" s="207" t="s">
        <v>1249</v>
      </c>
      <c r="E347" s="207" t="s">
        <v>1250</v>
      </c>
    </row>
    <row r="348" spans="1:5" ht="26.25" customHeight="1">
      <c r="A348" s="29">
        <v>41653</v>
      </c>
      <c r="B348" s="222" t="s">
        <v>1244</v>
      </c>
      <c r="C348" s="206" t="s">
        <v>1245</v>
      </c>
      <c r="D348" s="207" t="s">
        <v>1246</v>
      </c>
      <c r="E348" s="207" t="s">
        <v>1247</v>
      </c>
    </row>
    <row r="349" spans="1:5" ht="26.25" customHeight="1">
      <c r="A349" s="29">
        <v>41650</v>
      </c>
      <c r="B349" s="222" t="s">
        <v>1240</v>
      </c>
      <c r="C349" s="206" t="s">
        <v>1241</v>
      </c>
      <c r="D349" s="207" t="s">
        <v>1242</v>
      </c>
      <c r="E349" s="207" t="s">
        <v>1243</v>
      </c>
    </row>
    <row r="350" spans="1:5" ht="26.25" customHeight="1">
      <c r="A350" s="29">
        <v>41650</v>
      </c>
      <c r="B350" s="222" t="s">
        <v>40</v>
      </c>
      <c r="C350" s="206" t="s">
        <v>1084</v>
      </c>
      <c r="D350" s="207" t="s">
        <v>1197</v>
      </c>
      <c r="E350" s="207" t="s">
        <v>1205</v>
      </c>
    </row>
    <row r="351" spans="1:5" ht="26.25" customHeight="1">
      <c r="A351" s="29">
        <v>41650</v>
      </c>
      <c r="B351" s="222" t="s">
        <v>60</v>
      </c>
      <c r="C351" s="206" t="s">
        <v>799</v>
      </c>
      <c r="D351" s="207" t="s">
        <v>1206</v>
      </c>
      <c r="E351" s="207" t="s">
        <v>1207</v>
      </c>
    </row>
    <row r="352" spans="1:5" ht="26.25" customHeight="1">
      <c r="A352" s="29">
        <v>41650</v>
      </c>
      <c r="B352" s="222" t="s">
        <v>32</v>
      </c>
      <c r="C352" s="206" t="s">
        <v>796</v>
      </c>
      <c r="D352" s="207" t="s">
        <v>1208</v>
      </c>
      <c r="E352" s="207" t="s">
        <v>1209</v>
      </c>
    </row>
    <row r="353" spans="1:5" ht="26.25" customHeight="1">
      <c r="A353" s="29">
        <v>41649</v>
      </c>
      <c r="B353" s="222" t="s">
        <v>1198</v>
      </c>
      <c r="C353" s="206" t="s">
        <v>1199</v>
      </c>
      <c r="D353" s="207" t="s">
        <v>1208</v>
      </c>
      <c r="E353" s="207" t="s">
        <v>1210</v>
      </c>
    </row>
    <row r="354" spans="1:5" ht="26.25" customHeight="1">
      <c r="A354" s="29">
        <v>41649</v>
      </c>
      <c r="B354" s="222" t="s">
        <v>27</v>
      </c>
      <c r="C354" s="206" t="s">
        <v>1200</v>
      </c>
      <c r="D354" s="207" t="s">
        <v>1211</v>
      </c>
      <c r="E354" s="207" t="s">
        <v>1212</v>
      </c>
    </row>
    <row r="355" spans="1:5" ht="26.25" customHeight="1">
      <c r="A355" s="29">
        <v>41649</v>
      </c>
      <c r="B355" s="222" t="s">
        <v>894</v>
      </c>
      <c r="C355" s="206" t="s">
        <v>804</v>
      </c>
      <c r="D355" s="207" t="s">
        <v>1213</v>
      </c>
      <c r="E355" s="207" t="s">
        <v>1214</v>
      </c>
    </row>
    <row r="356" spans="1:5" ht="26.25" customHeight="1">
      <c r="A356" s="29">
        <v>41647</v>
      </c>
      <c r="B356" s="222" t="s">
        <v>1198</v>
      </c>
      <c r="C356" s="206" t="s">
        <v>1199</v>
      </c>
      <c r="D356" s="207" t="s">
        <v>1215</v>
      </c>
      <c r="E356" s="207" t="s">
        <v>1216</v>
      </c>
    </row>
    <row r="357" spans="1:5" ht="26.25" customHeight="1">
      <c r="A357" s="29">
        <v>41647</v>
      </c>
      <c r="B357" s="222" t="s">
        <v>46</v>
      </c>
      <c r="C357" s="206" t="s">
        <v>797</v>
      </c>
      <c r="D357" s="207" t="s">
        <v>1217</v>
      </c>
      <c r="E357" s="207" t="s">
        <v>1218</v>
      </c>
    </row>
    <row r="358" spans="1:5" ht="26.25" customHeight="1">
      <c r="A358" s="29">
        <v>41647</v>
      </c>
      <c r="B358" s="222" t="s">
        <v>50</v>
      </c>
      <c r="C358" s="206" t="s">
        <v>807</v>
      </c>
      <c r="D358" s="207" t="s">
        <v>1201</v>
      </c>
      <c r="E358" s="207" t="s">
        <v>1219</v>
      </c>
    </row>
    <row r="359" spans="1:5" ht="26.25" customHeight="1">
      <c r="A359" s="29">
        <v>41647</v>
      </c>
      <c r="B359" s="222" t="s">
        <v>50</v>
      </c>
      <c r="C359" s="206" t="s">
        <v>807</v>
      </c>
      <c r="D359" s="207" t="s">
        <v>1220</v>
      </c>
      <c r="E359" s="207" t="s">
        <v>1221</v>
      </c>
    </row>
    <row r="360" spans="1:5" ht="26.25" customHeight="1">
      <c r="A360" s="29">
        <v>41647</v>
      </c>
      <c r="B360" s="222" t="s">
        <v>63</v>
      </c>
      <c r="C360" s="206" t="s">
        <v>800</v>
      </c>
      <c r="D360" s="207" t="s">
        <v>1202</v>
      </c>
      <c r="E360" s="207" t="s">
        <v>1222</v>
      </c>
    </row>
    <row r="361" spans="1:5" ht="26.25" customHeight="1">
      <c r="A361" s="29">
        <v>41646</v>
      </c>
      <c r="B361" s="222" t="s">
        <v>1124</v>
      </c>
      <c r="C361" s="206" t="s">
        <v>1135</v>
      </c>
      <c r="D361" s="207" t="s">
        <v>1203</v>
      </c>
      <c r="E361" s="207" t="s">
        <v>1223</v>
      </c>
    </row>
    <row r="362" spans="1:5" ht="26.25" customHeight="1">
      <c r="A362" s="29">
        <v>41646</v>
      </c>
      <c r="B362" s="222" t="s">
        <v>65</v>
      </c>
      <c r="C362" s="206" t="s">
        <v>798</v>
      </c>
      <c r="D362" s="207" t="s">
        <v>1204</v>
      </c>
      <c r="E362" s="207" t="s">
        <v>1224</v>
      </c>
    </row>
    <row r="363" spans="1:5" ht="26.25" customHeight="1">
      <c r="A363" s="29">
        <v>41646</v>
      </c>
      <c r="B363" s="222" t="s">
        <v>61</v>
      </c>
      <c r="C363" s="206" t="s">
        <v>808</v>
      </c>
      <c r="D363" s="207" t="s">
        <v>895</v>
      </c>
      <c r="E363" s="207" t="s">
        <v>1227</v>
      </c>
    </row>
    <row r="364" spans="1:5" ht="26.25" customHeight="1">
      <c r="A364" s="29">
        <v>41646</v>
      </c>
      <c r="B364" s="222" t="s">
        <v>1130</v>
      </c>
      <c r="C364" s="206" t="s">
        <v>814</v>
      </c>
      <c r="D364" s="207" t="s">
        <v>1225</v>
      </c>
      <c r="E364" s="207" t="s">
        <v>1226</v>
      </c>
    </row>
    <row r="365" spans="1:5" ht="26.25" customHeight="1">
      <c r="A365" s="29">
        <v>41639</v>
      </c>
      <c r="B365" s="222" t="s">
        <v>65</v>
      </c>
      <c r="C365" s="206" t="s">
        <v>1173</v>
      </c>
      <c r="D365" s="207" t="s">
        <v>1174</v>
      </c>
      <c r="E365" s="207" t="s">
        <v>1169</v>
      </c>
    </row>
    <row r="366" spans="1:5" ht="26.25" customHeight="1">
      <c r="A366" s="29">
        <v>41639</v>
      </c>
      <c r="B366" s="222" t="s">
        <v>65</v>
      </c>
      <c r="C366" s="206" t="s">
        <v>798</v>
      </c>
      <c r="D366" s="207" t="s">
        <v>1165</v>
      </c>
      <c r="E366" s="207" t="s">
        <v>1170</v>
      </c>
    </row>
    <row r="367" spans="1:5" ht="26.25" customHeight="1">
      <c r="A367" s="29">
        <v>41639</v>
      </c>
      <c r="B367" s="222" t="s">
        <v>60</v>
      </c>
      <c r="C367" s="206" t="s">
        <v>799</v>
      </c>
      <c r="D367" s="207" t="s">
        <v>1126</v>
      </c>
      <c r="E367" s="207" t="s">
        <v>1171</v>
      </c>
    </row>
    <row r="368" spans="1:5" ht="26.25" customHeight="1">
      <c r="A368" s="29">
        <v>41639</v>
      </c>
      <c r="B368" s="222" t="s">
        <v>58</v>
      </c>
      <c r="C368" s="206" t="s">
        <v>813</v>
      </c>
      <c r="D368" s="207" t="s">
        <v>1166</v>
      </c>
      <c r="E368" s="207" t="s">
        <v>1172</v>
      </c>
    </row>
    <row r="369" spans="1:5" ht="26.25" customHeight="1">
      <c r="A369" s="29">
        <v>41638</v>
      </c>
      <c r="B369" s="222" t="s">
        <v>35</v>
      </c>
      <c r="C369" s="206" t="s">
        <v>811</v>
      </c>
      <c r="D369" s="207" t="s">
        <v>1167</v>
      </c>
      <c r="E369" s="207" t="s">
        <v>1168</v>
      </c>
    </row>
    <row r="370" spans="1:5" ht="26.25" customHeight="1">
      <c r="A370" s="29">
        <v>41636</v>
      </c>
      <c r="B370" s="222" t="s">
        <v>50</v>
      </c>
      <c r="C370" s="206" t="s">
        <v>807</v>
      </c>
      <c r="D370" s="207" t="s">
        <v>1132</v>
      </c>
      <c r="E370" s="207" t="s">
        <v>1133</v>
      </c>
    </row>
    <row r="371" spans="1:5" ht="26.25" customHeight="1">
      <c r="A371" s="29">
        <v>41636</v>
      </c>
      <c r="B371" s="222" t="s">
        <v>50</v>
      </c>
      <c r="C371" s="206" t="s">
        <v>807</v>
      </c>
      <c r="D371" s="207" t="s">
        <v>1121</v>
      </c>
      <c r="E371" s="207" t="s">
        <v>1122</v>
      </c>
    </row>
    <row r="372" spans="1:5" ht="26.25" customHeight="1">
      <c r="A372" s="29">
        <v>41636</v>
      </c>
      <c r="B372" s="222" t="s">
        <v>50</v>
      </c>
      <c r="C372" s="206" t="s">
        <v>807</v>
      </c>
      <c r="D372" s="207" t="s">
        <v>1123</v>
      </c>
      <c r="E372" s="207" t="s">
        <v>1134</v>
      </c>
    </row>
    <row r="373" spans="1:5" ht="26.25" customHeight="1">
      <c r="A373" s="29">
        <v>41636</v>
      </c>
      <c r="B373" s="222" t="s">
        <v>1124</v>
      </c>
      <c r="C373" s="206" t="s">
        <v>1135</v>
      </c>
      <c r="D373" s="207" t="s">
        <v>1125</v>
      </c>
      <c r="E373" s="207" t="s">
        <v>1136</v>
      </c>
    </row>
    <row r="374" spans="1:5" ht="26.25" customHeight="1">
      <c r="A374" s="29">
        <v>41636</v>
      </c>
      <c r="B374" s="222" t="s">
        <v>53</v>
      </c>
      <c r="C374" s="206" t="s">
        <v>1137</v>
      </c>
      <c r="D374" s="207" t="s">
        <v>1138</v>
      </c>
      <c r="E374" s="207" t="s">
        <v>1139</v>
      </c>
    </row>
    <row r="375" spans="1:5" ht="26.25" customHeight="1">
      <c r="A375" s="29">
        <v>41636</v>
      </c>
      <c r="B375" s="222" t="s">
        <v>71</v>
      </c>
      <c r="C375" s="206" t="s">
        <v>809</v>
      </c>
      <c r="D375" s="207" t="s">
        <v>957</v>
      </c>
      <c r="E375" s="207" t="s">
        <v>1140</v>
      </c>
    </row>
    <row r="376" spans="1:5" ht="26.25" customHeight="1">
      <c r="A376" s="29">
        <v>41635</v>
      </c>
      <c r="B376" s="222" t="s">
        <v>63</v>
      </c>
      <c r="C376" s="206" t="s">
        <v>800</v>
      </c>
      <c r="D376" s="207" t="s">
        <v>1141</v>
      </c>
      <c r="E376" s="207" t="s">
        <v>1142</v>
      </c>
    </row>
    <row r="377" spans="1:5" ht="26.25" customHeight="1">
      <c r="A377" s="29">
        <v>41634</v>
      </c>
      <c r="B377" s="222" t="s">
        <v>54</v>
      </c>
      <c r="C377" s="206" t="s">
        <v>806</v>
      </c>
      <c r="D377" s="207" t="s">
        <v>1143</v>
      </c>
      <c r="E377" s="207" t="s">
        <v>1144</v>
      </c>
    </row>
    <row r="378" spans="1:5" ht="26.25" customHeight="1">
      <c r="A378" s="29">
        <v>41634</v>
      </c>
      <c r="B378" s="222" t="s">
        <v>54</v>
      </c>
      <c r="C378" s="206" t="s">
        <v>806</v>
      </c>
      <c r="D378" s="207" t="s">
        <v>1145</v>
      </c>
      <c r="E378" s="207" t="s">
        <v>1146</v>
      </c>
    </row>
    <row r="379" spans="1:5" ht="26.25" customHeight="1">
      <c r="A379" s="29">
        <v>41634</v>
      </c>
      <c r="B379" s="222" t="s">
        <v>60</v>
      </c>
      <c r="C379" s="206" t="s">
        <v>799</v>
      </c>
      <c r="D379" s="207" t="s">
        <v>1126</v>
      </c>
      <c r="E379" s="207" t="s">
        <v>1147</v>
      </c>
    </row>
    <row r="380" spans="1:5" ht="26.25" customHeight="1">
      <c r="A380" s="29">
        <v>41633</v>
      </c>
      <c r="B380" s="222" t="s">
        <v>63</v>
      </c>
      <c r="C380" s="206" t="s">
        <v>800</v>
      </c>
      <c r="D380" s="207" t="s">
        <v>1148</v>
      </c>
      <c r="E380" s="207" t="s">
        <v>1149</v>
      </c>
    </row>
    <row r="381" spans="1:5" ht="26.25" customHeight="1">
      <c r="A381" s="29">
        <v>41633</v>
      </c>
      <c r="B381" s="222" t="s">
        <v>30</v>
      </c>
      <c r="C381" s="206" t="s">
        <v>815</v>
      </c>
      <c r="D381" s="207" t="s">
        <v>1127</v>
      </c>
      <c r="E381" s="207" t="s">
        <v>1150</v>
      </c>
    </row>
    <row r="382" spans="1:5" ht="26.25" customHeight="1">
      <c r="A382" s="29">
        <v>41633</v>
      </c>
      <c r="B382" s="222" t="s">
        <v>891</v>
      </c>
      <c r="C382" s="206" t="s">
        <v>803</v>
      </c>
      <c r="D382" s="207" t="s">
        <v>1151</v>
      </c>
      <c r="E382" s="207" t="s">
        <v>1152</v>
      </c>
    </row>
    <row r="383" spans="1:5" ht="26.25" customHeight="1">
      <c r="A383" s="29">
        <v>41632</v>
      </c>
      <c r="B383" s="222" t="s">
        <v>892</v>
      </c>
      <c r="C383" s="206" t="s">
        <v>801</v>
      </c>
      <c r="D383" s="207" t="s">
        <v>1128</v>
      </c>
      <c r="E383" s="207" t="s">
        <v>1153</v>
      </c>
    </row>
    <row r="384" spans="1:5" ht="26.25" customHeight="1">
      <c r="A384" s="29">
        <v>41632</v>
      </c>
      <c r="B384" s="222" t="s">
        <v>40</v>
      </c>
      <c r="C384" s="206" t="s">
        <v>1084</v>
      </c>
      <c r="D384" s="207" t="s">
        <v>1154</v>
      </c>
      <c r="E384" s="207" t="s">
        <v>1155</v>
      </c>
    </row>
    <row r="385" spans="1:5" ht="26.25" customHeight="1">
      <c r="A385" s="29">
        <v>41632</v>
      </c>
      <c r="B385" s="222" t="s">
        <v>40</v>
      </c>
      <c r="C385" s="206" t="s">
        <v>1084</v>
      </c>
      <c r="D385" s="207" t="s">
        <v>1129</v>
      </c>
      <c r="E385" s="207" t="s">
        <v>1156</v>
      </c>
    </row>
    <row r="386" spans="1:5" ht="26.25" customHeight="1">
      <c r="A386" s="29">
        <v>41632</v>
      </c>
      <c r="B386" s="222" t="s">
        <v>63</v>
      </c>
      <c r="C386" s="206" t="s">
        <v>800</v>
      </c>
      <c r="D386" s="207" t="s">
        <v>1157</v>
      </c>
      <c r="E386" s="207" t="s">
        <v>1158</v>
      </c>
    </row>
    <row r="387" spans="1:5" ht="26.25" customHeight="1">
      <c r="A387" s="29">
        <v>41632</v>
      </c>
      <c r="B387" s="222" t="s">
        <v>71</v>
      </c>
      <c r="C387" s="206" t="s">
        <v>809</v>
      </c>
      <c r="D387" s="207" t="s">
        <v>1159</v>
      </c>
      <c r="E387" s="207" t="s">
        <v>1160</v>
      </c>
    </row>
    <row r="388" spans="1:5" ht="26.25" customHeight="1">
      <c r="A388" s="29">
        <v>41631</v>
      </c>
      <c r="B388" s="222" t="s">
        <v>1130</v>
      </c>
      <c r="C388" s="206" t="s">
        <v>814</v>
      </c>
      <c r="D388" s="207" t="s">
        <v>1131</v>
      </c>
      <c r="E388" s="207" t="s">
        <v>1161</v>
      </c>
    </row>
    <row r="389" spans="1:5" ht="26.25" customHeight="1">
      <c r="A389" s="29">
        <v>41631</v>
      </c>
      <c r="B389" s="222" t="s">
        <v>42</v>
      </c>
      <c r="C389" s="206" t="s">
        <v>1162</v>
      </c>
      <c r="D389" s="207" t="s">
        <v>1163</v>
      </c>
      <c r="E389" s="207" t="s">
        <v>1164</v>
      </c>
    </row>
    <row r="390" spans="1:5" ht="26.25" customHeight="1">
      <c r="A390" s="29" t="s">
        <v>1120</v>
      </c>
      <c r="B390" s="210" t="s">
        <v>30</v>
      </c>
      <c r="C390" s="206" t="s">
        <v>815</v>
      </c>
      <c r="D390" s="207" t="s">
        <v>1059</v>
      </c>
      <c r="E390" s="207" t="s">
        <v>1060</v>
      </c>
    </row>
    <row r="391" spans="1:5" ht="26.25" customHeight="1">
      <c r="A391" s="29" t="s">
        <v>1105</v>
      </c>
      <c r="B391" s="210" t="s">
        <v>37</v>
      </c>
      <c r="C391" s="206" t="s">
        <v>1061</v>
      </c>
      <c r="D391" s="207" t="s">
        <v>1067</v>
      </c>
      <c r="E391" s="207" t="s">
        <v>1068</v>
      </c>
    </row>
    <row r="392" spans="1:5" ht="26.25" customHeight="1">
      <c r="A392" s="29" t="s">
        <v>1104</v>
      </c>
      <c r="B392" s="210" t="s">
        <v>63</v>
      </c>
      <c r="C392" s="206" t="s">
        <v>800</v>
      </c>
      <c r="D392" s="207" t="s">
        <v>1069</v>
      </c>
      <c r="E392" s="207" t="s">
        <v>1070</v>
      </c>
    </row>
    <row r="393" spans="1:5" ht="26.25" customHeight="1">
      <c r="A393" s="29" t="s">
        <v>1104</v>
      </c>
      <c r="B393" s="210" t="s">
        <v>66</v>
      </c>
      <c r="C393" s="206" t="s">
        <v>896</v>
      </c>
      <c r="D393" s="207" t="s">
        <v>1071</v>
      </c>
      <c r="E393" s="207" t="s">
        <v>1072</v>
      </c>
    </row>
    <row r="394" spans="1:5" ht="26.25" customHeight="1">
      <c r="A394" s="29" t="s">
        <v>1104</v>
      </c>
      <c r="B394" s="210" t="s">
        <v>61</v>
      </c>
      <c r="C394" s="206" t="s">
        <v>808</v>
      </c>
      <c r="D394" s="207" t="s">
        <v>1062</v>
      </c>
      <c r="E394" s="207" t="s">
        <v>1063</v>
      </c>
    </row>
    <row r="395" spans="1:5" ht="26.25" customHeight="1">
      <c r="A395" s="29" t="s">
        <v>1104</v>
      </c>
      <c r="B395" s="210" t="s">
        <v>37</v>
      </c>
      <c r="C395" s="206" t="s">
        <v>1061</v>
      </c>
      <c r="D395" s="207" t="s">
        <v>1064</v>
      </c>
      <c r="E395" s="207" t="s">
        <v>1073</v>
      </c>
    </row>
    <row r="396" spans="1:5" ht="26.25" customHeight="1">
      <c r="A396" s="29" t="s">
        <v>1103</v>
      </c>
      <c r="B396" s="210" t="s">
        <v>63</v>
      </c>
      <c r="C396" s="206" t="s">
        <v>800</v>
      </c>
      <c r="D396" s="207" t="s">
        <v>1074</v>
      </c>
      <c r="E396" s="207" t="s">
        <v>1075</v>
      </c>
    </row>
    <row r="397" spans="1:5" ht="26.25" customHeight="1">
      <c r="A397" s="29" t="s">
        <v>1103</v>
      </c>
      <c r="B397" s="210" t="s">
        <v>30</v>
      </c>
      <c r="C397" s="206" t="s">
        <v>815</v>
      </c>
      <c r="D397" s="207" t="s">
        <v>1076</v>
      </c>
      <c r="E397" s="207" t="s">
        <v>1077</v>
      </c>
    </row>
    <row r="398" spans="1:5" ht="26.25" customHeight="1">
      <c r="A398" s="29" t="s">
        <v>1103</v>
      </c>
      <c r="B398" s="210" t="s">
        <v>30</v>
      </c>
      <c r="C398" s="206" t="s">
        <v>815</v>
      </c>
      <c r="D398" s="207" t="s">
        <v>1078</v>
      </c>
      <c r="E398" s="207" t="s">
        <v>1079</v>
      </c>
    </row>
    <row r="399" spans="1:5" ht="26.25" customHeight="1">
      <c r="A399" s="29" t="s">
        <v>1102</v>
      </c>
      <c r="B399" s="210" t="s">
        <v>892</v>
      </c>
      <c r="C399" s="206" t="s">
        <v>801</v>
      </c>
      <c r="D399" s="207" t="s">
        <v>1080</v>
      </c>
      <c r="E399" s="207" t="s">
        <v>1081</v>
      </c>
    </row>
    <row r="400" spans="1:5" ht="26.25" customHeight="1">
      <c r="A400" s="29" t="s">
        <v>1102</v>
      </c>
      <c r="B400" s="210" t="s">
        <v>60</v>
      </c>
      <c r="C400" s="206" t="s">
        <v>799</v>
      </c>
      <c r="D400" s="207" t="s">
        <v>1065</v>
      </c>
      <c r="E400" s="207" t="s">
        <v>1082</v>
      </c>
    </row>
    <row r="401" spans="1:5" ht="26.25" customHeight="1">
      <c r="A401" s="29" t="s">
        <v>1100</v>
      </c>
      <c r="B401" s="210" t="s">
        <v>1066</v>
      </c>
      <c r="C401" s="206" t="s">
        <v>816</v>
      </c>
      <c r="D401" s="207" t="s">
        <v>895</v>
      </c>
      <c r="E401" s="207" t="s">
        <v>1083</v>
      </c>
    </row>
    <row r="402" spans="1:5" ht="26.25" customHeight="1">
      <c r="A402" s="29" t="s">
        <v>1101</v>
      </c>
      <c r="B402" s="210" t="s">
        <v>40</v>
      </c>
      <c r="C402" s="206" t="s">
        <v>1084</v>
      </c>
      <c r="D402" s="207" t="s">
        <v>1085</v>
      </c>
      <c r="E402" s="207" t="s">
        <v>1086</v>
      </c>
    </row>
    <row r="403" spans="1:5" ht="26.25" customHeight="1">
      <c r="A403" s="29" t="s">
        <v>1058</v>
      </c>
      <c r="B403" s="210" t="s">
        <v>35</v>
      </c>
      <c r="C403" s="206" t="s">
        <v>811</v>
      </c>
      <c r="D403" s="207" t="s">
        <v>1014</v>
      </c>
      <c r="E403" s="207" t="s">
        <v>1022</v>
      </c>
    </row>
    <row r="404" spans="1:5" ht="26.25" customHeight="1">
      <c r="A404" s="29" t="s">
        <v>1027</v>
      </c>
      <c r="B404" s="210" t="s">
        <v>69</v>
      </c>
      <c r="C404" s="206" t="s">
        <v>805</v>
      </c>
      <c r="D404" s="207" t="s">
        <v>1015</v>
      </c>
      <c r="E404" s="207" t="s">
        <v>1023</v>
      </c>
    </row>
    <row r="405" spans="1:5" ht="26.25" customHeight="1">
      <c r="A405" s="29" t="s">
        <v>1028</v>
      </c>
      <c r="B405" s="210" t="s">
        <v>39</v>
      </c>
      <c r="C405" s="206" t="s">
        <v>958</v>
      </c>
      <c r="D405" s="207" t="s">
        <v>1016</v>
      </c>
      <c r="E405" s="207" t="s">
        <v>1024</v>
      </c>
    </row>
    <row r="406" spans="1:5" ht="26.25" customHeight="1">
      <c r="A406" s="29" t="s">
        <v>1029</v>
      </c>
      <c r="B406" s="210" t="s">
        <v>1017</v>
      </c>
      <c r="C406" s="206" t="s">
        <v>1018</v>
      </c>
      <c r="D406" s="207" t="s">
        <v>1019</v>
      </c>
      <c r="E406" s="207" t="s">
        <v>1031</v>
      </c>
    </row>
    <row r="407" spans="1:5" ht="26.25" customHeight="1">
      <c r="A407" s="29" t="s">
        <v>1029</v>
      </c>
      <c r="B407" s="210" t="s">
        <v>1017</v>
      </c>
      <c r="C407" s="206" t="s">
        <v>1018</v>
      </c>
      <c r="D407" s="207" t="s">
        <v>1020</v>
      </c>
      <c r="E407" s="207" t="s">
        <v>1025</v>
      </c>
    </row>
    <row r="408" spans="1:5" ht="26.25" customHeight="1">
      <c r="A408" s="29" t="s">
        <v>1030</v>
      </c>
      <c r="B408" s="210" t="s">
        <v>66</v>
      </c>
      <c r="C408" s="206" t="s">
        <v>896</v>
      </c>
      <c r="D408" s="207" t="s">
        <v>1021</v>
      </c>
      <c r="E408" s="207" t="s">
        <v>1026</v>
      </c>
    </row>
    <row r="409" spans="1:5" ht="26.25" customHeight="1">
      <c r="A409" s="29" t="s">
        <v>984</v>
      </c>
      <c r="B409" s="210" t="s">
        <v>66</v>
      </c>
      <c r="C409" s="206" t="s">
        <v>896</v>
      </c>
      <c r="D409" s="207" t="s">
        <v>962</v>
      </c>
      <c r="E409" s="207" t="s">
        <v>963</v>
      </c>
    </row>
    <row r="410" spans="1:5" ht="26.25" customHeight="1">
      <c r="A410" s="29" t="s">
        <v>984</v>
      </c>
      <c r="B410" s="210" t="s">
        <v>31</v>
      </c>
      <c r="C410" s="206" t="s">
        <v>802</v>
      </c>
      <c r="D410" s="207" t="s">
        <v>964</v>
      </c>
      <c r="E410" s="207" t="s">
        <v>965</v>
      </c>
    </row>
    <row r="411" spans="1:5" ht="26.25" customHeight="1">
      <c r="A411" s="29" t="s">
        <v>984</v>
      </c>
      <c r="B411" s="210" t="s">
        <v>60</v>
      </c>
      <c r="C411" s="206" t="s">
        <v>799</v>
      </c>
      <c r="D411" s="207" t="s">
        <v>956</v>
      </c>
      <c r="E411" s="207" t="s">
        <v>966</v>
      </c>
    </row>
    <row r="412" spans="1:5" ht="26.25" customHeight="1">
      <c r="A412" s="29" t="s">
        <v>985</v>
      </c>
      <c r="B412" s="210" t="s">
        <v>35</v>
      </c>
      <c r="C412" s="206" t="s">
        <v>811</v>
      </c>
      <c r="D412" s="207" t="s">
        <v>967</v>
      </c>
      <c r="E412" s="207" t="s">
        <v>968</v>
      </c>
    </row>
    <row r="413" spans="1:5" ht="26.25" customHeight="1">
      <c r="A413" s="29" t="s">
        <v>986</v>
      </c>
      <c r="B413" s="210" t="s">
        <v>43</v>
      </c>
      <c r="C413" s="206" t="s">
        <v>969</v>
      </c>
      <c r="D413" s="207" t="s">
        <v>970</v>
      </c>
      <c r="E413" s="207" t="s">
        <v>971</v>
      </c>
    </row>
    <row r="414" spans="1:5" ht="26.25" customHeight="1">
      <c r="A414" s="29" t="s">
        <v>987</v>
      </c>
      <c r="B414" s="210" t="s">
        <v>40</v>
      </c>
      <c r="C414" s="206" t="s">
        <v>898</v>
      </c>
      <c r="D414" s="207" t="s">
        <v>972</v>
      </c>
      <c r="E414" s="207" t="s">
        <v>973</v>
      </c>
    </row>
    <row r="415" spans="1:5" ht="26.25" customHeight="1">
      <c r="A415" s="29" t="s">
        <v>987</v>
      </c>
      <c r="B415" s="210" t="s">
        <v>50</v>
      </c>
      <c r="C415" s="206" t="s">
        <v>807</v>
      </c>
      <c r="D415" s="207" t="s">
        <v>974</v>
      </c>
      <c r="E415" s="207" t="s">
        <v>975</v>
      </c>
    </row>
    <row r="416" spans="1:5" ht="26.25" customHeight="1">
      <c r="A416" s="29" t="s">
        <v>987</v>
      </c>
      <c r="B416" s="210" t="s">
        <v>50</v>
      </c>
      <c r="C416" s="206" t="s">
        <v>807</v>
      </c>
      <c r="D416" s="207" t="s">
        <v>976</v>
      </c>
      <c r="E416" s="207" t="s">
        <v>977</v>
      </c>
    </row>
    <row r="417" spans="1:5" ht="26.25" customHeight="1">
      <c r="A417" s="29" t="s">
        <v>987</v>
      </c>
      <c r="B417" s="210" t="s">
        <v>71</v>
      </c>
      <c r="C417" s="206" t="s">
        <v>809</v>
      </c>
      <c r="D417" s="207" t="s">
        <v>957</v>
      </c>
      <c r="E417" s="207" t="s">
        <v>978</v>
      </c>
    </row>
    <row r="418" spans="1:5" ht="26.25" customHeight="1">
      <c r="A418" s="29" t="s">
        <v>987</v>
      </c>
      <c r="B418" s="210" t="s">
        <v>43</v>
      </c>
      <c r="C418" s="206" t="s">
        <v>969</v>
      </c>
      <c r="D418" s="207" t="s">
        <v>979</v>
      </c>
      <c r="E418" s="207" t="s">
        <v>980</v>
      </c>
    </row>
    <row r="419" spans="1:5" ht="26.25" customHeight="1">
      <c r="A419" s="29" t="s">
        <v>987</v>
      </c>
      <c r="B419" s="210" t="s">
        <v>39</v>
      </c>
      <c r="C419" s="206" t="s">
        <v>958</v>
      </c>
      <c r="D419" s="207" t="s">
        <v>959</v>
      </c>
      <c r="E419" s="207" t="s">
        <v>981</v>
      </c>
    </row>
    <row r="420" spans="1:5" ht="26.25" customHeight="1">
      <c r="A420" s="29" t="s">
        <v>983</v>
      </c>
      <c r="B420" s="210" t="s">
        <v>960</v>
      </c>
      <c r="C420" s="206" t="s">
        <v>810</v>
      </c>
      <c r="D420" s="207" t="s">
        <v>961</v>
      </c>
      <c r="E420" s="207" t="s">
        <v>982</v>
      </c>
    </row>
    <row r="421" spans="1:5" ht="26.25" customHeight="1">
      <c r="A421" s="29" t="s">
        <v>919</v>
      </c>
      <c r="B421" s="210" t="s">
        <v>32</v>
      </c>
      <c r="C421" s="206" t="s">
        <v>796</v>
      </c>
      <c r="D421" s="207" t="s">
        <v>890</v>
      </c>
      <c r="E421" s="207" t="s">
        <v>900</v>
      </c>
    </row>
    <row r="422" spans="1:5" ht="26.25" customHeight="1">
      <c r="A422" s="29" t="s">
        <v>919</v>
      </c>
      <c r="B422" s="210" t="s">
        <v>891</v>
      </c>
      <c r="C422" s="206" t="s">
        <v>803</v>
      </c>
      <c r="D422" s="207" t="s">
        <v>901</v>
      </c>
      <c r="E422" s="207" t="s">
        <v>902</v>
      </c>
    </row>
    <row r="423" spans="1:5" ht="26.25" customHeight="1">
      <c r="A423" s="29" t="s">
        <v>920</v>
      </c>
      <c r="B423" s="210" t="s">
        <v>892</v>
      </c>
      <c r="C423" s="206" t="s">
        <v>801</v>
      </c>
      <c r="D423" s="207" t="s">
        <v>903</v>
      </c>
      <c r="E423" s="207" t="s">
        <v>904</v>
      </c>
    </row>
    <row r="424" spans="1:5" ht="26.25" customHeight="1">
      <c r="A424" s="29" t="s">
        <v>921</v>
      </c>
      <c r="B424" s="210" t="s">
        <v>50</v>
      </c>
      <c r="C424" s="206" t="s">
        <v>807</v>
      </c>
      <c r="D424" s="207" t="s">
        <v>893</v>
      </c>
      <c r="E424" s="207" t="s">
        <v>905</v>
      </c>
    </row>
    <row r="425" spans="1:5" ht="26.25" customHeight="1">
      <c r="A425" s="29" t="s">
        <v>921</v>
      </c>
      <c r="B425" s="210" t="s">
        <v>33</v>
      </c>
      <c r="C425" s="206" t="s">
        <v>812</v>
      </c>
      <c r="D425" s="207" t="s">
        <v>906</v>
      </c>
      <c r="E425" s="207" t="s">
        <v>907</v>
      </c>
    </row>
    <row r="426" spans="1:5" ht="26.25" customHeight="1">
      <c r="A426" s="29" t="s">
        <v>921</v>
      </c>
      <c r="B426" s="210" t="s">
        <v>46</v>
      </c>
      <c r="C426" s="206" t="s">
        <v>797</v>
      </c>
      <c r="D426" s="207" t="s">
        <v>908</v>
      </c>
      <c r="E426" s="207" t="s">
        <v>909</v>
      </c>
    </row>
    <row r="427" spans="1:5" ht="26.25" customHeight="1">
      <c r="A427" s="29" t="s">
        <v>921</v>
      </c>
      <c r="B427" s="210" t="s">
        <v>46</v>
      </c>
      <c r="C427" s="206" t="s">
        <v>797</v>
      </c>
      <c r="D427" s="207" t="s">
        <v>910</v>
      </c>
      <c r="E427" s="207" t="s">
        <v>911</v>
      </c>
    </row>
    <row r="428" spans="1:5" ht="26.25" customHeight="1">
      <c r="A428" s="29" t="s">
        <v>922</v>
      </c>
      <c r="B428" s="210" t="s">
        <v>61</v>
      </c>
      <c r="C428" s="206" t="s">
        <v>808</v>
      </c>
      <c r="D428" s="207" t="s">
        <v>912</v>
      </c>
      <c r="E428" s="207" t="s">
        <v>913</v>
      </c>
    </row>
    <row r="429" spans="1:5" ht="26.25" customHeight="1">
      <c r="A429" s="29" t="s">
        <v>922</v>
      </c>
      <c r="B429" s="210" t="s">
        <v>894</v>
      </c>
      <c r="C429" s="206" t="s">
        <v>804</v>
      </c>
      <c r="D429" s="207" t="s">
        <v>914</v>
      </c>
      <c r="E429" s="207" t="s">
        <v>915</v>
      </c>
    </row>
    <row r="430" spans="1:5" ht="26.25" customHeight="1">
      <c r="A430" s="29" t="s">
        <v>922</v>
      </c>
      <c r="B430" s="210" t="s">
        <v>892</v>
      </c>
      <c r="C430" s="206" t="s">
        <v>801</v>
      </c>
      <c r="D430" s="207" t="s">
        <v>895</v>
      </c>
      <c r="E430" s="207" t="s">
        <v>916</v>
      </c>
    </row>
    <row r="431" spans="1:5" ht="26.25" customHeight="1">
      <c r="A431" s="29" t="s">
        <v>922</v>
      </c>
      <c r="B431" s="210" t="s">
        <v>66</v>
      </c>
      <c r="C431" s="206" t="s">
        <v>896</v>
      </c>
      <c r="D431" s="207" t="s">
        <v>897</v>
      </c>
      <c r="E431" s="207" t="s">
        <v>917</v>
      </c>
    </row>
    <row r="432" spans="1:5" ht="26.25" customHeight="1">
      <c r="A432" s="29" t="s">
        <v>923</v>
      </c>
      <c r="B432" s="210" t="s">
        <v>40</v>
      </c>
      <c r="C432" s="206" t="s">
        <v>898</v>
      </c>
      <c r="D432" s="207" t="s">
        <v>899</v>
      </c>
      <c r="E432" s="207" t="s">
        <v>918</v>
      </c>
    </row>
    <row r="433" spans="1:5" ht="26.25" customHeight="1">
      <c r="A433" s="29" t="s">
        <v>832</v>
      </c>
      <c r="B433" s="210" t="s">
        <v>834</v>
      </c>
      <c r="C433" s="206" t="s">
        <v>831</v>
      </c>
      <c r="D433" s="207" t="s">
        <v>835</v>
      </c>
      <c r="E433" s="198" t="s">
        <v>1813</v>
      </c>
    </row>
    <row r="434" spans="1:5" ht="26.25" customHeight="1">
      <c r="A434" s="29" t="s">
        <v>832</v>
      </c>
      <c r="B434" s="200" t="s">
        <v>834</v>
      </c>
      <c r="C434" s="199" t="s">
        <v>831</v>
      </c>
      <c r="D434" s="198" t="s">
        <v>833</v>
      </c>
      <c r="E434" s="198" t="s">
        <v>830</v>
      </c>
    </row>
    <row r="435" spans="1:5" ht="26.25" customHeight="1">
      <c r="A435" s="29" t="s">
        <v>837</v>
      </c>
      <c r="B435" s="210" t="s">
        <v>840</v>
      </c>
      <c r="C435" s="206" t="s">
        <v>838</v>
      </c>
      <c r="D435" s="207" t="s">
        <v>839</v>
      </c>
      <c r="E435" s="207" t="s">
        <v>836</v>
      </c>
    </row>
    <row r="436" spans="1:5" ht="26.25" customHeight="1">
      <c r="A436" s="29" t="s">
        <v>791</v>
      </c>
      <c r="B436" s="210" t="s">
        <v>751</v>
      </c>
      <c r="C436" s="206" t="s">
        <v>302</v>
      </c>
      <c r="D436" s="207" t="s">
        <v>750</v>
      </c>
      <c r="E436" s="207" t="s">
        <v>795</v>
      </c>
    </row>
    <row r="437" spans="1:5" ht="26.25" customHeight="1">
      <c r="A437" s="29" t="s">
        <v>791</v>
      </c>
      <c r="B437" s="213" t="s">
        <v>793</v>
      </c>
      <c r="C437" s="214" t="s">
        <v>792</v>
      </c>
      <c r="D437" s="212" t="s">
        <v>435</v>
      </c>
      <c r="E437" s="212" t="s">
        <v>794</v>
      </c>
    </row>
    <row r="438" spans="1:5" ht="26.25" customHeight="1">
      <c r="A438" s="29" t="s">
        <v>791</v>
      </c>
      <c r="B438" s="210" t="s">
        <v>789</v>
      </c>
      <c r="C438" s="206" t="s">
        <v>244</v>
      </c>
      <c r="D438" s="207" t="s">
        <v>788</v>
      </c>
      <c r="E438" s="207" t="s">
        <v>790</v>
      </c>
    </row>
    <row r="439" spans="1:5" ht="26.25" customHeight="1">
      <c r="A439" s="29" t="s">
        <v>784</v>
      </c>
      <c r="B439" s="217" t="s">
        <v>785</v>
      </c>
      <c r="C439" s="215" t="s">
        <v>180</v>
      </c>
      <c r="D439" s="216" t="s">
        <v>786</v>
      </c>
      <c r="E439" s="216" t="s">
        <v>787</v>
      </c>
    </row>
    <row r="440" spans="1:5" ht="26.25" customHeight="1">
      <c r="A440" s="29" t="s">
        <v>782</v>
      </c>
      <c r="B440" s="210" t="s">
        <v>781</v>
      </c>
      <c r="C440" s="206" t="s">
        <v>694</v>
      </c>
      <c r="D440" s="207" t="s">
        <v>780</v>
      </c>
      <c r="E440" s="207" t="s">
        <v>783</v>
      </c>
    </row>
    <row r="441" spans="1:5" ht="26.25" customHeight="1">
      <c r="A441" s="29" t="s">
        <v>778</v>
      </c>
      <c r="B441" s="217" t="s">
        <v>777</v>
      </c>
      <c r="C441" s="215" t="s">
        <v>490</v>
      </c>
      <c r="D441" s="216" t="s">
        <v>253</v>
      </c>
      <c r="E441" s="216" t="s">
        <v>779</v>
      </c>
    </row>
    <row r="442" spans="1:5" ht="26.25" customHeight="1">
      <c r="A442" s="29" t="s">
        <v>764</v>
      </c>
      <c r="B442" s="213" t="s">
        <v>171</v>
      </c>
      <c r="C442" s="214" t="s">
        <v>172</v>
      </c>
      <c r="D442" s="212" t="s">
        <v>435</v>
      </c>
      <c r="E442" s="212" t="s">
        <v>776</v>
      </c>
    </row>
    <row r="443" spans="1:5" ht="26.25" customHeight="1">
      <c r="A443" s="29" t="s">
        <v>764</v>
      </c>
      <c r="B443" s="183" t="s">
        <v>254</v>
      </c>
      <c r="C443" s="215" t="s">
        <v>255</v>
      </c>
      <c r="D443" s="216" t="s">
        <v>774</v>
      </c>
      <c r="E443" s="216" t="s">
        <v>775</v>
      </c>
    </row>
    <row r="444" spans="1:5" ht="26.25" customHeight="1">
      <c r="A444" s="29" t="s">
        <v>766</v>
      </c>
      <c r="B444" s="210" t="s">
        <v>772</v>
      </c>
      <c r="C444" s="206" t="s">
        <v>771</v>
      </c>
      <c r="D444" s="207" t="s">
        <v>770</v>
      </c>
      <c r="E444" s="207" t="s">
        <v>773</v>
      </c>
    </row>
    <row r="445" spans="1:5" ht="26.25" customHeight="1">
      <c r="A445" s="29" t="s">
        <v>766</v>
      </c>
      <c r="B445" s="210" t="s">
        <v>768</v>
      </c>
      <c r="C445" s="206" t="s">
        <v>533</v>
      </c>
      <c r="D445" s="207" t="s">
        <v>767</v>
      </c>
      <c r="E445" s="207" t="s">
        <v>769</v>
      </c>
    </row>
    <row r="446" spans="1:5" ht="26.25" customHeight="1">
      <c r="A446" s="29" t="s">
        <v>764</v>
      </c>
      <c r="B446" s="210" t="s">
        <v>734</v>
      </c>
      <c r="C446" s="206" t="s">
        <v>227</v>
      </c>
      <c r="D446" s="207" t="s">
        <v>761</v>
      </c>
      <c r="E446" s="207" t="s">
        <v>765</v>
      </c>
    </row>
    <row r="447" spans="1:5" ht="26.25" customHeight="1">
      <c r="A447" s="29" t="s">
        <v>763</v>
      </c>
      <c r="B447" s="217" t="s">
        <v>759</v>
      </c>
      <c r="C447" s="215" t="s">
        <v>237</v>
      </c>
      <c r="D447" s="216" t="s">
        <v>762</v>
      </c>
      <c r="E447" s="216" t="s">
        <v>760</v>
      </c>
    </row>
    <row r="448" spans="1:5" ht="26.25" customHeight="1">
      <c r="A448" s="29" t="s">
        <v>753</v>
      </c>
      <c r="B448" s="213" t="s">
        <v>757</v>
      </c>
      <c r="C448" s="214" t="s">
        <v>756</v>
      </c>
      <c r="D448" s="212" t="s">
        <v>755</v>
      </c>
      <c r="E448" s="212" t="s">
        <v>758</v>
      </c>
    </row>
    <row r="449" spans="1:5" ht="26.25" customHeight="1">
      <c r="A449" s="29" t="s">
        <v>753</v>
      </c>
      <c r="B449" s="210" t="s">
        <v>751</v>
      </c>
      <c r="C449" s="206" t="s">
        <v>302</v>
      </c>
      <c r="D449" s="207" t="s">
        <v>750</v>
      </c>
      <c r="E449" s="207" t="s">
        <v>752</v>
      </c>
    </row>
    <row r="450" spans="1:5" ht="26.25" customHeight="1">
      <c r="A450" s="29" t="s">
        <v>754</v>
      </c>
      <c r="B450" s="213" t="s">
        <v>748</v>
      </c>
      <c r="C450" s="214" t="s">
        <v>266</v>
      </c>
      <c r="D450" s="212" t="s">
        <v>530</v>
      </c>
      <c r="E450" s="212" t="s">
        <v>749</v>
      </c>
    </row>
    <row r="451" spans="1:5" ht="26.25" customHeight="1">
      <c r="A451" s="29" t="s">
        <v>747</v>
      </c>
      <c r="B451" s="217" t="s">
        <v>745</v>
      </c>
      <c r="C451" s="215" t="s">
        <v>207</v>
      </c>
      <c r="D451" s="216" t="s">
        <v>744</v>
      </c>
      <c r="E451" s="216" t="s">
        <v>746</v>
      </c>
    </row>
    <row r="452" spans="1:5" ht="26.25" customHeight="1">
      <c r="A452" s="29" t="s">
        <v>733</v>
      </c>
      <c r="B452" s="210" t="s">
        <v>742</v>
      </c>
      <c r="C452" s="206" t="s">
        <v>674</v>
      </c>
      <c r="D452" s="207" t="s">
        <v>741</v>
      </c>
      <c r="E452" s="207" t="s">
        <v>743</v>
      </c>
    </row>
    <row r="453" spans="1:5" ht="26.25" customHeight="1">
      <c r="A453" s="29" t="s">
        <v>733</v>
      </c>
      <c r="B453" s="183" t="s">
        <v>662</v>
      </c>
      <c r="C453" s="215" t="s">
        <v>663</v>
      </c>
      <c r="D453" s="216" t="s">
        <v>740</v>
      </c>
      <c r="E453" s="216" t="s">
        <v>739</v>
      </c>
    </row>
    <row r="454" spans="1:5" ht="26.25" customHeight="1">
      <c r="A454" s="29" t="s">
        <v>733</v>
      </c>
      <c r="B454" s="213" t="s">
        <v>734</v>
      </c>
      <c r="C454" s="214" t="s">
        <v>227</v>
      </c>
      <c r="D454" s="212" t="s">
        <v>737</v>
      </c>
      <c r="E454" s="212" t="s">
        <v>738</v>
      </c>
    </row>
    <row r="455" spans="1:5" ht="26.25" customHeight="1">
      <c r="A455" s="29" t="s">
        <v>733</v>
      </c>
      <c r="B455" s="213" t="s">
        <v>734</v>
      </c>
      <c r="C455" s="214" t="s">
        <v>227</v>
      </c>
      <c r="D455" s="212" t="s">
        <v>735</v>
      </c>
      <c r="E455" s="212" t="s">
        <v>736</v>
      </c>
    </row>
    <row r="456" spans="1:5" ht="26.25" customHeight="1">
      <c r="A456" s="29" t="s">
        <v>733</v>
      </c>
      <c r="B456" s="149" t="s">
        <v>651</v>
      </c>
      <c r="C456" s="149" t="s">
        <v>173</v>
      </c>
      <c r="D456" s="212" t="s">
        <v>715</v>
      </c>
      <c r="E456" s="212" t="s">
        <v>732</v>
      </c>
    </row>
    <row r="457" spans="1:5" ht="26.25" customHeight="1">
      <c r="A457" s="29" t="s">
        <v>714</v>
      </c>
      <c r="B457" s="176" t="s">
        <v>580</v>
      </c>
      <c r="C457" s="206" t="s">
        <v>579</v>
      </c>
      <c r="D457" s="207" t="s">
        <v>730</v>
      </c>
      <c r="E457" s="207" t="s">
        <v>729</v>
      </c>
    </row>
    <row r="458" spans="1:5" ht="26.25" customHeight="1">
      <c r="A458" s="29" t="s">
        <v>714</v>
      </c>
      <c r="B458" s="176" t="s">
        <v>724</v>
      </c>
      <c r="C458" s="176" t="s">
        <v>725</v>
      </c>
      <c r="D458" s="198" t="s">
        <v>727</v>
      </c>
      <c r="E458" s="198" t="s">
        <v>728</v>
      </c>
    </row>
    <row r="459" spans="1:5" ht="26.25" customHeight="1">
      <c r="A459" s="29" t="s">
        <v>714</v>
      </c>
      <c r="B459" s="183" t="s">
        <v>724</v>
      </c>
      <c r="C459" s="183" t="s">
        <v>725</v>
      </c>
      <c r="D459" s="182" t="s">
        <v>723</v>
      </c>
      <c r="E459" s="182" t="s">
        <v>726</v>
      </c>
    </row>
    <row r="460" spans="1:5" ht="26.25" customHeight="1">
      <c r="A460" s="29" t="s">
        <v>714</v>
      </c>
      <c r="B460" s="183" t="s">
        <v>651</v>
      </c>
      <c r="C460" s="184" t="s">
        <v>173</v>
      </c>
      <c r="D460" s="182" t="s">
        <v>721</v>
      </c>
      <c r="E460" s="209" t="s">
        <v>722</v>
      </c>
    </row>
    <row r="461" spans="1:5" ht="26.25" customHeight="1">
      <c r="A461" s="29" t="s">
        <v>714</v>
      </c>
      <c r="B461" s="149" t="s">
        <v>651</v>
      </c>
      <c r="C461" s="149" t="s">
        <v>173</v>
      </c>
      <c r="D461" s="208" t="s">
        <v>731</v>
      </c>
      <c r="E461" s="148" t="s">
        <v>720</v>
      </c>
    </row>
    <row r="462" spans="1:5" ht="26.25" customHeight="1">
      <c r="A462" s="29" t="s">
        <v>714</v>
      </c>
      <c r="B462" s="199" t="s">
        <v>651</v>
      </c>
      <c r="C462" s="199" t="s">
        <v>173</v>
      </c>
      <c r="D462" s="198" t="s">
        <v>717</v>
      </c>
      <c r="E462" s="198" t="s">
        <v>718</v>
      </c>
    </row>
    <row r="463" spans="1:5" ht="26.25" customHeight="1">
      <c r="A463" s="29" t="s">
        <v>714</v>
      </c>
      <c r="B463" s="183" t="s">
        <v>651</v>
      </c>
      <c r="C463" s="184" t="s">
        <v>173</v>
      </c>
      <c r="D463" s="182" t="s">
        <v>715</v>
      </c>
      <c r="E463" s="182" t="s">
        <v>716</v>
      </c>
    </row>
    <row r="464" spans="1:5" ht="26.25" customHeight="1">
      <c r="A464" s="29" t="s">
        <v>714</v>
      </c>
      <c r="B464" s="183" t="s">
        <v>651</v>
      </c>
      <c r="C464" s="184" t="s">
        <v>173</v>
      </c>
      <c r="D464" s="182" t="s">
        <v>713</v>
      </c>
      <c r="E464" s="182" t="s">
        <v>719</v>
      </c>
    </row>
    <row r="465" spans="1:5" ht="26.25" customHeight="1">
      <c r="A465" s="29" t="s">
        <v>706</v>
      </c>
      <c r="B465" s="200" t="s">
        <v>710</v>
      </c>
      <c r="C465" s="199" t="s">
        <v>711</v>
      </c>
      <c r="D465" s="198" t="s">
        <v>708</v>
      </c>
      <c r="E465" s="198" t="s">
        <v>709</v>
      </c>
    </row>
    <row r="466" spans="1:5" ht="26.25" customHeight="1">
      <c r="A466" s="29" t="s">
        <v>706</v>
      </c>
      <c r="B466" s="176" t="s">
        <v>517</v>
      </c>
      <c r="C466" s="177" t="s">
        <v>515</v>
      </c>
      <c r="D466" s="198" t="s">
        <v>705</v>
      </c>
      <c r="E466" s="198" t="s">
        <v>712</v>
      </c>
    </row>
    <row r="467" spans="1:5" ht="26.25" customHeight="1">
      <c r="A467" s="29" t="s">
        <v>703</v>
      </c>
      <c r="B467" s="200" t="s">
        <v>693</v>
      </c>
      <c r="C467" s="199" t="s">
        <v>692</v>
      </c>
      <c r="D467" s="198" t="s">
        <v>704</v>
      </c>
      <c r="E467" s="198" t="s">
        <v>707</v>
      </c>
    </row>
    <row r="468" spans="1:5" ht="26.25" customHeight="1">
      <c r="A468" s="29" t="s">
        <v>703</v>
      </c>
      <c r="B468" s="200" t="s">
        <v>531</v>
      </c>
      <c r="C468" s="199" t="s">
        <v>533</v>
      </c>
      <c r="D468" s="198" t="s">
        <v>701</v>
      </c>
      <c r="E468" s="198" t="s">
        <v>702</v>
      </c>
    </row>
    <row r="469" spans="1:5" ht="26.25" customHeight="1">
      <c r="A469" s="29" t="s">
        <v>698</v>
      </c>
      <c r="B469" s="200" t="s">
        <v>216</v>
      </c>
      <c r="C469" s="199" t="s">
        <v>217</v>
      </c>
      <c r="D469" s="198" t="s">
        <v>699</v>
      </c>
      <c r="E469" s="198" t="s">
        <v>700</v>
      </c>
    </row>
    <row r="470" spans="1:5" ht="26.25" customHeight="1">
      <c r="A470" s="29" t="s">
        <v>698</v>
      </c>
      <c r="B470" s="200" t="s">
        <v>531</v>
      </c>
      <c r="C470" s="199" t="s">
        <v>533</v>
      </c>
      <c r="D470" s="198" t="s">
        <v>696</v>
      </c>
      <c r="E470" s="198" t="s">
        <v>697</v>
      </c>
    </row>
    <row r="471" spans="1:5" ht="26.25" customHeight="1">
      <c r="A471" s="29" t="s">
        <v>691</v>
      </c>
      <c r="B471" s="200" t="s">
        <v>693</v>
      </c>
      <c r="C471" s="199" t="s">
        <v>692</v>
      </c>
      <c r="D471" s="198" t="s">
        <v>689</v>
      </c>
      <c r="E471" s="198" t="s">
        <v>690</v>
      </c>
    </row>
    <row r="472" spans="1:5" ht="26.25" customHeight="1">
      <c r="A472" s="29" t="s">
        <v>685</v>
      </c>
      <c r="B472" s="149" t="s">
        <v>517</v>
      </c>
      <c r="C472" s="150" t="s">
        <v>515</v>
      </c>
      <c r="D472" s="146" t="s">
        <v>686</v>
      </c>
      <c r="E472" s="146" t="s">
        <v>687</v>
      </c>
    </row>
    <row r="473" spans="1:5" ht="26.25" customHeight="1">
      <c r="A473" s="29" t="s">
        <v>680</v>
      </c>
      <c r="B473" s="183" t="s">
        <v>254</v>
      </c>
      <c r="C473" s="183" t="s">
        <v>255</v>
      </c>
      <c r="D473" s="182" t="s">
        <v>683</v>
      </c>
      <c r="E473" s="182" t="s">
        <v>684</v>
      </c>
    </row>
    <row r="474" spans="1:5" ht="26.25" customHeight="1">
      <c r="A474" s="29" t="s">
        <v>680</v>
      </c>
      <c r="B474" s="200" t="s">
        <v>240</v>
      </c>
      <c r="C474" s="199" t="s">
        <v>241</v>
      </c>
      <c r="D474" s="198" t="s">
        <v>681</v>
      </c>
      <c r="E474" s="198" t="s">
        <v>682</v>
      </c>
    </row>
    <row r="475" spans="1:5" ht="26.25" customHeight="1">
      <c r="A475" s="29" t="s">
        <v>679</v>
      </c>
      <c r="B475" s="184" t="s">
        <v>489</v>
      </c>
      <c r="C475" s="184" t="s">
        <v>490</v>
      </c>
      <c r="D475" s="181" t="s">
        <v>677</v>
      </c>
      <c r="E475" s="181" t="s">
        <v>678</v>
      </c>
    </row>
    <row r="476" spans="1:5" ht="26.25" customHeight="1">
      <c r="A476" s="29" t="s">
        <v>628</v>
      </c>
      <c r="B476" s="183" t="s">
        <v>673</v>
      </c>
      <c r="C476" s="184" t="s">
        <v>674</v>
      </c>
      <c r="D476" s="181" t="s">
        <v>675</v>
      </c>
      <c r="E476" s="181" t="s">
        <v>676</v>
      </c>
    </row>
    <row r="477" spans="1:5" ht="26.25" customHeight="1">
      <c r="A477" s="29" t="s">
        <v>628</v>
      </c>
      <c r="B477" s="183" t="s">
        <v>632</v>
      </c>
      <c r="C477" s="184" t="s">
        <v>180</v>
      </c>
      <c r="D477" s="181" t="s">
        <v>629</v>
      </c>
      <c r="E477" s="181" t="s">
        <v>630</v>
      </c>
    </row>
    <row r="478" spans="1:5" ht="26.25" customHeight="1">
      <c r="A478" s="29" t="s">
        <v>631</v>
      </c>
      <c r="B478" s="149" t="s">
        <v>633</v>
      </c>
      <c r="C478" s="150" t="s">
        <v>237</v>
      </c>
      <c r="D478" s="146" t="s">
        <v>435</v>
      </c>
      <c r="E478" s="146" t="s">
        <v>634</v>
      </c>
    </row>
    <row r="479" spans="1:5" s="180" customFormat="1" ht="26.25" customHeight="1">
      <c r="A479" s="29" t="s">
        <v>631</v>
      </c>
      <c r="B479" s="200" t="s">
        <v>635</v>
      </c>
      <c r="C479" s="199" t="s">
        <v>176</v>
      </c>
      <c r="D479" s="198" t="s">
        <v>448</v>
      </c>
      <c r="E479" s="198" t="s">
        <v>636</v>
      </c>
    </row>
    <row r="480" spans="1:5" s="180" customFormat="1" ht="26.25" customHeight="1">
      <c r="A480" s="29" t="s">
        <v>637</v>
      </c>
      <c r="B480" s="149" t="s">
        <v>638</v>
      </c>
      <c r="C480" s="150" t="s">
        <v>639</v>
      </c>
      <c r="D480" s="146" t="s">
        <v>640</v>
      </c>
      <c r="E480" s="146" t="s">
        <v>641</v>
      </c>
    </row>
    <row r="481" spans="1:5" ht="26.25" customHeight="1">
      <c r="A481" s="29" t="s">
        <v>637</v>
      </c>
      <c r="B481" s="149" t="s">
        <v>638</v>
      </c>
      <c r="C481" s="150" t="s">
        <v>639</v>
      </c>
      <c r="D481" s="146" t="s">
        <v>642</v>
      </c>
      <c r="E481" s="146" t="s">
        <v>643</v>
      </c>
    </row>
    <row r="482" spans="1:5" s="180" customFormat="1" ht="26.25" customHeight="1">
      <c r="A482" s="29" t="s">
        <v>644</v>
      </c>
      <c r="B482" s="149" t="s">
        <v>645</v>
      </c>
      <c r="C482" s="150" t="s">
        <v>459</v>
      </c>
      <c r="D482" s="146" t="s">
        <v>646</v>
      </c>
      <c r="E482" s="146" t="s">
        <v>647</v>
      </c>
    </row>
    <row r="483" spans="1:5" s="180" customFormat="1" ht="26.25" customHeight="1">
      <c r="A483" s="29" t="s">
        <v>648</v>
      </c>
      <c r="B483" s="200" t="s">
        <v>638</v>
      </c>
      <c r="C483" s="199" t="s">
        <v>639</v>
      </c>
      <c r="D483" s="198" t="s">
        <v>649</v>
      </c>
      <c r="E483" s="198" t="s">
        <v>650</v>
      </c>
    </row>
    <row r="484" spans="1:5" s="180" customFormat="1" ht="26.25" customHeight="1">
      <c r="A484" s="29" t="s">
        <v>648</v>
      </c>
      <c r="B484" s="183" t="s">
        <v>651</v>
      </c>
      <c r="C484" s="184" t="s">
        <v>173</v>
      </c>
      <c r="D484" s="181" t="s">
        <v>184</v>
      </c>
      <c r="E484" s="181" t="s">
        <v>652</v>
      </c>
    </row>
    <row r="485" spans="1:5" ht="26.25" customHeight="1">
      <c r="A485" s="29" t="s">
        <v>653</v>
      </c>
      <c r="B485" s="183" t="s">
        <v>138</v>
      </c>
      <c r="C485" s="184" t="s">
        <v>227</v>
      </c>
      <c r="D485" s="181" t="s">
        <v>654</v>
      </c>
      <c r="E485" s="181" t="s">
        <v>655</v>
      </c>
    </row>
    <row r="486" spans="1:5" ht="26.25" customHeight="1">
      <c r="A486" s="29" t="s">
        <v>657</v>
      </c>
      <c r="B486" s="149" t="s">
        <v>134</v>
      </c>
      <c r="C486" s="150" t="s">
        <v>224</v>
      </c>
      <c r="D486" s="146" t="s">
        <v>656</v>
      </c>
      <c r="E486" s="146" t="s">
        <v>658</v>
      </c>
    </row>
    <row r="487" spans="1:5" ht="26.25" customHeight="1">
      <c r="A487" s="29" t="s">
        <v>653</v>
      </c>
      <c r="B487" s="183" t="s">
        <v>138</v>
      </c>
      <c r="C487" s="184" t="s">
        <v>227</v>
      </c>
      <c r="D487" s="181" t="s">
        <v>659</v>
      </c>
      <c r="E487" s="181" t="s">
        <v>660</v>
      </c>
    </row>
    <row r="488" spans="1:5" ht="26.25" customHeight="1">
      <c r="A488" s="29" t="s">
        <v>653</v>
      </c>
      <c r="B488" s="183" t="s">
        <v>662</v>
      </c>
      <c r="C488" s="184" t="s">
        <v>663</v>
      </c>
      <c r="D488" s="181" t="s">
        <v>661</v>
      </c>
      <c r="E488" s="181" t="s">
        <v>664</v>
      </c>
    </row>
    <row r="489" spans="1:5" ht="26.25" customHeight="1">
      <c r="A489" s="29" t="s">
        <v>665</v>
      </c>
      <c r="B489" s="183" t="s">
        <v>135</v>
      </c>
      <c r="C489" s="184" t="s">
        <v>195</v>
      </c>
      <c r="D489" s="181" t="s">
        <v>666</v>
      </c>
      <c r="E489" s="181" t="s">
        <v>667</v>
      </c>
    </row>
    <row r="490" spans="1:5" ht="26.25" customHeight="1">
      <c r="A490" s="29" t="s">
        <v>670</v>
      </c>
      <c r="B490" s="200" t="s">
        <v>614</v>
      </c>
      <c r="C490" s="199" t="s">
        <v>613</v>
      </c>
      <c r="D490" s="198" t="s">
        <v>668</v>
      </c>
      <c r="E490" s="198" t="s">
        <v>669</v>
      </c>
    </row>
    <row r="491" spans="1:5" ht="26.25" customHeight="1">
      <c r="A491" s="29" t="s">
        <v>670</v>
      </c>
      <c r="B491" s="200" t="s">
        <v>614</v>
      </c>
      <c r="C491" s="199" t="s">
        <v>613</v>
      </c>
      <c r="D491" s="198" t="s">
        <v>671</v>
      </c>
      <c r="E491" s="198" t="s">
        <v>672</v>
      </c>
    </row>
    <row r="492" spans="1:5" ht="26.25" customHeight="1">
      <c r="A492" s="29" t="s">
        <v>609</v>
      </c>
      <c r="B492" s="183" t="s">
        <v>135</v>
      </c>
      <c r="C492" s="184" t="s">
        <v>195</v>
      </c>
      <c r="D492" s="147" t="s">
        <v>222</v>
      </c>
      <c r="E492" s="147" t="s">
        <v>622</v>
      </c>
    </row>
    <row r="493" spans="1:5" ht="26.25" customHeight="1">
      <c r="A493" s="29" t="s">
        <v>609</v>
      </c>
      <c r="B493" s="183" t="s">
        <v>220</v>
      </c>
      <c r="C493" s="184" t="s">
        <v>620</v>
      </c>
      <c r="D493" s="147" t="s">
        <v>619</v>
      </c>
      <c r="E493" s="147" t="s">
        <v>621</v>
      </c>
    </row>
    <row r="494" spans="1:5" ht="26.25" customHeight="1">
      <c r="A494" s="29" t="s">
        <v>609</v>
      </c>
      <c r="B494" s="149" t="s">
        <v>138</v>
      </c>
      <c r="C494" s="150" t="s">
        <v>227</v>
      </c>
      <c r="D494" s="146" t="s">
        <v>617</v>
      </c>
      <c r="E494" s="146" t="s">
        <v>618</v>
      </c>
    </row>
    <row r="495" spans="1:5" ht="26.25" customHeight="1">
      <c r="A495" s="29" t="s">
        <v>609</v>
      </c>
      <c r="B495" s="183" t="s">
        <v>614</v>
      </c>
      <c r="C495" s="184" t="s">
        <v>613</v>
      </c>
      <c r="D495" s="147" t="s">
        <v>612</v>
      </c>
      <c r="E495" s="147" t="s">
        <v>615</v>
      </c>
    </row>
    <row r="496" spans="1:5" ht="26.25" customHeight="1">
      <c r="A496" s="29" t="s">
        <v>609</v>
      </c>
      <c r="B496" s="200" t="s">
        <v>284</v>
      </c>
      <c r="C496" s="199" t="s">
        <v>608</v>
      </c>
      <c r="D496" s="161" t="s">
        <v>607</v>
      </c>
      <c r="E496" s="161" t="s">
        <v>610</v>
      </c>
    </row>
    <row r="497" spans="1:5" ht="26.25" customHeight="1">
      <c r="A497" s="29" t="s">
        <v>600</v>
      </c>
      <c r="B497" s="200" t="s">
        <v>605</v>
      </c>
      <c r="C497" s="199" t="s">
        <v>490</v>
      </c>
      <c r="D497" s="178" t="s">
        <v>602</v>
      </c>
      <c r="E497" s="178" t="s">
        <v>606</v>
      </c>
    </row>
    <row r="498" spans="1:5" ht="26.25" customHeight="1">
      <c r="A498" s="29" t="s">
        <v>600</v>
      </c>
      <c r="B498" s="200" t="s">
        <v>603</v>
      </c>
      <c r="C498" s="199" t="s">
        <v>297</v>
      </c>
      <c r="D498" s="178" t="s">
        <v>601</v>
      </c>
      <c r="E498" s="178" t="s">
        <v>604</v>
      </c>
    </row>
    <row r="499" spans="1:5" ht="26.25" customHeight="1">
      <c r="A499" s="29" t="s">
        <v>600</v>
      </c>
      <c r="B499" s="200" t="s">
        <v>133</v>
      </c>
      <c r="C499" s="199" t="s">
        <v>481</v>
      </c>
      <c r="D499" s="178" t="s">
        <v>598</v>
      </c>
      <c r="E499" s="178" t="s">
        <v>599</v>
      </c>
    </row>
    <row r="500" spans="1:5" ht="26.25" customHeight="1">
      <c r="A500" s="29" t="s">
        <v>593</v>
      </c>
      <c r="B500" s="200" t="s">
        <v>596</v>
      </c>
      <c r="C500" s="199" t="s">
        <v>597</v>
      </c>
      <c r="D500" s="178" t="s">
        <v>594</v>
      </c>
      <c r="E500" s="178" t="s">
        <v>595</v>
      </c>
    </row>
    <row r="501" spans="1:5" ht="26.25" customHeight="1">
      <c r="A501" s="29" t="s">
        <v>593</v>
      </c>
      <c r="B501" s="183" t="s">
        <v>592</v>
      </c>
      <c r="C501" s="184" t="s">
        <v>180</v>
      </c>
      <c r="D501" s="181" t="s">
        <v>611</v>
      </c>
      <c r="E501" s="181" t="s">
        <v>616</v>
      </c>
    </row>
    <row r="502" spans="1:5" ht="26.25" customHeight="1">
      <c r="A502" s="29" t="s">
        <v>593</v>
      </c>
      <c r="B502" s="183" t="s">
        <v>592</v>
      </c>
      <c r="C502" s="184" t="s">
        <v>180</v>
      </c>
      <c r="D502" s="181" t="s">
        <v>590</v>
      </c>
      <c r="E502" s="181" t="s">
        <v>591</v>
      </c>
    </row>
    <row r="503" spans="1:5" ht="26.25" customHeight="1">
      <c r="A503" s="29" t="s">
        <v>576</v>
      </c>
      <c r="B503" s="183" t="s">
        <v>236</v>
      </c>
      <c r="C503" s="184" t="s">
        <v>237</v>
      </c>
      <c r="D503" s="181" t="s">
        <v>211</v>
      </c>
      <c r="E503" s="181" t="s">
        <v>589</v>
      </c>
    </row>
    <row r="504" spans="1:5" ht="26.25" customHeight="1">
      <c r="A504" s="29" t="s">
        <v>576</v>
      </c>
      <c r="B504" s="149" t="s">
        <v>580</v>
      </c>
      <c r="C504" s="150" t="s">
        <v>579</v>
      </c>
      <c r="D504" s="146" t="s">
        <v>578</v>
      </c>
      <c r="E504" s="146" t="s">
        <v>581</v>
      </c>
    </row>
    <row r="505" spans="1:5" ht="26.25" customHeight="1">
      <c r="A505" s="29" t="s">
        <v>576</v>
      </c>
      <c r="B505" s="149" t="s">
        <v>240</v>
      </c>
      <c r="C505" s="150" t="s">
        <v>241</v>
      </c>
      <c r="D505" s="146" t="s">
        <v>575</v>
      </c>
      <c r="E505" s="146" t="s">
        <v>577</v>
      </c>
    </row>
    <row r="506" spans="1:5" s="179" customFormat="1" ht="26.25" customHeight="1">
      <c r="A506" s="29" t="s">
        <v>573</v>
      </c>
      <c r="B506" s="183" t="s">
        <v>254</v>
      </c>
      <c r="C506" s="184" t="s">
        <v>255</v>
      </c>
      <c r="D506" s="147" t="s">
        <v>572</v>
      </c>
      <c r="E506" s="147" t="s">
        <v>574</v>
      </c>
    </row>
    <row r="507" spans="1:5" ht="26.25" customHeight="1">
      <c r="A507" s="29" t="s">
        <v>568</v>
      </c>
      <c r="B507" s="176" t="s">
        <v>471</v>
      </c>
      <c r="C507" s="177" t="s">
        <v>470</v>
      </c>
      <c r="D507" s="161" t="s">
        <v>570</v>
      </c>
      <c r="E507" s="161" t="s">
        <v>571</v>
      </c>
    </row>
    <row r="508" spans="1:5" ht="26.25" customHeight="1">
      <c r="A508" s="29" t="s">
        <v>568</v>
      </c>
      <c r="B508" s="183" t="s">
        <v>220</v>
      </c>
      <c r="C508" s="184" t="s">
        <v>221</v>
      </c>
      <c r="D508" s="147" t="s">
        <v>250</v>
      </c>
      <c r="E508" s="147" t="s">
        <v>569</v>
      </c>
    </row>
    <row r="509" spans="1:5" s="180" customFormat="1" ht="26.25" customHeight="1">
      <c r="A509" s="29" t="s">
        <v>567</v>
      </c>
      <c r="B509" s="200" t="s">
        <v>236</v>
      </c>
      <c r="C509" s="199" t="s">
        <v>237</v>
      </c>
      <c r="D509" s="161" t="s">
        <v>565</v>
      </c>
      <c r="E509" s="161" t="s">
        <v>566</v>
      </c>
    </row>
    <row r="510" spans="1:5" s="179" customFormat="1" ht="26.25" customHeight="1">
      <c r="A510" s="29" t="s">
        <v>555</v>
      </c>
      <c r="B510" s="183" t="s">
        <v>135</v>
      </c>
      <c r="C510" s="184" t="s">
        <v>195</v>
      </c>
      <c r="D510" s="147" t="s">
        <v>222</v>
      </c>
      <c r="E510" s="147" t="s">
        <v>564</v>
      </c>
    </row>
    <row r="511" spans="1:5" s="179" customFormat="1" ht="26.25" customHeight="1">
      <c r="A511" s="29" t="s">
        <v>555</v>
      </c>
      <c r="B511" s="149" t="s">
        <v>208</v>
      </c>
      <c r="C511" s="150" t="s">
        <v>207</v>
      </c>
      <c r="D511" s="146" t="s">
        <v>562</v>
      </c>
      <c r="E511" s="146" t="s">
        <v>563</v>
      </c>
    </row>
    <row r="512" spans="1:5" s="180" customFormat="1" ht="26.25" customHeight="1">
      <c r="A512" s="29" t="s">
        <v>559</v>
      </c>
      <c r="B512" s="200" t="s">
        <v>558</v>
      </c>
      <c r="C512" s="199" t="s">
        <v>464</v>
      </c>
      <c r="D512" s="161" t="s">
        <v>560</v>
      </c>
      <c r="E512" s="161" t="s">
        <v>561</v>
      </c>
    </row>
    <row r="513" spans="1:5" s="179" customFormat="1" ht="26.25" customHeight="1">
      <c r="A513" s="29" t="s">
        <v>555</v>
      </c>
      <c r="B513" s="200" t="s">
        <v>554</v>
      </c>
      <c r="C513" s="199" t="s">
        <v>459</v>
      </c>
      <c r="D513" s="161" t="s">
        <v>556</v>
      </c>
      <c r="E513" s="161" t="s">
        <v>557</v>
      </c>
    </row>
    <row r="514" spans="1:5" ht="26.25" customHeight="1">
      <c r="A514" s="29" t="s">
        <v>545</v>
      </c>
      <c r="B514" s="183" t="s">
        <v>261</v>
      </c>
      <c r="C514" s="184" t="s">
        <v>262</v>
      </c>
      <c r="D514" s="147" t="s">
        <v>546</v>
      </c>
      <c r="E514" s="147" t="s">
        <v>547</v>
      </c>
    </row>
    <row r="515" spans="1:5" s="180" customFormat="1" ht="26.25" customHeight="1">
      <c r="A515" s="29" t="s">
        <v>545</v>
      </c>
      <c r="B515" s="149" t="s">
        <v>261</v>
      </c>
      <c r="C515" s="150" t="s">
        <v>262</v>
      </c>
      <c r="D515" s="146" t="s">
        <v>543</v>
      </c>
      <c r="E515" s="146" t="s">
        <v>544</v>
      </c>
    </row>
    <row r="516" spans="1:5" s="179" customFormat="1" ht="26.25" customHeight="1">
      <c r="A516" s="29" t="s">
        <v>537</v>
      </c>
      <c r="B516" s="149" t="s">
        <v>236</v>
      </c>
      <c r="C516" s="150" t="s">
        <v>237</v>
      </c>
      <c r="D516" s="146" t="s">
        <v>435</v>
      </c>
      <c r="E516" s="146" t="s">
        <v>548</v>
      </c>
    </row>
    <row r="517" spans="1:5" ht="26.25" customHeight="1">
      <c r="A517" s="29" t="s">
        <v>537</v>
      </c>
      <c r="B517" s="183" t="s">
        <v>489</v>
      </c>
      <c r="C517" s="184" t="s">
        <v>541</v>
      </c>
      <c r="D517" s="147" t="s">
        <v>253</v>
      </c>
      <c r="E517" s="147" t="s">
        <v>542</v>
      </c>
    </row>
    <row r="518" spans="1:5" ht="26.25" customHeight="1">
      <c r="A518" s="29" t="s">
        <v>535</v>
      </c>
      <c r="B518" s="149" t="s">
        <v>135</v>
      </c>
      <c r="C518" s="150" t="s">
        <v>195</v>
      </c>
      <c r="D518" s="146" t="s">
        <v>539</v>
      </c>
      <c r="E518" s="146" t="s">
        <v>540</v>
      </c>
    </row>
    <row r="519" spans="1:5" ht="26.25" customHeight="1">
      <c r="A519" s="29" t="s">
        <v>537</v>
      </c>
      <c r="B519" s="200" t="s">
        <v>181</v>
      </c>
      <c r="C519" s="199" t="s">
        <v>180</v>
      </c>
      <c r="D519" s="161" t="s">
        <v>534</v>
      </c>
      <c r="E519" s="161" t="s">
        <v>538</v>
      </c>
    </row>
    <row r="520" spans="1:5" ht="26.25" customHeight="1">
      <c r="A520" s="29" t="s">
        <v>535</v>
      </c>
      <c r="B520" s="183" t="s">
        <v>136</v>
      </c>
      <c r="C520" s="184" t="s">
        <v>173</v>
      </c>
      <c r="D520" s="147" t="s">
        <v>184</v>
      </c>
      <c r="E520" s="147" t="s">
        <v>536</v>
      </c>
    </row>
    <row r="521" spans="1:5" ht="26.25" customHeight="1">
      <c r="A521" s="29" t="s">
        <v>525</v>
      </c>
      <c r="B521" s="149" t="s">
        <v>531</v>
      </c>
      <c r="C521" s="150" t="s">
        <v>533</v>
      </c>
      <c r="D521" s="146" t="s">
        <v>530</v>
      </c>
      <c r="E521" s="146" t="s">
        <v>532</v>
      </c>
    </row>
    <row r="522" spans="1:5" s="180" customFormat="1" ht="26.25" customHeight="1">
      <c r="A522" s="29" t="s">
        <v>525</v>
      </c>
      <c r="B522" s="183" t="s">
        <v>487</v>
      </c>
      <c r="C522" s="184" t="s">
        <v>488</v>
      </c>
      <c r="D522" s="147" t="s">
        <v>528</v>
      </c>
      <c r="E522" s="147" t="s">
        <v>529</v>
      </c>
    </row>
    <row r="523" spans="1:5" ht="26.25" customHeight="1">
      <c r="A523" s="29" t="s">
        <v>525</v>
      </c>
      <c r="B523" s="183" t="s">
        <v>471</v>
      </c>
      <c r="C523" s="184" t="s">
        <v>470</v>
      </c>
      <c r="D523" s="147" t="s">
        <v>526</v>
      </c>
      <c r="E523" s="147" t="s">
        <v>527</v>
      </c>
    </row>
    <row r="524" spans="1:5" ht="26.25" customHeight="1">
      <c r="A524" s="29" t="s">
        <v>525</v>
      </c>
      <c r="B524" s="162" t="s">
        <v>471</v>
      </c>
      <c r="C524" s="163" t="s">
        <v>470</v>
      </c>
      <c r="D524" s="161" t="s">
        <v>523</v>
      </c>
      <c r="E524" s="161" t="s">
        <v>524</v>
      </c>
    </row>
    <row r="525" spans="1:5" ht="26.25" customHeight="1">
      <c r="A525" s="29" t="s">
        <v>510</v>
      </c>
      <c r="B525" s="200" t="s">
        <v>133</v>
      </c>
      <c r="C525" s="199" t="s">
        <v>481</v>
      </c>
      <c r="D525" s="153" t="s">
        <v>509</v>
      </c>
      <c r="E525" s="159" t="s">
        <v>511</v>
      </c>
    </row>
    <row r="526" spans="1:5" ht="26.25" customHeight="1">
      <c r="A526" s="29" t="s">
        <v>510</v>
      </c>
      <c r="B526" s="200" t="s">
        <v>517</v>
      </c>
      <c r="C526" s="199" t="s">
        <v>515</v>
      </c>
      <c r="D526" s="153" t="s">
        <v>516</v>
      </c>
      <c r="E526" s="161" t="s">
        <v>518</v>
      </c>
    </row>
    <row r="527" spans="1:5" ht="26.25" customHeight="1">
      <c r="A527" s="29" t="s">
        <v>513</v>
      </c>
      <c r="B527" s="183" t="s">
        <v>519</v>
      </c>
      <c r="C527" s="184" t="s">
        <v>520</v>
      </c>
      <c r="D527" s="147" t="s">
        <v>521</v>
      </c>
      <c r="E527" s="147" t="s">
        <v>522</v>
      </c>
    </row>
    <row r="528" spans="1:5" ht="26.25" customHeight="1">
      <c r="A528" s="29" t="s">
        <v>513</v>
      </c>
      <c r="B528" s="200" t="s">
        <v>181</v>
      </c>
      <c r="C528" s="199" t="s">
        <v>180</v>
      </c>
      <c r="D528" s="153" t="s">
        <v>512</v>
      </c>
      <c r="E528" s="153" t="s">
        <v>514</v>
      </c>
    </row>
    <row r="529" spans="1:5" ht="26.25" customHeight="1">
      <c r="A529" s="29" t="s">
        <v>498</v>
      </c>
      <c r="B529" s="183" t="s">
        <v>208</v>
      </c>
      <c r="C529" s="184" t="s">
        <v>207</v>
      </c>
      <c r="D529" s="147" t="s">
        <v>502</v>
      </c>
      <c r="E529" s="147" t="s">
        <v>503</v>
      </c>
    </row>
    <row r="530" spans="1:5" ht="26.25" customHeight="1">
      <c r="A530" s="29" t="s">
        <v>498</v>
      </c>
      <c r="B530" s="149" t="s">
        <v>497</v>
      </c>
      <c r="C530" s="150" t="s">
        <v>244</v>
      </c>
      <c r="D530" s="146" t="s">
        <v>495</v>
      </c>
      <c r="E530" s="146" t="s">
        <v>496</v>
      </c>
    </row>
    <row r="531" spans="1:5" ht="26.25" customHeight="1">
      <c r="A531" s="29" t="s">
        <v>494</v>
      </c>
      <c r="B531" s="200" t="s">
        <v>492</v>
      </c>
      <c r="C531" s="199" t="s">
        <v>490</v>
      </c>
      <c r="D531" s="152" t="s">
        <v>491</v>
      </c>
      <c r="E531" s="153" t="s">
        <v>493</v>
      </c>
    </row>
    <row r="532" spans="1:5" ht="26.25" customHeight="1">
      <c r="A532" s="29" t="s">
        <v>472</v>
      </c>
      <c r="B532" s="200" t="s">
        <v>482</v>
      </c>
      <c r="C532" s="199" t="s">
        <v>481</v>
      </c>
      <c r="D532" s="145" t="s">
        <v>483</v>
      </c>
      <c r="E532" s="145" t="s">
        <v>480</v>
      </c>
    </row>
    <row r="533" spans="1:5" ht="26.25" customHeight="1">
      <c r="A533" s="29" t="s">
        <v>472</v>
      </c>
      <c r="B533" s="183" t="s">
        <v>479</v>
      </c>
      <c r="C533" s="184" t="s">
        <v>237</v>
      </c>
      <c r="D533" s="147" t="s">
        <v>477</v>
      </c>
      <c r="E533" s="147" t="s">
        <v>478</v>
      </c>
    </row>
    <row r="534" spans="1:5" s="151" customFormat="1" ht="26.25" customHeight="1">
      <c r="A534" s="29" t="s">
        <v>472</v>
      </c>
      <c r="B534" s="149" t="s">
        <v>471</v>
      </c>
      <c r="C534" s="150" t="s">
        <v>470</v>
      </c>
      <c r="D534" s="146" t="s">
        <v>474</v>
      </c>
      <c r="E534" s="146" t="s">
        <v>475</v>
      </c>
    </row>
    <row r="535" spans="1:5" s="151" customFormat="1" ht="26.25" customHeight="1">
      <c r="A535" s="29" t="s">
        <v>472</v>
      </c>
      <c r="B535" s="149" t="s">
        <v>471</v>
      </c>
      <c r="C535" s="150" t="s">
        <v>470</v>
      </c>
      <c r="D535" s="146" t="s">
        <v>473</v>
      </c>
      <c r="E535" s="146" t="s">
        <v>476</v>
      </c>
    </row>
    <row r="536" spans="1:5" ht="26.25" customHeight="1">
      <c r="A536" s="29" t="s">
        <v>457</v>
      </c>
      <c r="B536" s="149" t="s">
        <v>468</v>
      </c>
      <c r="C536" s="150" t="s">
        <v>266</v>
      </c>
      <c r="D536" s="146" t="s">
        <v>467</v>
      </c>
      <c r="E536" s="146" t="s">
        <v>469</v>
      </c>
    </row>
    <row r="537" spans="1:5" ht="26.25" customHeight="1">
      <c r="A537" s="29" t="s">
        <v>457</v>
      </c>
      <c r="B537" s="149" t="s">
        <v>465</v>
      </c>
      <c r="C537" s="150" t="s">
        <v>464</v>
      </c>
      <c r="D537" s="146" t="s">
        <v>435</v>
      </c>
      <c r="E537" s="146" t="s">
        <v>466</v>
      </c>
    </row>
    <row r="538" spans="1:5" ht="26.25" customHeight="1">
      <c r="A538" s="29" t="s">
        <v>457</v>
      </c>
      <c r="B538" s="200" t="s">
        <v>462</v>
      </c>
      <c r="C538" s="199" t="s">
        <v>463</v>
      </c>
      <c r="D538" s="145" t="s">
        <v>460</v>
      </c>
      <c r="E538" s="145" t="s">
        <v>461</v>
      </c>
    </row>
    <row r="539" spans="1:5" ht="26.25" customHeight="1">
      <c r="A539" s="29" t="s">
        <v>486</v>
      </c>
      <c r="B539" s="183" t="s">
        <v>484</v>
      </c>
      <c r="C539" s="184" t="s">
        <v>459</v>
      </c>
      <c r="D539" s="147" t="s">
        <v>458</v>
      </c>
      <c r="E539" s="147" t="s">
        <v>485</v>
      </c>
    </row>
    <row r="540" spans="1:5" ht="26.25" customHeight="1">
      <c r="A540" s="29" t="s">
        <v>457</v>
      </c>
      <c r="B540" s="149" t="s">
        <v>177</v>
      </c>
      <c r="C540" s="150" t="s">
        <v>176</v>
      </c>
      <c r="D540" s="146" t="s">
        <v>455</v>
      </c>
      <c r="E540" s="146" t="s">
        <v>456</v>
      </c>
    </row>
    <row r="541" spans="1:5" ht="26.25" customHeight="1">
      <c r="A541" s="29" t="s">
        <v>449</v>
      </c>
      <c r="B541" s="200" t="s">
        <v>181</v>
      </c>
      <c r="C541" s="199" t="s">
        <v>180</v>
      </c>
      <c r="D541" s="140" t="s">
        <v>448</v>
      </c>
      <c r="E541" s="140" t="s">
        <v>451</v>
      </c>
    </row>
    <row r="542" spans="1:5" ht="26.25" customHeight="1">
      <c r="A542" s="29" t="s">
        <v>447</v>
      </c>
      <c r="B542" s="200" t="s">
        <v>181</v>
      </c>
      <c r="C542" s="199" t="s">
        <v>180</v>
      </c>
      <c r="D542" s="140" t="s">
        <v>448</v>
      </c>
      <c r="E542" s="140" t="s">
        <v>450</v>
      </c>
    </row>
    <row r="543" spans="1:5" ht="26.25" customHeight="1">
      <c r="A543" s="29" t="s">
        <v>447</v>
      </c>
      <c r="B543" s="200" t="s">
        <v>257</v>
      </c>
      <c r="C543" s="199" t="s">
        <v>445</v>
      </c>
      <c r="D543" s="140" t="s">
        <v>444</v>
      </c>
      <c r="E543" s="140" t="s">
        <v>446</v>
      </c>
    </row>
    <row r="544" spans="1:5" ht="26.25" customHeight="1">
      <c r="A544" s="29" t="s">
        <v>432</v>
      </c>
      <c r="B544" s="183" t="s">
        <v>440</v>
      </c>
      <c r="C544" s="184" t="s">
        <v>441</v>
      </c>
      <c r="D544" s="127" t="s">
        <v>442</v>
      </c>
      <c r="E544" s="127" t="s">
        <v>443</v>
      </c>
    </row>
    <row r="545" spans="1:5" ht="26.25" customHeight="1">
      <c r="A545" s="29" t="s">
        <v>432</v>
      </c>
      <c r="B545" s="200" t="s">
        <v>177</v>
      </c>
      <c r="C545" s="199" t="s">
        <v>438</v>
      </c>
      <c r="D545" s="140" t="s">
        <v>437</v>
      </c>
      <c r="E545" s="140" t="s">
        <v>439</v>
      </c>
    </row>
    <row r="546" spans="1:5" ht="26.25" customHeight="1">
      <c r="A546" s="29" t="s">
        <v>433</v>
      </c>
      <c r="B546" s="183" t="s">
        <v>434</v>
      </c>
      <c r="C546" s="184" t="s">
        <v>280</v>
      </c>
      <c r="D546" s="127" t="s">
        <v>435</v>
      </c>
      <c r="E546" s="127" t="s">
        <v>436</v>
      </c>
    </row>
    <row r="547" spans="1:5" ht="26.25" customHeight="1">
      <c r="A547" s="29" t="s">
        <v>304</v>
      </c>
      <c r="B547" s="183" t="s">
        <v>138</v>
      </c>
      <c r="C547" s="184" t="s">
        <v>429</v>
      </c>
      <c r="D547" s="127" t="s">
        <v>430</v>
      </c>
      <c r="E547" s="127" t="s">
        <v>431</v>
      </c>
    </row>
    <row r="548" spans="1:5" ht="26.25" customHeight="1">
      <c r="A548" s="29" t="s">
        <v>304</v>
      </c>
      <c r="B548" s="149" t="s">
        <v>303</v>
      </c>
      <c r="C548" s="150" t="s">
        <v>302</v>
      </c>
      <c r="D548" s="123" t="s">
        <v>301</v>
      </c>
      <c r="E548" s="123" t="s">
        <v>300</v>
      </c>
    </row>
    <row r="549" spans="1:5" ht="26.25" customHeight="1">
      <c r="A549" s="29" t="s">
        <v>295</v>
      </c>
      <c r="B549" s="183" t="s">
        <v>296</v>
      </c>
      <c r="C549" s="184" t="s">
        <v>297</v>
      </c>
      <c r="D549" s="127" t="s">
        <v>298</v>
      </c>
      <c r="E549" s="127" t="s">
        <v>299</v>
      </c>
    </row>
    <row r="550" spans="1:5" ht="26.25" customHeight="1">
      <c r="A550" s="29" t="s">
        <v>290</v>
      </c>
      <c r="B550" s="183" t="s">
        <v>291</v>
      </c>
      <c r="C550" s="184" t="s">
        <v>292</v>
      </c>
      <c r="D550" s="122" t="s">
        <v>289</v>
      </c>
      <c r="E550" s="122" t="s">
        <v>293</v>
      </c>
    </row>
    <row r="551" spans="1:5" ht="26.25" customHeight="1">
      <c r="A551" s="29" t="s">
        <v>283</v>
      </c>
      <c r="B551" s="200" t="s">
        <v>284</v>
      </c>
      <c r="C551" s="199" t="s">
        <v>285</v>
      </c>
      <c r="D551" s="121" t="s">
        <v>286</v>
      </c>
      <c r="E551" s="121" t="s">
        <v>287</v>
      </c>
    </row>
    <row r="552" spans="1:5" ht="26.25" customHeight="1">
      <c r="A552" s="29" t="s">
        <v>281</v>
      </c>
      <c r="B552" s="183" t="s">
        <v>279</v>
      </c>
      <c r="C552" s="184" t="s">
        <v>280</v>
      </c>
      <c r="D552" s="122" t="s">
        <v>277</v>
      </c>
      <c r="E552" s="122" t="s">
        <v>278</v>
      </c>
    </row>
    <row r="553" spans="1:5" ht="26.25" customHeight="1">
      <c r="A553" s="29" t="s">
        <v>269</v>
      </c>
      <c r="B553" s="183" t="s">
        <v>136</v>
      </c>
      <c r="C553" s="184" t="s">
        <v>270</v>
      </c>
      <c r="D553" s="122" t="s">
        <v>288</v>
      </c>
      <c r="E553" s="122" t="s">
        <v>271</v>
      </c>
    </row>
    <row r="554" spans="1:5" ht="26.25" customHeight="1">
      <c r="A554" s="29" t="s">
        <v>282</v>
      </c>
      <c r="B554" s="200" t="s">
        <v>273</v>
      </c>
      <c r="C554" s="199" t="s">
        <v>274</v>
      </c>
      <c r="D554" s="121" t="s">
        <v>275</v>
      </c>
      <c r="E554" s="121" t="s">
        <v>276</v>
      </c>
    </row>
    <row r="555" spans="1:5" ht="26.25" customHeight="1">
      <c r="A555" s="29" t="s">
        <v>268</v>
      </c>
      <c r="B555" s="183" t="s">
        <v>267</v>
      </c>
      <c r="C555" s="184" t="s">
        <v>266</v>
      </c>
      <c r="D555" s="122" t="s">
        <v>265</v>
      </c>
      <c r="E555" s="122" t="s">
        <v>272</v>
      </c>
    </row>
    <row r="556" spans="1:5" ht="26.25" customHeight="1">
      <c r="A556" s="29" t="s">
        <v>305</v>
      </c>
      <c r="B556" s="200" t="s">
        <v>261</v>
      </c>
      <c r="C556" s="199" t="s">
        <v>262</v>
      </c>
      <c r="D556" s="121" t="s">
        <v>263</v>
      </c>
      <c r="E556" s="121" t="s">
        <v>264</v>
      </c>
    </row>
    <row r="557" spans="1:5" ht="26.25" customHeight="1">
      <c r="A557" s="29" t="s">
        <v>305</v>
      </c>
      <c r="B557" s="200" t="s">
        <v>257</v>
      </c>
      <c r="C557" s="199" t="s">
        <v>258</v>
      </c>
      <c r="D557" s="121" t="s">
        <v>259</v>
      </c>
      <c r="E557" s="121" t="s">
        <v>260</v>
      </c>
    </row>
    <row r="558" spans="1:5" ht="26.25" customHeight="1">
      <c r="A558" s="29" t="s">
        <v>306</v>
      </c>
      <c r="B558" s="183" t="s">
        <v>254</v>
      </c>
      <c r="C558" s="184" t="s">
        <v>255</v>
      </c>
      <c r="D558" s="122" t="s">
        <v>253</v>
      </c>
      <c r="E558" s="122" t="s">
        <v>256</v>
      </c>
    </row>
    <row r="559" spans="1:5" ht="26.25" customHeight="1">
      <c r="A559" s="29" t="s">
        <v>307</v>
      </c>
      <c r="B559" s="183" t="s">
        <v>220</v>
      </c>
      <c r="C559" s="184" t="s">
        <v>251</v>
      </c>
      <c r="D559" s="122" t="s">
        <v>250</v>
      </c>
      <c r="E559" s="122" t="s">
        <v>252</v>
      </c>
    </row>
    <row r="560" spans="1:5" ht="26.25" customHeight="1">
      <c r="A560" s="29" t="s">
        <v>307</v>
      </c>
      <c r="B560" s="183" t="s">
        <v>188</v>
      </c>
      <c r="C560" s="184" t="s">
        <v>247</v>
      </c>
      <c r="D560" s="122" t="s">
        <v>248</v>
      </c>
      <c r="E560" s="122" t="s">
        <v>249</v>
      </c>
    </row>
    <row r="561" spans="1:5" ht="26.25" customHeight="1">
      <c r="A561" s="29" t="s">
        <v>308</v>
      </c>
      <c r="B561" s="183" t="s">
        <v>220</v>
      </c>
      <c r="C561" s="184" t="s">
        <v>221</v>
      </c>
      <c r="D561" s="122" t="s">
        <v>222</v>
      </c>
      <c r="E561" s="122" t="s">
        <v>223</v>
      </c>
    </row>
    <row r="562" spans="1:5" ht="26.25" customHeight="1">
      <c r="A562" s="29" t="s">
        <v>308</v>
      </c>
      <c r="B562" s="183" t="s">
        <v>243</v>
      </c>
      <c r="C562" s="184" t="s">
        <v>244</v>
      </c>
      <c r="D562" s="122" t="s">
        <v>245</v>
      </c>
      <c r="E562" s="122" t="s">
        <v>246</v>
      </c>
    </row>
    <row r="563" spans="1:5" ht="26.25" customHeight="1">
      <c r="A563" s="29" t="s">
        <v>308</v>
      </c>
      <c r="B563" s="200" t="s">
        <v>240</v>
      </c>
      <c r="C563" s="199" t="s">
        <v>241</v>
      </c>
      <c r="D563" s="121" t="s">
        <v>239</v>
      </c>
      <c r="E563" s="121" t="s">
        <v>242</v>
      </c>
    </row>
    <row r="564" spans="1:5" ht="26.25" customHeight="1">
      <c r="A564" s="29" t="s">
        <v>308</v>
      </c>
      <c r="B564" s="183" t="s">
        <v>236</v>
      </c>
      <c r="C564" s="184" t="s">
        <v>237</v>
      </c>
      <c r="D564" s="122" t="s">
        <v>235</v>
      </c>
      <c r="E564" s="122" t="s">
        <v>238</v>
      </c>
    </row>
    <row r="565" spans="1:5" ht="26.25" customHeight="1">
      <c r="A565" s="29" t="s">
        <v>312</v>
      </c>
      <c r="B565" s="149" t="s">
        <v>310</v>
      </c>
      <c r="C565" s="150" t="s">
        <v>311</v>
      </c>
      <c r="D565" s="123" t="s">
        <v>234</v>
      </c>
      <c r="E565" s="123" t="s">
        <v>309</v>
      </c>
    </row>
    <row r="566" spans="1:5" ht="26.25" customHeight="1">
      <c r="A566" s="29" t="s">
        <v>312</v>
      </c>
      <c r="B566" s="183" t="s">
        <v>135</v>
      </c>
      <c r="C566" s="184" t="s">
        <v>195</v>
      </c>
      <c r="D566" s="122" t="s">
        <v>232</v>
      </c>
      <c r="E566" s="122" t="s">
        <v>233</v>
      </c>
    </row>
    <row r="567" spans="1:5" ht="26.25" customHeight="1">
      <c r="A567" s="29" t="s">
        <v>312</v>
      </c>
      <c r="B567" s="183" t="s">
        <v>313</v>
      </c>
      <c r="C567" s="184" t="s">
        <v>227</v>
      </c>
      <c r="D567" s="122" t="s">
        <v>230</v>
      </c>
      <c r="E567" s="122" t="s">
        <v>231</v>
      </c>
    </row>
    <row r="568" spans="1:5" ht="26.25" customHeight="1">
      <c r="A568" s="29" t="s">
        <v>314</v>
      </c>
      <c r="B568" s="183" t="s">
        <v>138</v>
      </c>
      <c r="C568" s="184" t="s">
        <v>227</v>
      </c>
      <c r="D568" s="122" t="s">
        <v>228</v>
      </c>
      <c r="E568" s="122" t="s">
        <v>229</v>
      </c>
    </row>
    <row r="569" spans="1:5" ht="26.25" customHeight="1">
      <c r="A569" s="29" t="s">
        <v>315</v>
      </c>
      <c r="B569" s="183" t="s">
        <v>134</v>
      </c>
      <c r="C569" s="184" t="s">
        <v>224</v>
      </c>
      <c r="D569" s="122" t="s">
        <v>225</v>
      </c>
      <c r="E569" s="122" t="s">
        <v>226</v>
      </c>
    </row>
    <row r="570" spans="1:5" ht="26.25" customHeight="1">
      <c r="A570" s="29" t="s">
        <v>316</v>
      </c>
      <c r="B570" s="200" t="s">
        <v>216</v>
      </c>
      <c r="C570" s="199" t="s">
        <v>217</v>
      </c>
      <c r="D570" s="121" t="s">
        <v>218</v>
      </c>
      <c r="E570" s="121" t="s">
        <v>219</v>
      </c>
    </row>
    <row r="571" spans="1:5" ht="26.25" customHeight="1">
      <c r="A571" s="29" t="s">
        <v>316</v>
      </c>
      <c r="B571" s="183" t="s">
        <v>171</v>
      </c>
      <c r="C571" s="184" t="s">
        <v>172</v>
      </c>
      <c r="D571" s="122" t="s">
        <v>214</v>
      </c>
      <c r="E571" s="122" t="s">
        <v>215</v>
      </c>
    </row>
    <row r="572" spans="1:5" ht="26.25" customHeight="1">
      <c r="A572" s="29" t="s">
        <v>317</v>
      </c>
      <c r="B572" s="183" t="s">
        <v>177</v>
      </c>
      <c r="C572" s="184" t="s">
        <v>176</v>
      </c>
      <c r="D572" s="122" t="s">
        <v>178</v>
      </c>
      <c r="E572" s="122" t="s">
        <v>179</v>
      </c>
    </row>
    <row r="573" spans="1:5" ht="26.25" customHeight="1">
      <c r="A573" s="29" t="s">
        <v>317</v>
      </c>
      <c r="B573" s="183" t="s">
        <v>132</v>
      </c>
      <c r="C573" s="124" t="s">
        <v>212</v>
      </c>
      <c r="D573" s="125" t="s">
        <v>211</v>
      </c>
      <c r="E573" s="122" t="s">
        <v>213</v>
      </c>
    </row>
    <row r="574" spans="1:5" ht="26.25" customHeight="1">
      <c r="A574" s="29" t="s">
        <v>317</v>
      </c>
      <c r="B574" s="200" t="s">
        <v>137</v>
      </c>
      <c r="C574" s="199" t="s">
        <v>205</v>
      </c>
      <c r="D574" s="121" t="s">
        <v>204</v>
      </c>
      <c r="E574" s="121" t="s">
        <v>206</v>
      </c>
    </row>
    <row r="575" spans="1:5" ht="26.25" customHeight="1">
      <c r="A575" s="29" t="s">
        <v>317</v>
      </c>
      <c r="B575" s="200" t="s">
        <v>181</v>
      </c>
      <c r="C575" s="199" t="s">
        <v>180</v>
      </c>
      <c r="D575" s="121" t="s">
        <v>196</v>
      </c>
      <c r="E575" s="121" t="s">
        <v>197</v>
      </c>
    </row>
    <row r="576" spans="1:5" ht="26.25" customHeight="1">
      <c r="A576" s="29" t="s">
        <v>320</v>
      </c>
      <c r="B576" s="200" t="s">
        <v>188</v>
      </c>
      <c r="C576" s="199" t="s">
        <v>187</v>
      </c>
      <c r="D576" s="121" t="s">
        <v>186</v>
      </c>
      <c r="E576" s="121" t="s">
        <v>189</v>
      </c>
    </row>
    <row r="577" spans="1:5" ht="26.25" customHeight="1">
      <c r="A577" s="29" t="s">
        <v>318</v>
      </c>
      <c r="B577" s="200" t="s">
        <v>208</v>
      </c>
      <c r="C577" s="199" t="s">
        <v>207</v>
      </c>
      <c r="D577" s="121" t="s">
        <v>209</v>
      </c>
      <c r="E577" s="121" t="s">
        <v>210</v>
      </c>
    </row>
    <row r="578" spans="1:5" ht="26.25" customHeight="1">
      <c r="A578" s="29" t="s">
        <v>318</v>
      </c>
      <c r="B578" s="149" t="s">
        <v>136</v>
      </c>
      <c r="C578" s="150" t="s">
        <v>173</v>
      </c>
      <c r="D578" s="123" t="s">
        <v>202</v>
      </c>
      <c r="E578" s="123" t="s">
        <v>203</v>
      </c>
    </row>
    <row r="579" spans="1:5" ht="26.25" customHeight="1">
      <c r="A579" s="29" t="s">
        <v>318</v>
      </c>
      <c r="B579" s="149" t="s">
        <v>136</v>
      </c>
      <c r="C579" s="150" t="s">
        <v>173</v>
      </c>
      <c r="D579" s="123" t="s">
        <v>200</v>
      </c>
      <c r="E579" s="123" t="s">
        <v>201</v>
      </c>
    </row>
    <row r="580" spans="1:5" ht="26.25" customHeight="1">
      <c r="A580" s="29" t="s">
        <v>318</v>
      </c>
      <c r="B580" s="149" t="s">
        <v>136</v>
      </c>
      <c r="C580" s="150" t="s">
        <v>173</v>
      </c>
      <c r="D580" s="123" t="s">
        <v>198</v>
      </c>
      <c r="E580" s="123" t="s">
        <v>199</v>
      </c>
    </row>
    <row r="581" spans="1:5" s="26" customFormat="1" ht="24">
      <c r="A581" s="29" t="s">
        <v>318</v>
      </c>
      <c r="B581" s="183" t="s">
        <v>135</v>
      </c>
      <c r="C581" s="184" t="s">
        <v>195</v>
      </c>
      <c r="D581" s="122" t="s">
        <v>190</v>
      </c>
      <c r="E581" s="122" t="s">
        <v>191</v>
      </c>
    </row>
    <row r="582" spans="1:5" s="26" customFormat="1" ht="48">
      <c r="A582" s="29" t="s">
        <v>318</v>
      </c>
      <c r="B582" s="183" t="s">
        <v>136</v>
      </c>
      <c r="C582" s="184" t="s">
        <v>173</v>
      </c>
      <c r="D582" s="122" t="s">
        <v>184</v>
      </c>
      <c r="E582" s="122" t="s">
        <v>185</v>
      </c>
    </row>
    <row r="583" spans="1:5" s="26" customFormat="1">
      <c r="A583" s="29" t="s">
        <v>318</v>
      </c>
      <c r="B583" s="200" t="s">
        <v>181</v>
      </c>
      <c r="C583" s="199" t="s">
        <v>180</v>
      </c>
      <c r="D583" s="121" t="s">
        <v>182</v>
      </c>
      <c r="E583" s="121" t="s">
        <v>183</v>
      </c>
    </row>
    <row r="584" spans="1:5" s="26" customFormat="1" ht="24">
      <c r="A584" s="29" t="s">
        <v>319</v>
      </c>
      <c r="B584" s="200" t="s">
        <v>136</v>
      </c>
      <c r="C584" s="199" t="s">
        <v>173</v>
      </c>
      <c r="D584" s="121" t="s">
        <v>167</v>
      </c>
      <c r="E584" s="121" t="s">
        <v>168</v>
      </c>
    </row>
    <row r="585" spans="1:5" s="26" customFormat="1">
      <c r="A585" s="29" t="s">
        <v>321</v>
      </c>
      <c r="B585" s="183" t="s">
        <v>171</v>
      </c>
      <c r="C585" s="184" t="s">
        <v>172</v>
      </c>
      <c r="D585" s="122" t="s">
        <v>170</v>
      </c>
      <c r="E585" s="122" t="s">
        <v>175</v>
      </c>
    </row>
    <row r="586" spans="1:5" s="26" customFormat="1">
      <c r="A586" s="31"/>
      <c r="B586" s="205"/>
      <c r="C586" s="205"/>
      <c r="D586" s="111"/>
    </row>
    <row r="587" spans="1:5" s="26" customFormat="1">
      <c r="A587" s="25"/>
      <c r="D587" s="111"/>
    </row>
    <row r="588" spans="1:5" s="26" customFormat="1">
      <c r="A588" s="25"/>
      <c r="D588" s="111"/>
    </row>
    <row r="589" spans="1:5" s="26" customFormat="1">
      <c r="A589" s="25"/>
      <c r="D589" s="111"/>
    </row>
    <row r="590" spans="1:5" s="26" customFormat="1">
      <c r="A590" s="25"/>
      <c r="D590" s="111"/>
    </row>
    <row r="591" spans="1:5" s="26" customFormat="1">
      <c r="A591" s="25"/>
      <c r="D591" s="111"/>
    </row>
    <row r="592" spans="1:5" s="26" customFormat="1">
      <c r="A592" s="25"/>
      <c r="D592" s="111"/>
    </row>
    <row r="593" spans="1:4" s="26" customFormat="1">
      <c r="A593" s="25"/>
      <c r="D593" s="111"/>
    </row>
    <row r="594" spans="1:4" s="26" customFormat="1">
      <c r="A594" s="25"/>
      <c r="D594" s="111"/>
    </row>
    <row r="595" spans="1:4" s="26" customFormat="1">
      <c r="A595" s="25"/>
      <c r="D595" s="111"/>
    </row>
    <row r="596" spans="1:4" s="26" customFormat="1">
      <c r="A596" s="25"/>
      <c r="D596" s="111"/>
    </row>
    <row r="597" spans="1:4" s="26" customFormat="1">
      <c r="A597" s="25"/>
      <c r="D597" s="111"/>
    </row>
    <row r="598" spans="1:4" s="26" customFormat="1">
      <c r="A598" s="25"/>
      <c r="D598" s="111"/>
    </row>
    <row r="599" spans="1:4" s="26" customFormat="1">
      <c r="A599" s="25"/>
      <c r="D599" s="111"/>
    </row>
    <row r="600" spans="1:4" s="26" customFormat="1">
      <c r="A600" s="25"/>
      <c r="D600" s="111"/>
    </row>
    <row r="601" spans="1:4" s="26" customFormat="1">
      <c r="A601" s="25"/>
      <c r="D601" s="111"/>
    </row>
    <row r="602" spans="1:4" s="26" customFormat="1">
      <c r="A602" s="25"/>
      <c r="D602" s="111"/>
    </row>
    <row r="603" spans="1:4" s="26" customFormat="1">
      <c r="A603" s="25"/>
      <c r="D603" s="111"/>
    </row>
    <row r="604" spans="1:4" s="26" customFormat="1">
      <c r="A604" s="25"/>
      <c r="D604" s="111"/>
    </row>
    <row r="605" spans="1:4" s="26" customFormat="1">
      <c r="A605" s="25"/>
      <c r="D605" s="111"/>
    </row>
    <row r="606" spans="1:4" s="26" customFormat="1">
      <c r="A606" s="25"/>
      <c r="D606" s="111"/>
    </row>
    <row r="607" spans="1:4" s="26" customFormat="1">
      <c r="A607" s="25"/>
      <c r="D607" s="111"/>
    </row>
    <row r="608" spans="1:4" s="26" customFormat="1">
      <c r="A608" s="25"/>
      <c r="D608" s="111"/>
    </row>
    <row r="609" spans="1:4" s="26" customFormat="1">
      <c r="A609" s="25"/>
      <c r="D609" s="111"/>
    </row>
    <row r="610" spans="1:4" s="26" customFormat="1">
      <c r="A610" s="25"/>
      <c r="D610" s="111"/>
    </row>
    <row r="611" spans="1:4" s="26" customFormat="1">
      <c r="A611" s="25"/>
      <c r="D611" s="111"/>
    </row>
    <row r="612" spans="1:4" s="26" customFormat="1">
      <c r="A612" s="25"/>
      <c r="D612" s="111"/>
    </row>
    <row r="613" spans="1:4" s="26" customFormat="1">
      <c r="A613" s="25"/>
      <c r="D613" s="111"/>
    </row>
    <row r="614" spans="1:4" s="26" customFormat="1">
      <c r="A614" s="25"/>
      <c r="D614" s="111"/>
    </row>
    <row r="615" spans="1:4" s="26" customFormat="1">
      <c r="A615" s="25"/>
      <c r="D615" s="111"/>
    </row>
    <row r="616" spans="1:4" s="26" customFormat="1">
      <c r="A616" s="25"/>
      <c r="D616" s="111"/>
    </row>
    <row r="617" spans="1:4" s="26" customFormat="1">
      <c r="A617" s="25"/>
      <c r="D617" s="111"/>
    </row>
    <row r="618" spans="1:4" s="26" customFormat="1">
      <c r="A618" s="25"/>
      <c r="D618" s="111"/>
    </row>
    <row r="619" spans="1:4" s="26" customFormat="1">
      <c r="A619" s="25"/>
      <c r="D619" s="111"/>
    </row>
    <row r="620" spans="1:4" s="26" customFormat="1">
      <c r="A620" s="25"/>
      <c r="D620" s="111"/>
    </row>
    <row r="621" spans="1:4" s="26" customFormat="1">
      <c r="A621" s="25"/>
      <c r="D621" s="111"/>
    </row>
    <row r="622" spans="1:4" s="26" customFormat="1">
      <c r="A622" s="25"/>
      <c r="D622" s="111"/>
    </row>
    <row r="623" spans="1:4" s="26" customFormat="1">
      <c r="A623" s="25"/>
      <c r="D623" s="111"/>
    </row>
    <row r="624" spans="1:4" s="26" customFormat="1">
      <c r="A624" s="25"/>
      <c r="D624" s="111"/>
    </row>
    <row r="625" spans="1:5" s="26" customFormat="1">
      <c r="A625" s="25"/>
      <c r="D625" s="111"/>
    </row>
    <row r="626" spans="1:5" s="26" customFormat="1">
      <c r="A626" s="25"/>
      <c r="D626" s="111"/>
    </row>
    <row r="627" spans="1:5" s="26" customFormat="1">
      <c r="A627" s="25"/>
      <c r="D627" s="111"/>
    </row>
    <row r="628" spans="1:5" s="26" customFormat="1">
      <c r="A628" s="25"/>
      <c r="D628" s="111"/>
    </row>
    <row r="629" spans="1:5" s="26" customFormat="1">
      <c r="A629" s="25"/>
      <c r="D629" s="111"/>
    </row>
    <row r="630" spans="1:5" s="26" customFormat="1">
      <c r="A630" s="25"/>
      <c r="D630" s="111"/>
    </row>
    <row r="631" spans="1:5" s="26" customFormat="1">
      <c r="A631" s="25"/>
      <c r="D631" s="111"/>
    </row>
    <row r="632" spans="1:5" s="26" customFormat="1">
      <c r="A632" s="25"/>
      <c r="D632" s="111"/>
    </row>
    <row r="633" spans="1:5" s="26" customFormat="1">
      <c r="A633" s="25"/>
      <c r="D633" s="111"/>
    </row>
    <row r="634" spans="1:5" s="26" customFormat="1">
      <c r="A634" s="25"/>
      <c r="D634" s="111"/>
    </row>
    <row r="635" spans="1:5" s="26" customFormat="1">
      <c r="A635" s="25"/>
      <c r="D635" s="111"/>
    </row>
    <row r="636" spans="1:5" s="26" customFormat="1">
      <c r="A636" s="25"/>
      <c r="D636" s="111"/>
    </row>
    <row r="637" spans="1:5">
      <c r="D637" s="111"/>
      <c r="E637" s="26"/>
    </row>
    <row r="638" spans="1:5">
      <c r="D638" s="111"/>
      <c r="E638" s="26"/>
    </row>
    <row r="639" spans="1:5">
      <c r="D639" s="111"/>
      <c r="E639" s="26"/>
    </row>
    <row r="640" spans="1:5">
      <c r="D640" s="111"/>
      <c r="E640" s="26"/>
    </row>
    <row r="641" spans="4:5">
      <c r="D641" s="111"/>
      <c r="E641" s="26"/>
    </row>
    <row r="642" spans="4:5">
      <c r="D642" s="111"/>
    </row>
    <row r="643" spans="4:5">
      <c r="D643" s="111"/>
    </row>
    <row r="644" spans="4:5">
      <c r="D644" s="111"/>
    </row>
    <row r="645" spans="4:5">
      <c r="D645" s="111"/>
    </row>
    <row r="646" spans="4:5">
      <c r="D646" s="111"/>
    </row>
    <row r="647" spans="4:5">
      <c r="D647" s="111"/>
    </row>
    <row r="648" spans="4:5">
      <c r="D648" s="111"/>
    </row>
    <row r="649" spans="4:5">
      <c r="D649" s="111"/>
    </row>
    <row r="650" spans="4:5">
      <c r="D650" s="111"/>
    </row>
    <row r="651" spans="4:5">
      <c r="D651" s="111"/>
    </row>
    <row r="652" spans="4:5">
      <c r="D652" s="111"/>
    </row>
    <row r="653" spans="4:5">
      <c r="D653" s="111"/>
    </row>
    <row r="654" spans="4:5">
      <c r="D654" s="111"/>
    </row>
    <row r="655" spans="4:5">
      <c r="D655" s="111"/>
    </row>
    <row r="656" spans="4:5">
      <c r="D656" s="111"/>
    </row>
    <row r="657" spans="4:4">
      <c r="D657" s="111"/>
    </row>
  </sheetData>
  <phoneticPr fontId="17"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A4" sqref="A4"/>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2" t="s">
        <v>1642</v>
      </c>
      <c r="B4" s="142" t="s">
        <v>1643</v>
      </c>
      <c r="C4" s="142" t="s">
        <v>1644</v>
      </c>
      <c r="D4" s="142" t="s">
        <v>1665</v>
      </c>
      <c r="E4" s="142" t="s">
        <v>1666</v>
      </c>
      <c r="F4" s="142" t="s">
        <v>1667</v>
      </c>
      <c r="G4" s="142" t="s">
        <v>1668</v>
      </c>
      <c r="H4" s="142" t="s">
        <v>1669</v>
      </c>
      <c r="I4" s="142" t="s">
        <v>1670</v>
      </c>
      <c r="J4" s="142" t="s">
        <v>1645</v>
      </c>
      <c r="K4" s="142" t="s">
        <v>1646</v>
      </c>
      <c r="L4" s="142" t="s">
        <v>1671</v>
      </c>
    </row>
    <row r="5" spans="1:12" s="26" customFormat="1" ht="27" customHeight="1">
      <c r="A5" s="252" t="s">
        <v>1647</v>
      </c>
      <c r="B5" s="252" t="s">
        <v>1672</v>
      </c>
      <c r="C5" s="253" t="s">
        <v>1673</v>
      </c>
      <c r="D5" s="256" t="s">
        <v>1674</v>
      </c>
      <c r="E5" s="257">
        <v>8693.99</v>
      </c>
      <c r="F5" s="257">
        <v>8578.6905999999999</v>
      </c>
      <c r="G5" s="258">
        <v>1.52</v>
      </c>
      <c r="H5" s="257">
        <v>13214.864799999999</v>
      </c>
      <c r="I5" s="259">
        <v>41705</v>
      </c>
      <c r="J5" s="259">
        <v>38870</v>
      </c>
      <c r="K5" s="259">
        <v>38875</v>
      </c>
      <c r="L5" s="248" t="s">
        <v>1692</v>
      </c>
    </row>
    <row r="6" spans="1:12" s="26" customFormat="1" ht="27" customHeight="1">
      <c r="A6" s="252" t="s">
        <v>1648</v>
      </c>
      <c r="B6" s="252" t="s">
        <v>1675</v>
      </c>
      <c r="C6" s="253" t="s">
        <v>1673</v>
      </c>
      <c r="D6" s="256" t="s">
        <v>1674</v>
      </c>
      <c r="E6" s="257">
        <v>3500</v>
      </c>
      <c r="F6" s="257">
        <v>875</v>
      </c>
      <c r="G6" s="258">
        <v>1.66</v>
      </c>
      <c r="H6" s="257">
        <v>5810</v>
      </c>
      <c r="I6" s="259">
        <v>40518</v>
      </c>
      <c r="J6" s="259">
        <v>40332</v>
      </c>
      <c r="K6" s="259">
        <v>40337</v>
      </c>
      <c r="L6" s="248" t="s">
        <v>1693</v>
      </c>
    </row>
    <row r="7" spans="1:12" s="26" customFormat="1" ht="27" customHeight="1">
      <c r="A7" s="252" t="s">
        <v>1649</v>
      </c>
      <c r="B7" s="252" t="s">
        <v>1676</v>
      </c>
      <c r="C7" s="253" t="s">
        <v>1673</v>
      </c>
      <c r="D7" s="256" t="s">
        <v>1674</v>
      </c>
      <c r="E7" s="257">
        <v>1500</v>
      </c>
      <c r="F7" s="257">
        <v>375</v>
      </c>
      <c r="G7" s="258">
        <v>5.0999999999999996</v>
      </c>
      <c r="H7" s="257">
        <v>7649.9999999999991</v>
      </c>
      <c r="I7" s="259">
        <v>41270</v>
      </c>
      <c r="J7" s="259">
        <v>41153</v>
      </c>
      <c r="K7" s="259">
        <v>41157</v>
      </c>
      <c r="L7" s="248" t="s">
        <v>1694</v>
      </c>
    </row>
    <row r="8" spans="1:12" s="26" customFormat="1" ht="27" customHeight="1">
      <c r="A8" s="252" t="s">
        <v>1650</v>
      </c>
      <c r="B8" s="252" t="s">
        <v>1677</v>
      </c>
      <c r="C8" s="253" t="s">
        <v>1673</v>
      </c>
      <c r="D8" s="256" t="s">
        <v>1674</v>
      </c>
      <c r="E8" s="257">
        <v>1000</v>
      </c>
      <c r="F8" s="257">
        <v>250</v>
      </c>
      <c r="G8" s="258">
        <v>1</v>
      </c>
      <c r="H8" s="257">
        <v>1000</v>
      </c>
      <c r="I8" s="259" t="s">
        <v>1690</v>
      </c>
      <c r="J8" s="259">
        <v>41153</v>
      </c>
      <c r="K8" s="259">
        <v>41159</v>
      </c>
      <c r="L8" s="248" t="s">
        <v>1695</v>
      </c>
    </row>
    <row r="9" spans="1:12" s="255" customFormat="1" ht="27" customHeight="1">
      <c r="A9" s="252" t="s">
        <v>1651</v>
      </c>
      <c r="B9" s="252" t="s">
        <v>1678</v>
      </c>
      <c r="C9" s="253" t="s">
        <v>1679</v>
      </c>
      <c r="D9" s="256" t="s">
        <v>1674</v>
      </c>
      <c r="E9" s="257">
        <v>3537</v>
      </c>
      <c r="F9" s="257">
        <v>1945.6122</v>
      </c>
      <c r="G9" s="258">
        <v>2</v>
      </c>
      <c r="H9" s="257">
        <v>7074</v>
      </c>
      <c r="I9" s="259">
        <v>41625</v>
      </c>
      <c r="J9" s="259">
        <v>41269</v>
      </c>
      <c r="K9" s="259">
        <v>41271</v>
      </c>
      <c r="L9" s="248" t="s">
        <v>1696</v>
      </c>
    </row>
    <row r="10" spans="1:12" s="255" customFormat="1" ht="27" customHeight="1">
      <c r="A10" s="252" t="s">
        <v>1652</v>
      </c>
      <c r="B10" s="252" t="s">
        <v>1680</v>
      </c>
      <c r="C10" s="253" t="s">
        <v>1679</v>
      </c>
      <c r="D10" s="256" t="s">
        <v>1674</v>
      </c>
      <c r="E10" s="257">
        <v>3500</v>
      </c>
      <c r="F10" s="257" t="s">
        <v>1686</v>
      </c>
      <c r="G10" s="258">
        <v>1</v>
      </c>
      <c r="H10" s="257">
        <v>3500</v>
      </c>
      <c r="I10" s="259" t="s">
        <v>1690</v>
      </c>
      <c r="J10" s="259">
        <v>41467</v>
      </c>
      <c r="K10" s="259">
        <v>41474</v>
      </c>
      <c r="L10" s="248" t="s">
        <v>1697</v>
      </c>
    </row>
    <row r="11" spans="1:12" s="255" customFormat="1" ht="27" customHeight="1">
      <c r="A11" s="252" t="s">
        <v>1653</v>
      </c>
      <c r="B11" s="252" t="s">
        <v>1681</v>
      </c>
      <c r="C11" s="253" t="s">
        <v>1679</v>
      </c>
      <c r="D11" s="256" t="s">
        <v>1674</v>
      </c>
      <c r="E11" s="257">
        <v>5000</v>
      </c>
      <c r="F11" s="257">
        <v>1608.3334</v>
      </c>
      <c r="G11" s="258">
        <v>1</v>
      </c>
      <c r="H11" s="257">
        <v>5000</v>
      </c>
      <c r="I11" s="259" t="s">
        <v>1690</v>
      </c>
      <c r="J11" s="259">
        <v>41484</v>
      </c>
      <c r="K11" s="259">
        <v>41494</v>
      </c>
      <c r="L11" s="248" t="s">
        <v>1706</v>
      </c>
    </row>
    <row r="12" spans="1:12" s="255" customFormat="1" ht="27" customHeight="1">
      <c r="A12" s="252" t="s">
        <v>1654</v>
      </c>
      <c r="B12" s="252" t="s">
        <v>1682</v>
      </c>
      <c r="C12" s="253" t="s">
        <v>1679</v>
      </c>
      <c r="D12" s="256" t="s">
        <v>1674</v>
      </c>
      <c r="E12" s="257">
        <v>7730</v>
      </c>
      <c r="F12" s="257">
        <v>4991.75</v>
      </c>
      <c r="G12" s="258">
        <v>7.8</v>
      </c>
      <c r="H12" s="257">
        <v>60294</v>
      </c>
      <c r="I12" s="259">
        <v>41542</v>
      </c>
      <c r="J12" s="259">
        <v>41484</v>
      </c>
      <c r="K12" s="259">
        <v>41494</v>
      </c>
      <c r="L12" s="248" t="s">
        <v>1704</v>
      </c>
    </row>
    <row r="13" spans="1:12" s="255" customFormat="1" ht="27" customHeight="1">
      <c r="A13" s="252" t="s">
        <v>1655</v>
      </c>
      <c r="B13" s="252" t="s">
        <v>1683</v>
      </c>
      <c r="C13" s="253" t="s">
        <v>1679</v>
      </c>
      <c r="D13" s="256" t="s">
        <v>1674</v>
      </c>
      <c r="E13" s="257">
        <v>3060</v>
      </c>
      <c r="F13" s="257" t="s">
        <v>1690</v>
      </c>
      <c r="G13" s="258">
        <v>1</v>
      </c>
      <c r="H13" s="257">
        <v>3060</v>
      </c>
      <c r="I13" s="259" t="s">
        <v>1690</v>
      </c>
      <c r="J13" s="259">
        <v>41544</v>
      </c>
      <c r="K13" s="259">
        <v>41563</v>
      </c>
      <c r="L13" s="248" t="s">
        <v>1698</v>
      </c>
    </row>
    <row r="14" spans="1:12" s="255" customFormat="1" ht="27" customHeight="1">
      <c r="A14" s="252" t="s">
        <v>1656</v>
      </c>
      <c r="B14" s="252" t="s">
        <v>1684</v>
      </c>
      <c r="C14" s="249"/>
      <c r="D14" s="256" t="s">
        <v>1687</v>
      </c>
      <c r="E14" s="257">
        <v>2600</v>
      </c>
      <c r="F14" s="257">
        <v>600</v>
      </c>
      <c r="G14" s="258">
        <v>1</v>
      </c>
      <c r="H14" s="249" t="s">
        <v>1685</v>
      </c>
      <c r="I14" s="254" t="s">
        <v>1686</v>
      </c>
      <c r="J14" s="259">
        <v>41666</v>
      </c>
      <c r="K14" s="254" t="s">
        <v>1686</v>
      </c>
      <c r="L14" s="248" t="s">
        <v>1699</v>
      </c>
    </row>
    <row r="15" spans="1:12" s="255" customFormat="1" ht="27" customHeight="1">
      <c r="A15" s="252" t="s">
        <v>1657</v>
      </c>
      <c r="B15" s="252" t="s">
        <v>1688</v>
      </c>
      <c r="C15" s="249"/>
      <c r="D15" s="256" t="s">
        <v>1687</v>
      </c>
      <c r="E15" s="257">
        <v>500</v>
      </c>
      <c r="F15" s="257">
        <v>100</v>
      </c>
      <c r="G15" s="258" t="s">
        <v>1691</v>
      </c>
      <c r="H15" s="249" t="s">
        <v>1691</v>
      </c>
      <c r="I15" s="254" t="s">
        <v>1691</v>
      </c>
      <c r="J15" s="259">
        <v>41666</v>
      </c>
      <c r="K15" s="254" t="s">
        <v>1691</v>
      </c>
      <c r="L15" s="248" t="s">
        <v>1700</v>
      </c>
    </row>
    <row r="16" spans="1:12" s="255" customFormat="1" ht="27" customHeight="1">
      <c r="A16" s="252" t="s">
        <v>1658</v>
      </c>
      <c r="B16" s="252" t="s">
        <v>1689</v>
      </c>
      <c r="C16" s="249"/>
      <c r="D16" s="256" t="s">
        <v>1687</v>
      </c>
      <c r="E16" s="257">
        <v>1100</v>
      </c>
      <c r="F16" s="257" t="s">
        <v>1691</v>
      </c>
      <c r="G16" s="258" t="s">
        <v>1691</v>
      </c>
      <c r="H16" s="249" t="s">
        <v>1691</v>
      </c>
      <c r="I16" s="254" t="s">
        <v>1691</v>
      </c>
      <c r="J16" s="259">
        <v>41666</v>
      </c>
      <c r="K16" s="254" t="s">
        <v>1691</v>
      </c>
      <c r="L16" s="248" t="s">
        <v>1701</v>
      </c>
    </row>
    <row r="17" spans="1:12" s="255" customFormat="1" ht="27" customHeight="1">
      <c r="A17" s="252" t="s">
        <v>1659</v>
      </c>
      <c r="B17" s="252" t="s">
        <v>1660</v>
      </c>
      <c r="C17" s="249"/>
      <c r="D17" s="256" t="s">
        <v>1687</v>
      </c>
      <c r="E17" s="257">
        <v>1000</v>
      </c>
      <c r="F17" s="257" t="s">
        <v>1691</v>
      </c>
      <c r="G17" s="258" t="s">
        <v>1691</v>
      </c>
      <c r="H17" s="249" t="s">
        <v>1691</v>
      </c>
      <c r="I17" s="254" t="s">
        <v>1691</v>
      </c>
      <c r="J17" s="259">
        <v>41666</v>
      </c>
      <c r="K17" s="254" t="s">
        <v>1691</v>
      </c>
      <c r="L17" s="248" t="s">
        <v>1702</v>
      </c>
    </row>
    <row r="18" spans="1:12" s="255" customFormat="1" ht="27" customHeight="1">
      <c r="A18" s="252" t="s">
        <v>1661</v>
      </c>
      <c r="B18" s="252" t="s">
        <v>1662</v>
      </c>
      <c r="C18" s="249"/>
      <c r="D18" s="256" t="s">
        <v>1687</v>
      </c>
      <c r="E18" s="257">
        <v>2000</v>
      </c>
      <c r="F18" s="257">
        <v>500</v>
      </c>
      <c r="G18" s="258" t="s">
        <v>1691</v>
      </c>
      <c r="H18" s="249" t="s">
        <v>1691</v>
      </c>
      <c r="I18" s="254" t="s">
        <v>1691</v>
      </c>
      <c r="J18" s="259">
        <v>41666</v>
      </c>
      <c r="K18" s="254" t="s">
        <v>1691</v>
      </c>
      <c r="L18" s="248" t="s">
        <v>1703</v>
      </c>
    </row>
    <row r="19" spans="1:12" s="255" customFormat="1" ht="27" customHeight="1">
      <c r="A19" s="252" t="s">
        <v>1663</v>
      </c>
      <c r="B19" s="252" t="s">
        <v>1664</v>
      </c>
      <c r="C19" s="249"/>
      <c r="D19" s="256" t="s">
        <v>1687</v>
      </c>
      <c r="E19" s="257">
        <v>1400</v>
      </c>
      <c r="F19" s="257" t="s">
        <v>1691</v>
      </c>
      <c r="G19" s="258" t="s">
        <v>1691</v>
      </c>
      <c r="H19" s="249" t="s">
        <v>1691</v>
      </c>
      <c r="I19" s="254" t="s">
        <v>1691</v>
      </c>
      <c r="J19" s="259">
        <v>41666</v>
      </c>
      <c r="K19" s="254" t="s">
        <v>1691</v>
      </c>
      <c r="L19" s="248" t="s">
        <v>1705</v>
      </c>
    </row>
    <row r="20" spans="1:12" s="255" customFormat="1"/>
  </sheetData>
  <phoneticPr fontId="17"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7" zoomScale="85" zoomScaleNormal="85" workbookViewId="0">
      <selection activeCell="L21" sqref="L21"/>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4"/>
      <c r="B5" s="5"/>
      <c r="C5" s="5"/>
      <c r="D5" s="175"/>
      <c r="E5" s="175"/>
      <c r="F5" s="175"/>
      <c r="G5" s="175"/>
      <c r="H5" s="175"/>
      <c r="I5" s="175"/>
      <c r="J5" s="175"/>
    </row>
    <row r="6" spans="1:10">
      <c r="A6" s="60"/>
      <c r="B6" s="61"/>
      <c r="C6" s="61"/>
      <c r="D6" s="61"/>
      <c r="E6" s="61"/>
      <c r="F6" s="61"/>
      <c r="G6" s="61"/>
      <c r="H6" s="61"/>
      <c r="I6" s="61"/>
      <c r="J6" s="62"/>
    </row>
    <row r="7" spans="1:10">
      <c r="A7" s="63" t="s">
        <v>91</v>
      </c>
      <c r="B7" s="64"/>
      <c r="C7" s="64"/>
      <c r="D7" s="64"/>
      <c r="E7" s="64"/>
      <c r="F7" s="64"/>
      <c r="G7" s="64"/>
      <c r="H7" s="64"/>
      <c r="I7" s="64"/>
      <c r="J7" s="65"/>
    </row>
    <row r="8" spans="1:10">
      <c r="A8" s="356" t="s">
        <v>92</v>
      </c>
      <c r="B8" s="356"/>
      <c r="C8" s="356"/>
      <c r="D8" s="356"/>
      <c r="E8" s="356"/>
      <c r="F8" s="356" t="s">
        <v>93</v>
      </c>
      <c r="G8" s="356"/>
      <c r="H8" s="356"/>
      <c r="I8" s="356"/>
      <c r="J8" s="356"/>
    </row>
    <row r="9" spans="1:10" ht="30" customHeight="1">
      <c r="A9" s="66" t="s">
        <v>94</v>
      </c>
      <c r="B9" s="357" t="s">
        <v>95</v>
      </c>
      <c r="C9" s="358"/>
      <c r="D9" s="358"/>
      <c r="E9" s="359"/>
      <c r="F9" s="66" t="s">
        <v>96</v>
      </c>
      <c r="G9" s="354" t="s">
        <v>97</v>
      </c>
      <c r="H9" s="354"/>
      <c r="I9" s="354"/>
      <c r="J9" s="354"/>
    </row>
    <row r="10" spans="1:10" ht="30" customHeight="1">
      <c r="A10" s="66" t="s">
        <v>98</v>
      </c>
      <c r="B10" s="354" t="s">
        <v>99</v>
      </c>
      <c r="C10" s="354"/>
      <c r="D10" s="354"/>
      <c r="E10" s="354"/>
      <c r="F10" s="66" t="s">
        <v>100</v>
      </c>
      <c r="G10" s="354" t="s">
        <v>101</v>
      </c>
      <c r="H10" s="354"/>
      <c r="I10" s="354"/>
      <c r="J10" s="354"/>
    </row>
    <row r="11" spans="1:10" ht="30" customHeight="1">
      <c r="A11" s="66" t="s">
        <v>100</v>
      </c>
      <c r="B11" s="354" t="s">
        <v>102</v>
      </c>
      <c r="C11" s="354"/>
      <c r="D11" s="354"/>
      <c r="E11" s="354"/>
      <c r="F11" s="66" t="s">
        <v>103</v>
      </c>
      <c r="G11" s="354" t="s">
        <v>104</v>
      </c>
      <c r="H11" s="354"/>
      <c r="I11" s="354"/>
      <c r="J11" s="354"/>
    </row>
    <row r="12" spans="1:10" ht="30" customHeight="1">
      <c r="A12" s="66" t="s">
        <v>105</v>
      </c>
      <c r="B12" s="354" t="s">
        <v>106</v>
      </c>
      <c r="C12" s="354"/>
      <c r="D12" s="354"/>
      <c r="E12" s="354"/>
      <c r="F12" s="66"/>
      <c r="G12" s="355"/>
      <c r="H12" s="355"/>
      <c r="I12" s="355"/>
      <c r="J12" s="355"/>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2014-11-11T01:23:16Z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