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55" yWindow="60" windowWidth="19440" windowHeight="11400" tabRatio="933"/>
  </bookViews>
  <sheets>
    <sheet name="华融环保周报" sheetId="1" r:id="rId1"/>
    <sheet name="公司估值及表现" sheetId="7" r:id="rId2"/>
    <sheet name="市场表现" sheetId="8" r:id="rId3"/>
    <sheet name="板块表现" sheetId="20" r:id="rId4"/>
    <sheet name="财政支出" sheetId="28" r:id="rId5"/>
    <sheet name="政策规划" sheetId="6" r:id="rId6"/>
    <sheet name="环保新闻" sheetId="32" r:id="rId7"/>
    <sheet name="公司公告" sheetId="10" r:id="rId8"/>
    <sheet name="新三板（环保）" sheetId="33" r:id="rId9"/>
    <sheet name="免责声明" sheetId="11" r:id="rId10"/>
  </sheets>
  <externalReferences>
    <externalReference r:id="rId11"/>
    <externalReference r:id="rId12"/>
  </externalReferences>
  <definedNames>
    <definedName name="budgetdata" localSheetId="6">OFFSET([1]财政支出!$K$65,0,[1]财政支出!$B$8-1,LOOKUP([1]财政支出!$B$14,{1,2,3},{-12,-36,-59}),1)</definedName>
    <definedName name="budgetdata">OFFSET(财政支出!$K$65,0,财政支出!$B$8-1,LOOKUP(财政支出!$B$14,{1,2,3},{-12,-36,-59}),1)</definedName>
    <definedName name="budgetname" localSheetId="6">INDEX([1]财政支出!$K$2:$N$2,,[1]财政支出!$B$8)</definedName>
    <definedName name="budgetname">INDEX(财政支出!$K$2:$N$2,,财政支出!$B$8)</definedName>
    <definedName name="budgettime" localSheetId="6">OFFSET([1]财政支出!$J$65,0,0,LOOKUP([1]财政支出!$B$14,{1,2,3},{-12,-36,-59}),1)</definedName>
    <definedName name="budgettime">OFFSET(财政支出!$J$65,0,0,LOOKUP(财政支出!$B$14,{1,2,3},{-12,-36,-59}),1)</definedName>
    <definedName name="CITICS" localSheetId="6">OFFSET([1]市场表现!$W$4,0,(3-[1]市场表现!$B$16)*9,LOOKUP([1]市场表现!$B$16,{1,2,3},{50,102,153})+1,1)</definedName>
    <definedName name="CITICS">OFFSET(市场表现!$W$4,0,(3-市场表现!$B$16)*9,LOOKUP(市场表现!$B$16,{1,2,3},{50,102,153})+1,1)</definedName>
    <definedName name="date" localSheetId="6">OFFSET([1]市场表现!$AU$4,0,0,LOOKUP([1]市场表现!$B$16,{1,2,3},{50,102,154}),1)</definedName>
    <definedName name="date">OFFSET(市场表现!$AU$4,0,0,LOOKUP(市场表现!$B$16,{1,2,3},{50,102,154}),1)</definedName>
    <definedName name="env" localSheetId="6">OFFSET([1]市场表现!$AU$4,0,[1]市场表现!$B$10+2,LOOKUP([1]市场表现!$B$16,{1,2,3},{50,102,154}),1)</definedName>
    <definedName name="env">OFFSET(市场表现!$AU$4,0,市场表现!$B$10+2,LOOKUP(市场表现!$B$16,{1,2,3},{50,102,154}),1)</definedName>
    <definedName name="envname" localSheetId="6">INDEX([1]市场表现!$AV$2:$BB$2,1,[1]市场表现!$B$10+2)</definedName>
    <definedName name="envname">INDEX(市场表现!$AV$2:$BB$2,1,市场表现!$B$10+2)</definedName>
    <definedName name="equipment" localSheetId="6">OFFSET([1]市场表现!$Y$4,0,(3-[1]市场表现!$B$16)*9,LOOKUP([1]市场表现!$B$16,{1,2,3},{50,102,153})+1,1)</definedName>
    <definedName name="equipment">OFFSET(市场表现!$Y$4,0,(3-市场表现!$B$16)*9,LOOKUP(市场表现!$B$16,{1,2,3},{50,102,153})+1,1)</definedName>
    <definedName name="hushen300" localSheetId="6">OFFSET([1]市场表现!$AU$4,0,1,LOOKUP([1]市场表现!$B$16,{1,2,3},{50,102,154})+1,1)</definedName>
    <definedName name="hushen300">OFFSET(市场表现!$AU$4,0,1,LOOKUP(市场表现!$B$16,{1,2,3},{50,102,154})+1,1)</definedName>
    <definedName name="Industry" localSheetId="6">OFFSET([1]板块表现!#REF!,LOOKUP([1]板块表现!$B$9,{1,2,3},{0,16,22}),1,1,30)</definedName>
    <definedName name="Industry">OFFSET(板块表现!#REF!,LOOKUP(板块表现!$B$9,{1,2,3},{0,16,22}),1,1,30)</definedName>
    <definedName name="infrastructure" localSheetId="6">OFFSET([1]市场表现!$X$4,0,(3-[1]市场表现!$B$16)*9,LOOKUP([1]市场表现!$B$16,{1,2,3},{50,102,153})+1,1)</definedName>
    <definedName name="infrastructure">OFFSET(市场表现!$X$4,0,(3-市场表现!$B$16)*9,LOOKUP(市场表现!$B$16,{1,2,3},{50,102,153})+1,1)</definedName>
    <definedName name="Innovation" localSheetId="6">OFFSET([1]市场表现!$AA$4,0,(3-[1]市场表现!$B$16)*9,LOOKUP([1]市场表现!$B$16,{1,2,3},{50,102,153})+1,1)</definedName>
    <definedName name="Innovation">OFFSET(市场表现!$AA$4,0,(3-市场表现!$B$16)*9,LOOKUP(市场表现!$B$16,{1,2,3},{50,102,153})+1,1)</definedName>
    <definedName name="SHA" localSheetId="6">OFFSET([1]市场表现!$AU$4,0,2,LOOKUP([1]市场表现!$B$16,{1,2,3},{50,102,154})+1,1)</definedName>
    <definedName name="SHA">OFFSET(市场表现!$AU$4,0,2,LOOKUP(市场表现!$B$16,{1,2,3},{50,102,154})+1,1)</definedName>
    <definedName name="water" localSheetId="6">OFFSET([1]市场表现!$Z$4,0,(3-[1]市场表现!$B$16)*9,LOOKUP([1]市场表现!$B$16,{1,2,3},{50,102,153})+1,1)</definedName>
    <definedName name="water">OFFSET(市场表现!$Z$4,0,(3-市场表现!$B$16)*9,LOOKUP(市场表现!$B$16,{1,2,3},{50,102,153})+1,1)</definedName>
  </definedNames>
  <calcPr calcId="145621" iterate="1"/>
</workbook>
</file>

<file path=xl/calcChain.xml><?xml version="1.0" encoding="utf-8"?>
<calcChain xmlns="http://schemas.openxmlformats.org/spreadsheetml/2006/main">
  <c r="H7" i="1" l="1"/>
  <c r="G6" i="8" l="1"/>
  <c r="F6" i="8"/>
  <c r="E6" i="8"/>
  <c r="D6" i="8"/>
  <c r="C6" i="8"/>
  <c r="B6" i="8"/>
  <c r="R158" i="8" l="1"/>
  <c r="Q158" i="8"/>
  <c r="P158" i="8"/>
  <c r="O158" i="8"/>
  <c r="BB156" i="8"/>
  <c r="BA156" i="8"/>
  <c r="AZ156" i="8"/>
  <c r="AY156" i="8"/>
  <c r="AX156" i="8"/>
  <c r="AW156" i="8"/>
  <c r="AV156" i="8"/>
  <c r="AU156" i="8"/>
  <c r="AA156" i="8"/>
  <c r="Z156" i="8"/>
  <c r="Y156" i="8"/>
  <c r="X156" i="8"/>
  <c r="W156" i="8"/>
  <c r="V156" i="8"/>
  <c r="U156" i="8"/>
  <c r="T156" i="8"/>
  <c r="BB155" i="8"/>
  <c r="BA155" i="8"/>
  <c r="AZ155" i="8"/>
  <c r="AY155" i="8"/>
  <c r="AX155" i="8"/>
  <c r="AW155" i="8"/>
  <c r="AV155" i="8"/>
  <c r="AU155" i="8"/>
  <c r="AA155" i="8"/>
  <c r="Z155" i="8"/>
  <c r="Y155" i="8"/>
  <c r="X155" i="8"/>
  <c r="W155" i="8"/>
  <c r="V155" i="8"/>
  <c r="U155" i="8"/>
  <c r="T155" i="8"/>
  <c r="BB154" i="8"/>
  <c r="BA154" i="8"/>
  <c r="AZ154" i="8"/>
  <c r="AY154" i="8"/>
  <c r="AX154" i="8"/>
  <c r="AW154" i="8"/>
  <c r="AV154" i="8"/>
  <c r="AU154" i="8"/>
  <c r="AA154" i="8"/>
  <c r="Z154" i="8"/>
  <c r="Y154" i="8"/>
  <c r="X154" i="8"/>
  <c r="W154" i="8"/>
  <c r="V154" i="8"/>
  <c r="U154" i="8"/>
  <c r="T154" i="8"/>
  <c r="BB153" i="8"/>
  <c r="BA153" i="8"/>
  <c r="AZ153" i="8"/>
  <c r="AY153" i="8"/>
  <c r="AX153" i="8"/>
  <c r="AW153" i="8"/>
  <c r="AV153" i="8"/>
  <c r="AU153" i="8"/>
  <c r="AA153" i="8"/>
  <c r="Z153" i="8"/>
  <c r="Y153" i="8"/>
  <c r="X153" i="8"/>
  <c r="W153" i="8"/>
  <c r="V153" i="8"/>
  <c r="U153" i="8"/>
  <c r="T153" i="8"/>
  <c r="BB152" i="8"/>
  <c r="BA152" i="8"/>
  <c r="AZ152" i="8"/>
  <c r="AY152" i="8"/>
  <c r="AX152" i="8"/>
  <c r="AW152" i="8"/>
  <c r="AV152" i="8"/>
  <c r="AU152" i="8"/>
  <c r="AA152" i="8"/>
  <c r="Z152" i="8"/>
  <c r="Y152" i="8"/>
  <c r="X152" i="8"/>
  <c r="W152" i="8"/>
  <c r="V152" i="8"/>
  <c r="U152" i="8"/>
  <c r="T152" i="8"/>
  <c r="BB151" i="8"/>
  <c r="BA151" i="8"/>
  <c r="AZ151" i="8"/>
  <c r="AY151" i="8"/>
  <c r="AX151" i="8"/>
  <c r="AW151" i="8"/>
  <c r="AV151" i="8"/>
  <c r="AU151" i="8"/>
  <c r="AA151" i="8"/>
  <c r="Z151" i="8"/>
  <c r="Y151" i="8"/>
  <c r="X151" i="8"/>
  <c r="W151" i="8"/>
  <c r="V151" i="8"/>
  <c r="U151" i="8"/>
  <c r="T151" i="8"/>
  <c r="BB150" i="8"/>
  <c r="BA150" i="8"/>
  <c r="AZ150" i="8"/>
  <c r="AY150" i="8"/>
  <c r="AX150" i="8"/>
  <c r="AW150" i="8"/>
  <c r="AV150" i="8"/>
  <c r="AU150" i="8"/>
  <c r="AA150" i="8"/>
  <c r="Z150" i="8"/>
  <c r="Y150" i="8"/>
  <c r="X150" i="8"/>
  <c r="W150" i="8"/>
  <c r="V150" i="8"/>
  <c r="U150" i="8"/>
  <c r="T150" i="8"/>
  <c r="BB149" i="8"/>
  <c r="BA149" i="8"/>
  <c r="AZ149" i="8"/>
  <c r="AY149" i="8"/>
  <c r="AX149" i="8"/>
  <c r="AW149" i="8"/>
  <c r="AV149" i="8"/>
  <c r="AU149" i="8"/>
  <c r="AA149" i="8"/>
  <c r="Z149" i="8"/>
  <c r="Y149" i="8"/>
  <c r="X149" i="8"/>
  <c r="W149" i="8"/>
  <c r="V149" i="8"/>
  <c r="U149" i="8"/>
  <c r="T149" i="8"/>
  <c r="BB148" i="8"/>
  <c r="BA148" i="8"/>
  <c r="AZ148" i="8"/>
  <c r="AY148" i="8"/>
  <c r="AX148" i="8"/>
  <c r="AW148" i="8"/>
  <c r="AV148" i="8"/>
  <c r="AU148" i="8"/>
  <c r="AA148" i="8"/>
  <c r="Z148" i="8"/>
  <c r="Y148" i="8"/>
  <c r="X148" i="8"/>
  <c r="W148" i="8"/>
  <c r="V148" i="8"/>
  <c r="U148" i="8"/>
  <c r="T148" i="8"/>
  <c r="BB147" i="8"/>
  <c r="BA147" i="8"/>
  <c r="AZ147" i="8"/>
  <c r="AY147" i="8"/>
  <c r="AX147" i="8"/>
  <c r="AW147" i="8"/>
  <c r="AV147" i="8"/>
  <c r="AU147" i="8"/>
  <c r="AA147" i="8"/>
  <c r="Z147" i="8"/>
  <c r="Y147" i="8"/>
  <c r="X147" i="8"/>
  <c r="W147" i="8"/>
  <c r="V147" i="8"/>
  <c r="U147" i="8"/>
  <c r="T147" i="8"/>
  <c r="BB146" i="8"/>
  <c r="BA146" i="8"/>
  <c r="AZ146" i="8"/>
  <c r="AY146" i="8"/>
  <c r="AX146" i="8"/>
  <c r="AW146" i="8"/>
  <c r="AV146" i="8"/>
  <c r="AU146" i="8"/>
  <c r="AA146" i="8"/>
  <c r="Z146" i="8"/>
  <c r="Y146" i="8"/>
  <c r="X146" i="8"/>
  <c r="W146" i="8"/>
  <c r="V146" i="8"/>
  <c r="U146" i="8"/>
  <c r="T146" i="8"/>
  <c r="BB145" i="8"/>
  <c r="BA145" i="8"/>
  <c r="AZ145" i="8"/>
  <c r="AY145" i="8"/>
  <c r="AX145" i="8"/>
  <c r="AW145" i="8"/>
  <c r="AV145" i="8"/>
  <c r="AU145" i="8"/>
  <c r="AA145" i="8"/>
  <c r="Z145" i="8"/>
  <c r="Y145" i="8"/>
  <c r="X145" i="8"/>
  <c r="W145" i="8"/>
  <c r="V145" i="8"/>
  <c r="U145" i="8"/>
  <c r="T145" i="8"/>
  <c r="BB144" i="8"/>
  <c r="BA144" i="8"/>
  <c r="AZ144" i="8"/>
  <c r="AY144" i="8"/>
  <c r="AX144" i="8"/>
  <c r="AW144" i="8"/>
  <c r="AV144" i="8"/>
  <c r="AU144" i="8"/>
  <c r="AA144" i="8"/>
  <c r="Z144" i="8"/>
  <c r="Y144" i="8"/>
  <c r="X144" i="8"/>
  <c r="W144" i="8"/>
  <c r="V144" i="8"/>
  <c r="U144" i="8"/>
  <c r="T144" i="8"/>
  <c r="BB143" i="8"/>
  <c r="BA143" i="8"/>
  <c r="AZ143" i="8"/>
  <c r="AY143" i="8"/>
  <c r="AX143" i="8"/>
  <c r="AW143" i="8"/>
  <c r="AV143" i="8"/>
  <c r="AU143" i="8"/>
  <c r="AA143" i="8"/>
  <c r="Z143" i="8"/>
  <c r="Y143" i="8"/>
  <c r="X143" i="8"/>
  <c r="W143" i="8"/>
  <c r="V143" i="8"/>
  <c r="U143" i="8"/>
  <c r="T143" i="8"/>
  <c r="BB142" i="8"/>
  <c r="BA142" i="8"/>
  <c r="AZ142" i="8"/>
  <c r="AY142" i="8"/>
  <c r="AX142" i="8"/>
  <c r="AW142" i="8"/>
  <c r="AV142" i="8"/>
  <c r="AU142" i="8"/>
  <c r="AA142" i="8"/>
  <c r="Z142" i="8"/>
  <c r="Y142" i="8"/>
  <c r="X142" i="8"/>
  <c r="W142" i="8"/>
  <c r="V142" i="8"/>
  <c r="U142" i="8"/>
  <c r="T142" i="8"/>
  <c r="BB141" i="8"/>
  <c r="BA141" i="8"/>
  <c r="AZ141" i="8"/>
  <c r="AY141" i="8"/>
  <c r="AX141" i="8"/>
  <c r="AW141" i="8"/>
  <c r="AV141" i="8"/>
  <c r="AU141" i="8"/>
  <c r="AA141" i="8"/>
  <c r="Z141" i="8"/>
  <c r="Y141" i="8"/>
  <c r="X141" i="8"/>
  <c r="W141" i="8"/>
  <c r="V141" i="8"/>
  <c r="U141" i="8"/>
  <c r="T141" i="8"/>
  <c r="BB140" i="8"/>
  <c r="BA140" i="8"/>
  <c r="AZ140" i="8"/>
  <c r="AY140" i="8"/>
  <c r="AX140" i="8"/>
  <c r="AW140" i="8"/>
  <c r="AV140" i="8"/>
  <c r="AU140" i="8"/>
  <c r="AA140" i="8"/>
  <c r="Z140" i="8"/>
  <c r="Y140" i="8"/>
  <c r="X140" i="8"/>
  <c r="W140" i="8"/>
  <c r="V140" i="8"/>
  <c r="U140" i="8"/>
  <c r="T140" i="8"/>
  <c r="BB139" i="8"/>
  <c r="BA139" i="8"/>
  <c r="AZ139" i="8"/>
  <c r="AY139" i="8"/>
  <c r="AX139" i="8"/>
  <c r="AW139" i="8"/>
  <c r="AV139" i="8"/>
  <c r="AU139" i="8"/>
  <c r="AA139" i="8"/>
  <c r="Z139" i="8"/>
  <c r="Y139" i="8"/>
  <c r="X139" i="8"/>
  <c r="W139" i="8"/>
  <c r="V139" i="8"/>
  <c r="U139" i="8"/>
  <c r="T139" i="8"/>
  <c r="BB138" i="8"/>
  <c r="BA138" i="8"/>
  <c r="AZ138" i="8"/>
  <c r="AY138" i="8"/>
  <c r="AX138" i="8"/>
  <c r="AW138" i="8"/>
  <c r="AV138" i="8"/>
  <c r="AU138" i="8"/>
  <c r="AA138" i="8"/>
  <c r="Z138" i="8"/>
  <c r="Y138" i="8"/>
  <c r="X138" i="8"/>
  <c r="W138" i="8"/>
  <c r="V138" i="8"/>
  <c r="U138" i="8"/>
  <c r="T138" i="8"/>
  <c r="BB137" i="8"/>
  <c r="BA137" i="8"/>
  <c r="AZ137" i="8"/>
  <c r="AY137" i="8"/>
  <c r="AX137" i="8"/>
  <c r="AW137" i="8"/>
  <c r="AV137" i="8"/>
  <c r="AU137" i="8"/>
  <c r="AA137" i="8"/>
  <c r="Z137" i="8"/>
  <c r="Y137" i="8"/>
  <c r="X137" i="8"/>
  <c r="W137" i="8"/>
  <c r="V137" i="8"/>
  <c r="U137" i="8"/>
  <c r="T137" i="8"/>
  <c r="BB136" i="8"/>
  <c r="BA136" i="8"/>
  <c r="AZ136" i="8"/>
  <c r="AY136" i="8"/>
  <c r="AX136" i="8"/>
  <c r="AW136" i="8"/>
  <c r="AV136" i="8"/>
  <c r="AU136" i="8"/>
  <c r="AA136" i="8"/>
  <c r="Z136" i="8"/>
  <c r="Y136" i="8"/>
  <c r="X136" i="8"/>
  <c r="W136" i="8"/>
  <c r="V136" i="8"/>
  <c r="U136" i="8"/>
  <c r="T136" i="8"/>
  <c r="BB135" i="8"/>
  <c r="BA135" i="8"/>
  <c r="AZ135" i="8"/>
  <c r="AY135" i="8"/>
  <c r="AX135" i="8"/>
  <c r="AW135" i="8"/>
  <c r="AV135" i="8"/>
  <c r="AU135" i="8"/>
  <c r="AA135" i="8"/>
  <c r="Z135" i="8"/>
  <c r="Y135" i="8"/>
  <c r="X135" i="8"/>
  <c r="W135" i="8"/>
  <c r="V135" i="8"/>
  <c r="U135" i="8"/>
  <c r="T135" i="8"/>
  <c r="BB134" i="8"/>
  <c r="BA134" i="8"/>
  <c r="AZ134" i="8"/>
  <c r="AY134" i="8"/>
  <c r="AX134" i="8"/>
  <c r="AW134" i="8"/>
  <c r="AV134" i="8"/>
  <c r="AU134" i="8"/>
  <c r="AA134" i="8"/>
  <c r="Z134" i="8"/>
  <c r="Y134" i="8"/>
  <c r="X134" i="8"/>
  <c r="W134" i="8"/>
  <c r="V134" i="8"/>
  <c r="U134" i="8"/>
  <c r="T134" i="8"/>
  <c r="BB133" i="8"/>
  <c r="BA133" i="8"/>
  <c r="AZ133" i="8"/>
  <c r="AY133" i="8"/>
  <c r="AX133" i="8"/>
  <c r="AW133" i="8"/>
  <c r="AV133" i="8"/>
  <c r="AU133" i="8"/>
  <c r="AA133" i="8"/>
  <c r="Z133" i="8"/>
  <c r="Y133" i="8"/>
  <c r="X133" i="8"/>
  <c r="W133" i="8"/>
  <c r="V133" i="8"/>
  <c r="U133" i="8"/>
  <c r="T133" i="8"/>
  <c r="BB132" i="8"/>
  <c r="BA132" i="8"/>
  <c r="AZ132" i="8"/>
  <c r="AY132" i="8"/>
  <c r="AX132" i="8"/>
  <c r="AW132" i="8"/>
  <c r="AV132" i="8"/>
  <c r="AU132" i="8"/>
  <c r="AA132" i="8"/>
  <c r="Z132" i="8"/>
  <c r="Y132" i="8"/>
  <c r="X132" i="8"/>
  <c r="W132" i="8"/>
  <c r="V132" i="8"/>
  <c r="U132" i="8"/>
  <c r="T132" i="8"/>
  <c r="BB131" i="8"/>
  <c r="BA131" i="8"/>
  <c r="AZ131" i="8"/>
  <c r="AY131" i="8"/>
  <c r="AX131" i="8"/>
  <c r="AW131" i="8"/>
  <c r="AV131" i="8"/>
  <c r="AU131" i="8"/>
  <c r="AA131" i="8"/>
  <c r="Z131" i="8"/>
  <c r="Y131" i="8"/>
  <c r="X131" i="8"/>
  <c r="W131" i="8"/>
  <c r="V131" i="8"/>
  <c r="U131" i="8"/>
  <c r="T131" i="8"/>
  <c r="BB130" i="8"/>
  <c r="BA130" i="8"/>
  <c r="AZ130" i="8"/>
  <c r="AY130" i="8"/>
  <c r="AX130" i="8"/>
  <c r="AW130" i="8"/>
  <c r="AV130" i="8"/>
  <c r="AU130" i="8"/>
  <c r="AA130" i="8"/>
  <c r="Z130" i="8"/>
  <c r="Y130" i="8"/>
  <c r="X130" i="8"/>
  <c r="W130" i="8"/>
  <c r="V130" i="8"/>
  <c r="U130" i="8"/>
  <c r="T130" i="8"/>
  <c r="BB129" i="8"/>
  <c r="BA129" i="8"/>
  <c r="AZ129" i="8"/>
  <c r="AY129" i="8"/>
  <c r="AX129" i="8"/>
  <c r="AW129" i="8"/>
  <c r="AV129" i="8"/>
  <c r="AU129" i="8"/>
  <c r="AA129" i="8"/>
  <c r="Z129" i="8"/>
  <c r="Y129" i="8"/>
  <c r="X129" i="8"/>
  <c r="W129" i="8"/>
  <c r="V129" i="8"/>
  <c r="U129" i="8"/>
  <c r="T129" i="8"/>
  <c r="BB128" i="8"/>
  <c r="BA128" i="8"/>
  <c r="AZ128" i="8"/>
  <c r="AY128" i="8"/>
  <c r="AX128" i="8"/>
  <c r="AW128" i="8"/>
  <c r="AV128" i="8"/>
  <c r="AU128" i="8"/>
  <c r="AA128" i="8"/>
  <c r="Z128" i="8"/>
  <c r="Y128" i="8"/>
  <c r="X128" i="8"/>
  <c r="W128" i="8"/>
  <c r="V128" i="8"/>
  <c r="U128" i="8"/>
  <c r="T128" i="8"/>
  <c r="BB127" i="8"/>
  <c r="BA127" i="8"/>
  <c r="AZ127" i="8"/>
  <c r="AY127" i="8"/>
  <c r="AX127" i="8"/>
  <c r="AW127" i="8"/>
  <c r="AV127" i="8"/>
  <c r="AU127" i="8"/>
  <c r="AA127" i="8"/>
  <c r="Z127" i="8"/>
  <c r="Y127" i="8"/>
  <c r="X127" i="8"/>
  <c r="W127" i="8"/>
  <c r="V127" i="8"/>
  <c r="U127" i="8"/>
  <c r="T127" i="8"/>
  <c r="BB126" i="8"/>
  <c r="BA126" i="8"/>
  <c r="AZ126" i="8"/>
  <c r="AY126" i="8"/>
  <c r="AX126" i="8"/>
  <c r="AW126" i="8"/>
  <c r="AV126" i="8"/>
  <c r="AU126" i="8"/>
  <c r="AA126" i="8"/>
  <c r="Z126" i="8"/>
  <c r="Y126" i="8"/>
  <c r="X126" i="8"/>
  <c r="W126" i="8"/>
  <c r="V126" i="8"/>
  <c r="U126" i="8"/>
  <c r="T126" i="8"/>
  <c r="BB125" i="8"/>
  <c r="BA125" i="8"/>
  <c r="AZ125" i="8"/>
  <c r="AY125" i="8"/>
  <c r="AX125" i="8"/>
  <c r="AW125" i="8"/>
  <c r="AV125" i="8"/>
  <c r="AU125" i="8"/>
  <c r="AA125" i="8"/>
  <c r="Z125" i="8"/>
  <c r="Y125" i="8"/>
  <c r="X125" i="8"/>
  <c r="W125" i="8"/>
  <c r="V125" i="8"/>
  <c r="U125" i="8"/>
  <c r="T125" i="8"/>
  <c r="BB124" i="8"/>
  <c r="BA124" i="8"/>
  <c r="AZ124" i="8"/>
  <c r="AY124" i="8"/>
  <c r="AX124" i="8"/>
  <c r="AW124" i="8"/>
  <c r="AV124" i="8"/>
  <c r="AU124" i="8"/>
  <c r="AA124" i="8"/>
  <c r="Z124" i="8"/>
  <c r="Y124" i="8"/>
  <c r="X124" i="8"/>
  <c r="W124" i="8"/>
  <c r="V124" i="8"/>
  <c r="U124" i="8"/>
  <c r="T124" i="8"/>
  <c r="BB123" i="8"/>
  <c r="BA123" i="8"/>
  <c r="AZ123" i="8"/>
  <c r="AY123" i="8"/>
  <c r="AX123" i="8"/>
  <c r="AW123" i="8"/>
  <c r="AV123" i="8"/>
  <c r="AU123" i="8"/>
  <c r="AA123" i="8"/>
  <c r="Z123" i="8"/>
  <c r="Y123" i="8"/>
  <c r="X123" i="8"/>
  <c r="W123" i="8"/>
  <c r="V123" i="8"/>
  <c r="U123" i="8"/>
  <c r="T123" i="8"/>
  <c r="BB122" i="8"/>
  <c r="BA122" i="8"/>
  <c r="AZ122" i="8"/>
  <c r="AY122" i="8"/>
  <c r="AX122" i="8"/>
  <c r="AW122" i="8"/>
  <c r="AV122" i="8"/>
  <c r="AU122" i="8"/>
  <c r="AA122" i="8"/>
  <c r="Z122" i="8"/>
  <c r="Y122" i="8"/>
  <c r="X122" i="8"/>
  <c r="W122" i="8"/>
  <c r="V122" i="8"/>
  <c r="U122" i="8"/>
  <c r="T122" i="8"/>
  <c r="BB121" i="8"/>
  <c r="BA121" i="8"/>
  <c r="AZ121" i="8"/>
  <c r="AY121" i="8"/>
  <c r="AX121" i="8"/>
  <c r="AW121" i="8"/>
  <c r="AV121" i="8"/>
  <c r="AU121" i="8"/>
  <c r="AA121" i="8"/>
  <c r="Z121" i="8"/>
  <c r="Y121" i="8"/>
  <c r="X121" i="8"/>
  <c r="W121" i="8"/>
  <c r="V121" i="8"/>
  <c r="U121" i="8"/>
  <c r="T121" i="8"/>
  <c r="BB120" i="8"/>
  <c r="BA120" i="8"/>
  <c r="AZ120" i="8"/>
  <c r="AY120" i="8"/>
  <c r="AX120" i="8"/>
  <c r="AW120" i="8"/>
  <c r="AV120" i="8"/>
  <c r="AU120" i="8"/>
  <c r="AA120" i="8"/>
  <c r="Z120" i="8"/>
  <c r="Y120" i="8"/>
  <c r="X120" i="8"/>
  <c r="W120" i="8"/>
  <c r="V120" i="8"/>
  <c r="U120" i="8"/>
  <c r="T120" i="8"/>
  <c r="BB119" i="8"/>
  <c r="BA119" i="8"/>
  <c r="AZ119" i="8"/>
  <c r="AY119" i="8"/>
  <c r="AX119" i="8"/>
  <c r="AW119" i="8"/>
  <c r="AV119" i="8"/>
  <c r="AU119" i="8"/>
  <c r="AA119" i="8"/>
  <c r="Z119" i="8"/>
  <c r="Y119" i="8"/>
  <c r="X119" i="8"/>
  <c r="W119" i="8"/>
  <c r="V119" i="8"/>
  <c r="U119" i="8"/>
  <c r="T119" i="8"/>
  <c r="BB118" i="8"/>
  <c r="BA118" i="8"/>
  <c r="AZ118" i="8"/>
  <c r="AY118" i="8"/>
  <c r="AX118" i="8"/>
  <c r="AW118" i="8"/>
  <c r="AV118" i="8"/>
  <c r="AU118" i="8"/>
  <c r="AA118" i="8"/>
  <c r="Z118" i="8"/>
  <c r="Y118" i="8"/>
  <c r="X118" i="8"/>
  <c r="W118" i="8"/>
  <c r="V118" i="8"/>
  <c r="U118" i="8"/>
  <c r="T118" i="8"/>
  <c r="BB117" i="8"/>
  <c r="BA117" i="8"/>
  <c r="AZ117" i="8"/>
  <c r="AY117" i="8"/>
  <c r="AX117" i="8"/>
  <c r="AW117" i="8"/>
  <c r="AV117" i="8"/>
  <c r="AU117" i="8"/>
  <c r="AA117" i="8"/>
  <c r="Z117" i="8"/>
  <c r="Y117" i="8"/>
  <c r="X117" i="8"/>
  <c r="W117" i="8"/>
  <c r="V117" i="8"/>
  <c r="U117" i="8"/>
  <c r="T117" i="8"/>
  <c r="BB116" i="8"/>
  <c r="BA116" i="8"/>
  <c r="AZ116" i="8"/>
  <c r="AY116" i="8"/>
  <c r="AX116" i="8"/>
  <c r="AW116" i="8"/>
  <c r="AV116" i="8"/>
  <c r="AU116" i="8"/>
  <c r="AA116" i="8"/>
  <c r="Z116" i="8"/>
  <c r="Y116" i="8"/>
  <c r="X116" i="8"/>
  <c r="W116" i="8"/>
  <c r="V116" i="8"/>
  <c r="U116" i="8"/>
  <c r="T116" i="8"/>
  <c r="BB115" i="8"/>
  <c r="BA115" i="8"/>
  <c r="AZ115" i="8"/>
  <c r="AY115" i="8"/>
  <c r="AX115" i="8"/>
  <c r="AW115" i="8"/>
  <c r="AV115" i="8"/>
  <c r="AU115" i="8"/>
  <c r="AA115" i="8"/>
  <c r="Z115" i="8"/>
  <c r="Y115" i="8"/>
  <c r="X115" i="8"/>
  <c r="W115" i="8"/>
  <c r="V115" i="8"/>
  <c r="U115" i="8"/>
  <c r="T115" i="8"/>
  <c r="BB114" i="8"/>
  <c r="BA114" i="8"/>
  <c r="AZ114" i="8"/>
  <c r="AY114" i="8"/>
  <c r="AX114" i="8"/>
  <c r="AW114" i="8"/>
  <c r="AV114" i="8"/>
  <c r="AU114" i="8"/>
  <c r="AA114" i="8"/>
  <c r="Z114" i="8"/>
  <c r="Y114" i="8"/>
  <c r="X114" i="8"/>
  <c r="W114" i="8"/>
  <c r="V114" i="8"/>
  <c r="U114" i="8"/>
  <c r="T114" i="8"/>
  <c r="BB113" i="8"/>
  <c r="BA113" i="8"/>
  <c r="AZ113" i="8"/>
  <c r="AY113" i="8"/>
  <c r="AX113" i="8"/>
  <c r="AW113" i="8"/>
  <c r="AV113" i="8"/>
  <c r="AU113" i="8"/>
  <c r="AA113" i="8"/>
  <c r="Z113" i="8"/>
  <c r="Y113" i="8"/>
  <c r="X113" i="8"/>
  <c r="W113" i="8"/>
  <c r="V113" i="8"/>
  <c r="U113" i="8"/>
  <c r="T113" i="8"/>
  <c r="BB112" i="8"/>
  <c r="BA112" i="8"/>
  <c r="AZ112" i="8"/>
  <c r="AY112" i="8"/>
  <c r="AX112" i="8"/>
  <c r="AW112" i="8"/>
  <c r="AV112" i="8"/>
  <c r="AU112" i="8"/>
  <c r="AA112" i="8"/>
  <c r="Z112" i="8"/>
  <c r="Y112" i="8"/>
  <c r="X112" i="8"/>
  <c r="W112" i="8"/>
  <c r="V112" i="8"/>
  <c r="U112" i="8"/>
  <c r="T112" i="8"/>
  <c r="BB111" i="8"/>
  <c r="BA111" i="8"/>
  <c r="AZ111" i="8"/>
  <c r="AY111" i="8"/>
  <c r="AX111" i="8"/>
  <c r="AW111" i="8"/>
  <c r="AV111" i="8"/>
  <c r="AU111" i="8"/>
  <c r="AA111" i="8"/>
  <c r="Z111" i="8"/>
  <c r="Y111" i="8"/>
  <c r="X111" i="8"/>
  <c r="W111" i="8"/>
  <c r="V111" i="8"/>
  <c r="U111" i="8"/>
  <c r="T111" i="8"/>
  <c r="BB110" i="8"/>
  <c r="BA110" i="8"/>
  <c r="AZ110" i="8"/>
  <c r="AY110" i="8"/>
  <c r="AX110" i="8"/>
  <c r="AW110" i="8"/>
  <c r="AV110" i="8"/>
  <c r="AU110" i="8"/>
  <c r="AA110" i="8"/>
  <c r="Z110" i="8"/>
  <c r="Y110" i="8"/>
  <c r="X110" i="8"/>
  <c r="W110" i="8"/>
  <c r="V110" i="8"/>
  <c r="U110" i="8"/>
  <c r="T110" i="8"/>
  <c r="BB109" i="8"/>
  <c r="BA109" i="8"/>
  <c r="AZ109" i="8"/>
  <c r="AY109" i="8"/>
  <c r="AX109" i="8"/>
  <c r="AW109" i="8"/>
  <c r="AV109" i="8"/>
  <c r="AU109" i="8"/>
  <c r="AA109" i="8"/>
  <c r="Z109" i="8"/>
  <c r="Y109" i="8"/>
  <c r="X109" i="8"/>
  <c r="W109" i="8"/>
  <c r="V109" i="8"/>
  <c r="U109" i="8"/>
  <c r="T109" i="8"/>
  <c r="BB108" i="8"/>
  <c r="BA108" i="8"/>
  <c r="AZ108" i="8"/>
  <c r="AY108" i="8"/>
  <c r="AX108" i="8"/>
  <c r="AW108" i="8"/>
  <c r="AV108" i="8"/>
  <c r="AU108" i="8"/>
  <c r="AA108" i="8"/>
  <c r="Z108" i="8"/>
  <c r="Y108" i="8"/>
  <c r="X108" i="8"/>
  <c r="W108" i="8"/>
  <c r="V108" i="8"/>
  <c r="U108" i="8"/>
  <c r="T108" i="8"/>
  <c r="BB107" i="8"/>
  <c r="BA107" i="8"/>
  <c r="AZ107" i="8"/>
  <c r="AY107" i="8"/>
  <c r="AX107" i="8"/>
  <c r="AW107" i="8"/>
  <c r="AV107" i="8"/>
  <c r="AU107" i="8"/>
  <c r="AA107" i="8"/>
  <c r="Z107" i="8"/>
  <c r="Y107" i="8"/>
  <c r="X107" i="8"/>
  <c r="W107" i="8"/>
  <c r="V107" i="8"/>
  <c r="U107" i="8"/>
  <c r="T107" i="8"/>
  <c r="BB106" i="8"/>
  <c r="BA106" i="8"/>
  <c r="AZ106" i="8"/>
  <c r="AY106" i="8"/>
  <c r="AX106" i="8"/>
  <c r="AW106" i="8"/>
  <c r="AV106" i="8"/>
  <c r="AU106" i="8"/>
  <c r="AA106" i="8"/>
  <c r="Z106" i="8"/>
  <c r="Y106" i="8"/>
  <c r="X106" i="8"/>
  <c r="W106" i="8"/>
  <c r="V106" i="8"/>
  <c r="U106" i="8"/>
  <c r="T106" i="8"/>
  <c r="BB105" i="8"/>
  <c r="BA105" i="8"/>
  <c r="AZ105" i="8"/>
  <c r="AY105" i="8"/>
  <c r="AX105" i="8"/>
  <c r="AW105" i="8"/>
  <c r="AV105" i="8"/>
  <c r="AU105" i="8"/>
  <c r="AJ105" i="8"/>
  <c r="AI105" i="8"/>
  <c r="AH105" i="8"/>
  <c r="AG105" i="8"/>
  <c r="AF105" i="8"/>
  <c r="AE105" i="8"/>
  <c r="AD105" i="8"/>
  <c r="AC105" i="8"/>
  <c r="AA105" i="8"/>
  <c r="Z105" i="8"/>
  <c r="Y105" i="8"/>
  <c r="X105" i="8"/>
  <c r="W105" i="8"/>
  <c r="V105" i="8"/>
  <c r="U105" i="8"/>
  <c r="T105" i="8"/>
  <c r="BB104" i="8"/>
  <c r="BA104" i="8"/>
  <c r="AZ104" i="8"/>
  <c r="AY104" i="8"/>
  <c r="AX104" i="8"/>
  <c r="AW104" i="8"/>
  <c r="AV104" i="8"/>
  <c r="AU104" i="8"/>
  <c r="AJ104" i="8"/>
  <c r="AI104" i="8"/>
  <c r="AH104" i="8"/>
  <c r="AG104" i="8"/>
  <c r="AF104" i="8"/>
  <c r="AE104" i="8"/>
  <c r="AD104" i="8"/>
  <c r="AC104" i="8"/>
  <c r="AA104" i="8"/>
  <c r="Z104" i="8"/>
  <c r="Y104" i="8"/>
  <c r="X104" i="8"/>
  <c r="W104" i="8"/>
  <c r="V104" i="8"/>
  <c r="U104" i="8"/>
  <c r="T104" i="8"/>
  <c r="BB103" i="8"/>
  <c r="BA103" i="8"/>
  <c r="AZ103" i="8"/>
  <c r="AY103" i="8"/>
  <c r="AX103" i="8"/>
  <c r="AW103" i="8"/>
  <c r="AV103" i="8"/>
  <c r="AU103" i="8"/>
  <c r="AJ103" i="8"/>
  <c r="AI103" i="8"/>
  <c r="AH103" i="8"/>
  <c r="AG103" i="8"/>
  <c r="AF103" i="8"/>
  <c r="AE103" i="8"/>
  <c r="AD103" i="8"/>
  <c r="AC103" i="8"/>
  <c r="AA103" i="8"/>
  <c r="Z103" i="8"/>
  <c r="Y103" i="8"/>
  <c r="X103" i="8"/>
  <c r="W103" i="8"/>
  <c r="V103" i="8"/>
  <c r="U103" i="8"/>
  <c r="T103" i="8"/>
  <c r="BB102" i="8"/>
  <c r="BA102" i="8"/>
  <c r="AZ102" i="8"/>
  <c r="AY102" i="8"/>
  <c r="AX102" i="8"/>
  <c r="AW102" i="8"/>
  <c r="AV102" i="8"/>
  <c r="AU102" i="8"/>
  <c r="AJ102" i="8"/>
  <c r="AI102" i="8"/>
  <c r="AH102" i="8"/>
  <c r="AG102" i="8"/>
  <c r="AF102" i="8"/>
  <c r="AE102" i="8"/>
  <c r="AD102" i="8"/>
  <c r="AC102" i="8"/>
  <c r="AA102" i="8"/>
  <c r="Z102" i="8"/>
  <c r="Y102" i="8"/>
  <c r="X102" i="8"/>
  <c r="W102" i="8"/>
  <c r="V102" i="8"/>
  <c r="U102" i="8"/>
  <c r="T102" i="8"/>
  <c r="BB101" i="8"/>
  <c r="BA101" i="8"/>
  <c r="AZ101" i="8"/>
  <c r="AY101" i="8"/>
  <c r="AX101" i="8"/>
  <c r="AW101" i="8"/>
  <c r="AV101" i="8"/>
  <c r="AU101" i="8"/>
  <c r="AJ101" i="8"/>
  <c r="AI101" i="8"/>
  <c r="AH101" i="8"/>
  <c r="AG101" i="8"/>
  <c r="AF101" i="8"/>
  <c r="AE101" i="8"/>
  <c r="AD101" i="8"/>
  <c r="AC101" i="8"/>
  <c r="AA101" i="8"/>
  <c r="Z101" i="8"/>
  <c r="Y101" i="8"/>
  <c r="X101" i="8"/>
  <c r="W101" i="8"/>
  <c r="V101" i="8"/>
  <c r="U101" i="8"/>
  <c r="T101" i="8"/>
  <c r="BB100" i="8"/>
  <c r="BA100" i="8"/>
  <c r="AZ100" i="8"/>
  <c r="AY100" i="8"/>
  <c r="AX100" i="8"/>
  <c r="AW100" i="8"/>
  <c r="AV100" i="8"/>
  <c r="AU100" i="8"/>
  <c r="AJ100" i="8"/>
  <c r="AI100" i="8"/>
  <c r="AH100" i="8"/>
  <c r="AG100" i="8"/>
  <c r="AF100" i="8"/>
  <c r="AE100" i="8"/>
  <c r="AD100" i="8"/>
  <c r="AC100" i="8"/>
  <c r="AA100" i="8"/>
  <c r="Z100" i="8"/>
  <c r="Y100" i="8"/>
  <c r="X100" i="8"/>
  <c r="W100" i="8"/>
  <c r="V100" i="8"/>
  <c r="U100" i="8"/>
  <c r="T100" i="8"/>
  <c r="BB99" i="8"/>
  <c r="BA99" i="8"/>
  <c r="AZ99" i="8"/>
  <c r="AY99" i="8"/>
  <c r="AX99" i="8"/>
  <c r="AW99" i="8"/>
  <c r="AV99" i="8"/>
  <c r="AU99" i="8"/>
  <c r="AJ99" i="8"/>
  <c r="AI99" i="8"/>
  <c r="AH99" i="8"/>
  <c r="AG99" i="8"/>
  <c r="AF99" i="8"/>
  <c r="AE99" i="8"/>
  <c r="AD99" i="8"/>
  <c r="AC99" i="8"/>
  <c r="AA99" i="8"/>
  <c r="Z99" i="8"/>
  <c r="Y99" i="8"/>
  <c r="X99" i="8"/>
  <c r="W99" i="8"/>
  <c r="V99" i="8"/>
  <c r="U99" i="8"/>
  <c r="T99" i="8"/>
  <c r="BB98" i="8"/>
  <c r="BA98" i="8"/>
  <c r="AZ98" i="8"/>
  <c r="AY98" i="8"/>
  <c r="AX98" i="8"/>
  <c r="AW98" i="8"/>
  <c r="AV98" i="8"/>
  <c r="AU98" i="8"/>
  <c r="AJ98" i="8"/>
  <c r="AI98" i="8"/>
  <c r="AH98" i="8"/>
  <c r="AG98" i="8"/>
  <c r="AF98" i="8"/>
  <c r="AE98" i="8"/>
  <c r="AD98" i="8"/>
  <c r="AC98" i="8"/>
  <c r="AA98" i="8"/>
  <c r="Z98" i="8"/>
  <c r="Y98" i="8"/>
  <c r="X98" i="8"/>
  <c r="W98" i="8"/>
  <c r="V98" i="8"/>
  <c r="U98" i="8"/>
  <c r="T98" i="8"/>
  <c r="BB97" i="8"/>
  <c r="BA97" i="8"/>
  <c r="AZ97" i="8"/>
  <c r="AY97" i="8"/>
  <c r="AX97" i="8"/>
  <c r="AW97" i="8"/>
  <c r="AV97" i="8"/>
  <c r="AU97" i="8"/>
  <c r="AJ97" i="8"/>
  <c r="AI97" i="8"/>
  <c r="AH97" i="8"/>
  <c r="AG97" i="8"/>
  <c r="AF97" i="8"/>
  <c r="AE97" i="8"/>
  <c r="AD97" i="8"/>
  <c r="AC97" i="8"/>
  <c r="AA97" i="8"/>
  <c r="Z97" i="8"/>
  <c r="Y97" i="8"/>
  <c r="X97" i="8"/>
  <c r="W97" i="8"/>
  <c r="V97" i="8"/>
  <c r="U97" i="8"/>
  <c r="T97" i="8"/>
  <c r="BB96" i="8"/>
  <c r="BA96" i="8"/>
  <c r="AZ96" i="8"/>
  <c r="AY96" i="8"/>
  <c r="AX96" i="8"/>
  <c r="AW96" i="8"/>
  <c r="AV96" i="8"/>
  <c r="AU96" i="8"/>
  <c r="AJ96" i="8"/>
  <c r="AI96" i="8"/>
  <c r="AH96" i="8"/>
  <c r="AG96" i="8"/>
  <c r="AF96" i="8"/>
  <c r="AE96" i="8"/>
  <c r="AD96" i="8"/>
  <c r="AC96" i="8"/>
  <c r="AA96" i="8"/>
  <c r="Z96" i="8"/>
  <c r="Y96" i="8"/>
  <c r="X96" i="8"/>
  <c r="W96" i="8"/>
  <c r="V96" i="8"/>
  <c r="U96" i="8"/>
  <c r="T96" i="8"/>
  <c r="BB95" i="8"/>
  <c r="BA95" i="8"/>
  <c r="AZ95" i="8"/>
  <c r="AY95" i="8"/>
  <c r="AX95" i="8"/>
  <c r="AW95" i="8"/>
  <c r="AV95" i="8"/>
  <c r="AU95" i="8"/>
  <c r="AJ95" i="8"/>
  <c r="AI95" i="8"/>
  <c r="AH95" i="8"/>
  <c r="AG95" i="8"/>
  <c r="AF95" i="8"/>
  <c r="AE95" i="8"/>
  <c r="AD95" i="8"/>
  <c r="AC95" i="8"/>
  <c r="AA95" i="8"/>
  <c r="Z95" i="8"/>
  <c r="Y95" i="8"/>
  <c r="X95" i="8"/>
  <c r="W95" i="8"/>
  <c r="V95" i="8"/>
  <c r="U95" i="8"/>
  <c r="T95" i="8"/>
  <c r="BB94" i="8"/>
  <c r="BA94" i="8"/>
  <c r="AZ94" i="8"/>
  <c r="AY94" i="8"/>
  <c r="AX94" i="8"/>
  <c r="AW94" i="8"/>
  <c r="AV94" i="8"/>
  <c r="AU94" i="8"/>
  <c r="AJ94" i="8"/>
  <c r="AI94" i="8"/>
  <c r="AH94" i="8"/>
  <c r="AG94" i="8"/>
  <c r="AF94" i="8"/>
  <c r="AE94" i="8"/>
  <c r="AD94" i="8"/>
  <c r="AC94" i="8"/>
  <c r="AA94" i="8"/>
  <c r="Z94" i="8"/>
  <c r="Y94" i="8"/>
  <c r="X94" i="8"/>
  <c r="W94" i="8"/>
  <c r="V94" i="8"/>
  <c r="U94" i="8"/>
  <c r="T94" i="8"/>
  <c r="BB93" i="8"/>
  <c r="BA93" i="8"/>
  <c r="AZ93" i="8"/>
  <c r="AY93" i="8"/>
  <c r="AX93" i="8"/>
  <c r="AW93" i="8"/>
  <c r="AV93" i="8"/>
  <c r="AU93" i="8"/>
  <c r="AJ93" i="8"/>
  <c r="AI93" i="8"/>
  <c r="AH93" i="8"/>
  <c r="AG93" i="8"/>
  <c r="AF93" i="8"/>
  <c r="AE93" i="8"/>
  <c r="AD93" i="8"/>
  <c r="AC93" i="8"/>
  <c r="AA93" i="8"/>
  <c r="Z93" i="8"/>
  <c r="Y93" i="8"/>
  <c r="X93" i="8"/>
  <c r="W93" i="8"/>
  <c r="V93" i="8"/>
  <c r="U93" i="8"/>
  <c r="T93" i="8"/>
  <c r="BB92" i="8"/>
  <c r="BA92" i="8"/>
  <c r="AZ92" i="8"/>
  <c r="AY92" i="8"/>
  <c r="AX92" i="8"/>
  <c r="AW92" i="8"/>
  <c r="AV92" i="8"/>
  <c r="AU92" i="8"/>
  <c r="AJ92" i="8"/>
  <c r="AI92" i="8"/>
  <c r="AH92" i="8"/>
  <c r="AG92" i="8"/>
  <c r="AF92" i="8"/>
  <c r="AE92" i="8"/>
  <c r="AD92" i="8"/>
  <c r="AC92" i="8"/>
  <c r="AA92" i="8"/>
  <c r="Z92" i="8"/>
  <c r="Y92" i="8"/>
  <c r="X92" i="8"/>
  <c r="W92" i="8"/>
  <c r="V92" i="8"/>
  <c r="U92" i="8"/>
  <c r="T92" i="8"/>
  <c r="BB91" i="8"/>
  <c r="BA91" i="8"/>
  <c r="AZ91" i="8"/>
  <c r="AY91" i="8"/>
  <c r="AX91" i="8"/>
  <c r="AW91" i="8"/>
  <c r="AV91" i="8"/>
  <c r="AU91" i="8"/>
  <c r="AJ91" i="8"/>
  <c r="AI91" i="8"/>
  <c r="AH91" i="8"/>
  <c r="AG91" i="8"/>
  <c r="AF91" i="8"/>
  <c r="AE91" i="8"/>
  <c r="AD91" i="8"/>
  <c r="AC91" i="8"/>
  <c r="AA91" i="8"/>
  <c r="Z91" i="8"/>
  <c r="Y91" i="8"/>
  <c r="X91" i="8"/>
  <c r="W91" i="8"/>
  <c r="V91" i="8"/>
  <c r="U91" i="8"/>
  <c r="T91" i="8"/>
  <c r="BB90" i="8"/>
  <c r="BA90" i="8"/>
  <c r="AZ90" i="8"/>
  <c r="AY90" i="8"/>
  <c r="AX90" i="8"/>
  <c r="AW90" i="8"/>
  <c r="AV90" i="8"/>
  <c r="AU90" i="8"/>
  <c r="AJ90" i="8"/>
  <c r="AI90" i="8"/>
  <c r="AH90" i="8"/>
  <c r="AG90" i="8"/>
  <c r="AF90" i="8"/>
  <c r="AE90" i="8"/>
  <c r="AD90" i="8"/>
  <c r="AC90" i="8"/>
  <c r="AA90" i="8"/>
  <c r="Z90" i="8"/>
  <c r="Y90" i="8"/>
  <c r="X90" i="8"/>
  <c r="W90" i="8"/>
  <c r="V90" i="8"/>
  <c r="U90" i="8"/>
  <c r="T90" i="8"/>
  <c r="BB89" i="8"/>
  <c r="BA89" i="8"/>
  <c r="AZ89" i="8"/>
  <c r="AY89" i="8"/>
  <c r="AX89" i="8"/>
  <c r="AW89" i="8"/>
  <c r="AV89" i="8"/>
  <c r="AU89" i="8"/>
  <c r="AJ89" i="8"/>
  <c r="AI89" i="8"/>
  <c r="AH89" i="8"/>
  <c r="AG89" i="8"/>
  <c r="AF89" i="8"/>
  <c r="AE89" i="8"/>
  <c r="AD89" i="8"/>
  <c r="AC89" i="8"/>
  <c r="AA89" i="8"/>
  <c r="Z89" i="8"/>
  <c r="Y89" i="8"/>
  <c r="X89" i="8"/>
  <c r="W89" i="8"/>
  <c r="V89" i="8"/>
  <c r="U89" i="8"/>
  <c r="T89" i="8"/>
  <c r="BB88" i="8"/>
  <c r="BA88" i="8"/>
  <c r="AZ88" i="8"/>
  <c r="AY88" i="8"/>
  <c r="AX88" i="8"/>
  <c r="AW88" i="8"/>
  <c r="AV88" i="8"/>
  <c r="AU88" i="8"/>
  <c r="AJ88" i="8"/>
  <c r="AI88" i="8"/>
  <c r="AH88" i="8"/>
  <c r="AG88" i="8"/>
  <c r="AF88" i="8"/>
  <c r="AE88" i="8"/>
  <c r="AD88" i="8"/>
  <c r="AC88" i="8"/>
  <c r="AA88" i="8"/>
  <c r="Z88" i="8"/>
  <c r="Y88" i="8"/>
  <c r="X88" i="8"/>
  <c r="W88" i="8"/>
  <c r="V88" i="8"/>
  <c r="U88" i="8"/>
  <c r="T88" i="8"/>
  <c r="BB87" i="8"/>
  <c r="BA87" i="8"/>
  <c r="AZ87" i="8"/>
  <c r="AY87" i="8"/>
  <c r="AX87" i="8"/>
  <c r="AW87" i="8"/>
  <c r="AV87" i="8"/>
  <c r="AU87" i="8"/>
  <c r="AJ87" i="8"/>
  <c r="AI87" i="8"/>
  <c r="AH87" i="8"/>
  <c r="AG87" i="8"/>
  <c r="AF87" i="8"/>
  <c r="AE87" i="8"/>
  <c r="AD87" i="8"/>
  <c r="AC87" i="8"/>
  <c r="AA87" i="8"/>
  <c r="Z87" i="8"/>
  <c r="Y87" i="8"/>
  <c r="X87" i="8"/>
  <c r="W87" i="8"/>
  <c r="V87" i="8"/>
  <c r="U87" i="8"/>
  <c r="T87" i="8"/>
  <c r="BB86" i="8"/>
  <c r="BA86" i="8"/>
  <c r="AZ86" i="8"/>
  <c r="AY86" i="8"/>
  <c r="AX86" i="8"/>
  <c r="AW86" i="8"/>
  <c r="AV86" i="8"/>
  <c r="AU86" i="8"/>
  <c r="AJ86" i="8"/>
  <c r="AI86" i="8"/>
  <c r="AH86" i="8"/>
  <c r="AG86" i="8"/>
  <c r="AF86" i="8"/>
  <c r="AE86" i="8"/>
  <c r="AD86" i="8"/>
  <c r="AC86" i="8"/>
  <c r="AA86" i="8"/>
  <c r="Z86" i="8"/>
  <c r="Y86" i="8"/>
  <c r="X86" i="8"/>
  <c r="W86" i="8"/>
  <c r="V86" i="8"/>
  <c r="U86" i="8"/>
  <c r="T86" i="8"/>
  <c r="BB85" i="8"/>
  <c r="BA85" i="8"/>
  <c r="AZ85" i="8"/>
  <c r="AY85" i="8"/>
  <c r="AX85" i="8"/>
  <c r="AW85" i="8"/>
  <c r="AV85" i="8"/>
  <c r="AU85" i="8"/>
  <c r="AJ85" i="8"/>
  <c r="AI85" i="8"/>
  <c r="AH85" i="8"/>
  <c r="AG85" i="8"/>
  <c r="AF85" i="8"/>
  <c r="AE85" i="8"/>
  <c r="AD85" i="8"/>
  <c r="AC85" i="8"/>
  <c r="AA85" i="8"/>
  <c r="Z85" i="8"/>
  <c r="Y85" i="8"/>
  <c r="X85" i="8"/>
  <c r="W85" i="8"/>
  <c r="V85" i="8"/>
  <c r="U85" i="8"/>
  <c r="T85" i="8"/>
  <c r="BB84" i="8"/>
  <c r="BA84" i="8"/>
  <c r="AZ84" i="8"/>
  <c r="AY84" i="8"/>
  <c r="AX84" i="8"/>
  <c r="AW84" i="8"/>
  <c r="AV84" i="8"/>
  <c r="AU84" i="8"/>
  <c r="AJ84" i="8"/>
  <c r="AI84" i="8"/>
  <c r="AH84" i="8"/>
  <c r="AG84" i="8"/>
  <c r="AF84" i="8"/>
  <c r="AE84" i="8"/>
  <c r="AD84" i="8"/>
  <c r="AC84" i="8"/>
  <c r="AA84" i="8"/>
  <c r="Z84" i="8"/>
  <c r="Y84" i="8"/>
  <c r="X84" i="8"/>
  <c r="W84" i="8"/>
  <c r="V84" i="8"/>
  <c r="U84" i="8"/>
  <c r="T84" i="8"/>
  <c r="BB83" i="8"/>
  <c r="BA83" i="8"/>
  <c r="AZ83" i="8"/>
  <c r="AY83" i="8"/>
  <c r="AX83" i="8"/>
  <c r="AW83" i="8"/>
  <c r="AV83" i="8"/>
  <c r="AU83" i="8"/>
  <c r="AJ83" i="8"/>
  <c r="AI83" i="8"/>
  <c r="AH83" i="8"/>
  <c r="AG83" i="8"/>
  <c r="AF83" i="8"/>
  <c r="AE83" i="8"/>
  <c r="AD83" i="8"/>
  <c r="AC83" i="8"/>
  <c r="AA83" i="8"/>
  <c r="Z83" i="8"/>
  <c r="Y83" i="8"/>
  <c r="X83" i="8"/>
  <c r="W83" i="8"/>
  <c r="V83" i="8"/>
  <c r="U83" i="8"/>
  <c r="T83" i="8"/>
  <c r="BB82" i="8"/>
  <c r="BA82" i="8"/>
  <c r="AZ82" i="8"/>
  <c r="AY82" i="8"/>
  <c r="AX82" i="8"/>
  <c r="AW82" i="8"/>
  <c r="AV82" i="8"/>
  <c r="AU82" i="8"/>
  <c r="AJ82" i="8"/>
  <c r="AI82" i="8"/>
  <c r="AH82" i="8"/>
  <c r="AG82" i="8"/>
  <c r="AF82" i="8"/>
  <c r="AE82" i="8"/>
  <c r="AD82" i="8"/>
  <c r="AC82" i="8"/>
  <c r="AA82" i="8"/>
  <c r="Z82" i="8"/>
  <c r="Y82" i="8"/>
  <c r="X82" i="8"/>
  <c r="W82" i="8"/>
  <c r="V82" i="8"/>
  <c r="U82" i="8"/>
  <c r="T82" i="8"/>
  <c r="BB81" i="8"/>
  <c r="BA81" i="8"/>
  <c r="AZ81" i="8"/>
  <c r="AY81" i="8"/>
  <c r="AX81" i="8"/>
  <c r="AW81" i="8"/>
  <c r="AV81" i="8"/>
  <c r="AU81" i="8"/>
  <c r="AJ81" i="8"/>
  <c r="AI81" i="8"/>
  <c r="AH81" i="8"/>
  <c r="AG81" i="8"/>
  <c r="AF81" i="8"/>
  <c r="AE81" i="8"/>
  <c r="AD81" i="8"/>
  <c r="AC81" i="8"/>
  <c r="AA81" i="8"/>
  <c r="Z81" i="8"/>
  <c r="Y81" i="8"/>
  <c r="X81" i="8"/>
  <c r="W81" i="8"/>
  <c r="V81" i="8"/>
  <c r="U81" i="8"/>
  <c r="T81" i="8"/>
  <c r="BB80" i="8"/>
  <c r="BA80" i="8"/>
  <c r="AZ80" i="8"/>
  <c r="AY80" i="8"/>
  <c r="AX80" i="8"/>
  <c r="AW80" i="8"/>
  <c r="AV80" i="8"/>
  <c r="AU80" i="8"/>
  <c r="AJ80" i="8"/>
  <c r="AI80" i="8"/>
  <c r="AH80" i="8"/>
  <c r="AG80" i="8"/>
  <c r="AF80" i="8"/>
  <c r="AE80" i="8"/>
  <c r="AD80" i="8"/>
  <c r="AC80" i="8"/>
  <c r="AA80" i="8"/>
  <c r="Z80" i="8"/>
  <c r="Y80" i="8"/>
  <c r="X80" i="8"/>
  <c r="W80" i="8"/>
  <c r="V80" i="8"/>
  <c r="U80" i="8"/>
  <c r="T80" i="8"/>
  <c r="BB79" i="8"/>
  <c r="BA79" i="8"/>
  <c r="AZ79" i="8"/>
  <c r="AY79" i="8"/>
  <c r="AX79" i="8"/>
  <c r="AW79" i="8"/>
  <c r="AV79" i="8"/>
  <c r="AU79" i="8"/>
  <c r="AJ79" i="8"/>
  <c r="AI79" i="8"/>
  <c r="AH79" i="8"/>
  <c r="AG79" i="8"/>
  <c r="AF79" i="8"/>
  <c r="AE79" i="8"/>
  <c r="AD79" i="8"/>
  <c r="AC79" i="8"/>
  <c r="AA79" i="8"/>
  <c r="Z79" i="8"/>
  <c r="Y79" i="8"/>
  <c r="X79" i="8"/>
  <c r="W79" i="8"/>
  <c r="V79" i="8"/>
  <c r="U79" i="8"/>
  <c r="T79" i="8"/>
  <c r="BB78" i="8"/>
  <c r="BA78" i="8"/>
  <c r="AZ78" i="8"/>
  <c r="AY78" i="8"/>
  <c r="AX78" i="8"/>
  <c r="AW78" i="8"/>
  <c r="AV78" i="8"/>
  <c r="AU78" i="8"/>
  <c r="AJ78" i="8"/>
  <c r="AI78" i="8"/>
  <c r="AH78" i="8"/>
  <c r="AG78" i="8"/>
  <c r="AF78" i="8"/>
  <c r="AE78" i="8"/>
  <c r="AD78" i="8"/>
  <c r="AC78" i="8"/>
  <c r="AA78" i="8"/>
  <c r="Z78" i="8"/>
  <c r="Y78" i="8"/>
  <c r="X78" i="8"/>
  <c r="W78" i="8"/>
  <c r="V78" i="8"/>
  <c r="U78" i="8"/>
  <c r="T78" i="8"/>
  <c r="BB77" i="8"/>
  <c r="BA77" i="8"/>
  <c r="AZ77" i="8"/>
  <c r="AY77" i="8"/>
  <c r="AX77" i="8"/>
  <c r="AW77" i="8"/>
  <c r="AV77" i="8"/>
  <c r="AU77" i="8"/>
  <c r="AJ77" i="8"/>
  <c r="AI77" i="8"/>
  <c r="AH77" i="8"/>
  <c r="AG77" i="8"/>
  <c r="AF77" i="8"/>
  <c r="AE77" i="8"/>
  <c r="AD77" i="8"/>
  <c r="AC77" i="8"/>
  <c r="AA77" i="8"/>
  <c r="Z77" i="8"/>
  <c r="Y77" i="8"/>
  <c r="X77" i="8"/>
  <c r="W77" i="8"/>
  <c r="V77" i="8"/>
  <c r="U77" i="8"/>
  <c r="T77" i="8"/>
  <c r="BB76" i="8"/>
  <c r="BA76" i="8"/>
  <c r="AZ76" i="8"/>
  <c r="AY76" i="8"/>
  <c r="AX76" i="8"/>
  <c r="AW76" i="8"/>
  <c r="AV76" i="8"/>
  <c r="AU76" i="8"/>
  <c r="AJ76" i="8"/>
  <c r="AI76" i="8"/>
  <c r="AH76" i="8"/>
  <c r="AG76" i="8"/>
  <c r="AF76" i="8"/>
  <c r="AE76" i="8"/>
  <c r="AD76" i="8"/>
  <c r="AC76" i="8"/>
  <c r="AA76" i="8"/>
  <c r="Z76" i="8"/>
  <c r="Y76" i="8"/>
  <c r="X76" i="8"/>
  <c r="W76" i="8"/>
  <c r="V76" i="8"/>
  <c r="U76" i="8"/>
  <c r="T76" i="8"/>
  <c r="BB75" i="8"/>
  <c r="BA75" i="8"/>
  <c r="AZ75" i="8"/>
  <c r="AY75" i="8"/>
  <c r="AX75" i="8"/>
  <c r="AW75" i="8"/>
  <c r="AV75" i="8"/>
  <c r="AU75" i="8"/>
  <c r="AJ75" i="8"/>
  <c r="AI75" i="8"/>
  <c r="AH75" i="8"/>
  <c r="AG75" i="8"/>
  <c r="AF75" i="8"/>
  <c r="AE75" i="8"/>
  <c r="AD75" i="8"/>
  <c r="AC75" i="8"/>
  <c r="AA75" i="8"/>
  <c r="Z75" i="8"/>
  <c r="Y75" i="8"/>
  <c r="X75" i="8"/>
  <c r="W75" i="8"/>
  <c r="V75" i="8"/>
  <c r="U75" i="8"/>
  <c r="T75" i="8"/>
  <c r="BB74" i="8"/>
  <c r="BA74" i="8"/>
  <c r="AZ74" i="8"/>
  <c r="AY74" i="8"/>
  <c r="AX74" i="8"/>
  <c r="AW74" i="8"/>
  <c r="AV74" i="8"/>
  <c r="AU74" i="8"/>
  <c r="AJ74" i="8"/>
  <c r="AI74" i="8"/>
  <c r="AH74" i="8"/>
  <c r="AG74" i="8"/>
  <c r="AF74" i="8"/>
  <c r="AE74" i="8"/>
  <c r="AD74" i="8"/>
  <c r="AC74" i="8"/>
  <c r="AA74" i="8"/>
  <c r="Z74" i="8"/>
  <c r="Y74" i="8"/>
  <c r="X74" i="8"/>
  <c r="W74" i="8"/>
  <c r="V74" i="8"/>
  <c r="U74" i="8"/>
  <c r="T74" i="8"/>
  <c r="BB73" i="8"/>
  <c r="BA73" i="8"/>
  <c r="AZ73" i="8"/>
  <c r="AY73" i="8"/>
  <c r="AX73" i="8"/>
  <c r="AW73" i="8"/>
  <c r="AV73" i="8"/>
  <c r="AU73" i="8"/>
  <c r="AJ73" i="8"/>
  <c r="AI73" i="8"/>
  <c r="AH73" i="8"/>
  <c r="AG73" i="8"/>
  <c r="AF73" i="8"/>
  <c r="AE73" i="8"/>
  <c r="AD73" i="8"/>
  <c r="AC73" i="8"/>
  <c r="AA73" i="8"/>
  <c r="Z73" i="8"/>
  <c r="Y73" i="8"/>
  <c r="X73" i="8"/>
  <c r="W73" i="8"/>
  <c r="V73" i="8"/>
  <c r="U73" i="8"/>
  <c r="T73" i="8"/>
  <c r="BB72" i="8"/>
  <c r="BA72" i="8"/>
  <c r="AZ72" i="8"/>
  <c r="AY72" i="8"/>
  <c r="AX72" i="8"/>
  <c r="AW72" i="8"/>
  <c r="AV72" i="8"/>
  <c r="AU72" i="8"/>
  <c r="AJ72" i="8"/>
  <c r="AI72" i="8"/>
  <c r="AH72" i="8"/>
  <c r="AG72" i="8"/>
  <c r="AF72" i="8"/>
  <c r="AE72" i="8"/>
  <c r="AD72" i="8"/>
  <c r="AC72" i="8"/>
  <c r="AA72" i="8"/>
  <c r="Z72" i="8"/>
  <c r="Y72" i="8"/>
  <c r="X72" i="8"/>
  <c r="W72" i="8"/>
  <c r="V72" i="8"/>
  <c r="U72" i="8"/>
  <c r="T72" i="8"/>
  <c r="BB71" i="8"/>
  <c r="BA71" i="8"/>
  <c r="AZ71" i="8"/>
  <c r="AY71" i="8"/>
  <c r="AX71" i="8"/>
  <c r="AW71" i="8"/>
  <c r="AV71" i="8"/>
  <c r="AU71" i="8"/>
  <c r="AJ71" i="8"/>
  <c r="AI71" i="8"/>
  <c r="AH71" i="8"/>
  <c r="AG71" i="8"/>
  <c r="AF71" i="8"/>
  <c r="AE71" i="8"/>
  <c r="AD71" i="8"/>
  <c r="AC71" i="8"/>
  <c r="AA71" i="8"/>
  <c r="Z71" i="8"/>
  <c r="Y71" i="8"/>
  <c r="X71" i="8"/>
  <c r="W71" i="8"/>
  <c r="V71" i="8"/>
  <c r="U71" i="8"/>
  <c r="T71" i="8"/>
  <c r="BB70" i="8"/>
  <c r="BA70" i="8"/>
  <c r="AZ70" i="8"/>
  <c r="AY70" i="8"/>
  <c r="AX70" i="8"/>
  <c r="AW70" i="8"/>
  <c r="AV70" i="8"/>
  <c r="AU70" i="8"/>
  <c r="AJ70" i="8"/>
  <c r="AI70" i="8"/>
  <c r="AH70" i="8"/>
  <c r="AG70" i="8"/>
  <c r="AF70" i="8"/>
  <c r="AE70" i="8"/>
  <c r="AD70" i="8"/>
  <c r="AC70" i="8"/>
  <c r="AA70" i="8"/>
  <c r="Z70" i="8"/>
  <c r="Y70" i="8"/>
  <c r="X70" i="8"/>
  <c r="W70" i="8"/>
  <c r="V70" i="8"/>
  <c r="U70" i="8"/>
  <c r="T70" i="8"/>
  <c r="BB69" i="8"/>
  <c r="BA69" i="8"/>
  <c r="AZ69" i="8"/>
  <c r="AY69" i="8"/>
  <c r="AX69" i="8"/>
  <c r="AW69" i="8"/>
  <c r="AV69" i="8"/>
  <c r="AU69" i="8"/>
  <c r="AJ69" i="8"/>
  <c r="AI69" i="8"/>
  <c r="AH69" i="8"/>
  <c r="AG69" i="8"/>
  <c r="AF69" i="8"/>
  <c r="AE69" i="8"/>
  <c r="AD69" i="8"/>
  <c r="AC69" i="8"/>
  <c r="AA69" i="8"/>
  <c r="Z69" i="8"/>
  <c r="Y69" i="8"/>
  <c r="X69" i="8"/>
  <c r="W69" i="8"/>
  <c r="V69" i="8"/>
  <c r="U69" i="8"/>
  <c r="T69" i="8"/>
  <c r="BB68" i="8"/>
  <c r="BA68" i="8"/>
  <c r="AZ68" i="8"/>
  <c r="AY68" i="8"/>
  <c r="AX68" i="8"/>
  <c r="AW68" i="8"/>
  <c r="AV68" i="8"/>
  <c r="AU68" i="8"/>
  <c r="AJ68" i="8"/>
  <c r="AI68" i="8"/>
  <c r="AH68" i="8"/>
  <c r="AG68" i="8"/>
  <c r="AF68" i="8"/>
  <c r="AE68" i="8"/>
  <c r="AD68" i="8"/>
  <c r="AC68" i="8"/>
  <c r="AA68" i="8"/>
  <c r="Z68" i="8"/>
  <c r="Y68" i="8"/>
  <c r="X68" i="8"/>
  <c r="W68" i="8"/>
  <c r="V68" i="8"/>
  <c r="U68" i="8"/>
  <c r="T68" i="8"/>
  <c r="BB67" i="8"/>
  <c r="BA67" i="8"/>
  <c r="AZ67" i="8"/>
  <c r="AY67" i="8"/>
  <c r="AX67" i="8"/>
  <c r="AW67" i="8"/>
  <c r="AV67" i="8"/>
  <c r="AU67" i="8"/>
  <c r="AJ67" i="8"/>
  <c r="AI67" i="8"/>
  <c r="AH67" i="8"/>
  <c r="AG67" i="8"/>
  <c r="AF67" i="8"/>
  <c r="AE67" i="8"/>
  <c r="AD67" i="8"/>
  <c r="AC67" i="8"/>
  <c r="AA67" i="8"/>
  <c r="Z67" i="8"/>
  <c r="Y67" i="8"/>
  <c r="X67" i="8"/>
  <c r="W67" i="8"/>
  <c r="V67" i="8"/>
  <c r="U67" i="8"/>
  <c r="T67" i="8"/>
  <c r="BB66" i="8"/>
  <c r="BA66" i="8"/>
  <c r="AZ66" i="8"/>
  <c r="AY66" i="8"/>
  <c r="AX66" i="8"/>
  <c r="AW66" i="8"/>
  <c r="AV66" i="8"/>
  <c r="AU66" i="8"/>
  <c r="AJ66" i="8"/>
  <c r="AI66" i="8"/>
  <c r="AH66" i="8"/>
  <c r="AG66" i="8"/>
  <c r="AF66" i="8"/>
  <c r="AE66" i="8"/>
  <c r="AD66" i="8"/>
  <c r="AC66" i="8"/>
  <c r="AA66" i="8"/>
  <c r="Z66" i="8"/>
  <c r="Y66" i="8"/>
  <c r="X66" i="8"/>
  <c r="W66" i="8"/>
  <c r="V66" i="8"/>
  <c r="U66" i="8"/>
  <c r="T66" i="8"/>
  <c r="BB65" i="8"/>
  <c r="BA65" i="8"/>
  <c r="AZ65" i="8"/>
  <c r="AY65" i="8"/>
  <c r="AX65" i="8"/>
  <c r="AW65" i="8"/>
  <c r="AV65" i="8"/>
  <c r="AU65" i="8"/>
  <c r="AJ65" i="8"/>
  <c r="AI65" i="8"/>
  <c r="AH65" i="8"/>
  <c r="AG65" i="8"/>
  <c r="AF65" i="8"/>
  <c r="AE65" i="8"/>
  <c r="AD65" i="8"/>
  <c r="AC65" i="8"/>
  <c r="AA65" i="8"/>
  <c r="Z65" i="8"/>
  <c r="Y65" i="8"/>
  <c r="X65" i="8"/>
  <c r="W65" i="8"/>
  <c r="V65" i="8"/>
  <c r="U65" i="8"/>
  <c r="T65" i="8"/>
  <c r="BB64" i="8"/>
  <c r="BA64" i="8"/>
  <c r="AZ64" i="8"/>
  <c r="AY64" i="8"/>
  <c r="AX64" i="8"/>
  <c r="AW64" i="8"/>
  <c r="AV64" i="8"/>
  <c r="AU64" i="8"/>
  <c r="AJ64" i="8"/>
  <c r="AI64" i="8"/>
  <c r="AH64" i="8"/>
  <c r="AG64" i="8"/>
  <c r="AF64" i="8"/>
  <c r="AE64" i="8"/>
  <c r="AD64" i="8"/>
  <c r="AC64" i="8"/>
  <c r="AA64" i="8"/>
  <c r="Z64" i="8"/>
  <c r="Y64" i="8"/>
  <c r="X64" i="8"/>
  <c r="W64" i="8"/>
  <c r="V64" i="8"/>
  <c r="U64" i="8"/>
  <c r="T64" i="8"/>
  <c r="BB63" i="8"/>
  <c r="BA63" i="8"/>
  <c r="AZ63" i="8"/>
  <c r="AY63" i="8"/>
  <c r="AX63" i="8"/>
  <c r="AW63" i="8"/>
  <c r="AV63" i="8"/>
  <c r="AU63" i="8"/>
  <c r="AJ63" i="8"/>
  <c r="AI63" i="8"/>
  <c r="AH63" i="8"/>
  <c r="AG63" i="8"/>
  <c r="AF63" i="8"/>
  <c r="AE63" i="8"/>
  <c r="AD63" i="8"/>
  <c r="AC63" i="8"/>
  <c r="AA63" i="8"/>
  <c r="Z63" i="8"/>
  <c r="Y63" i="8"/>
  <c r="X63" i="8"/>
  <c r="W63" i="8"/>
  <c r="V63" i="8"/>
  <c r="U63" i="8"/>
  <c r="T63" i="8"/>
  <c r="BB62" i="8"/>
  <c r="BA62" i="8"/>
  <c r="AZ62" i="8"/>
  <c r="AY62" i="8"/>
  <c r="AX62" i="8"/>
  <c r="AW62" i="8"/>
  <c r="AV62" i="8"/>
  <c r="AU62" i="8"/>
  <c r="AJ62" i="8"/>
  <c r="AI62" i="8"/>
  <c r="AH62" i="8"/>
  <c r="AG62" i="8"/>
  <c r="AF62" i="8"/>
  <c r="AE62" i="8"/>
  <c r="AD62" i="8"/>
  <c r="AC62" i="8"/>
  <c r="AA62" i="8"/>
  <c r="Z62" i="8"/>
  <c r="Y62" i="8"/>
  <c r="X62" i="8"/>
  <c r="W62" i="8"/>
  <c r="V62" i="8"/>
  <c r="U62" i="8"/>
  <c r="T62" i="8"/>
  <c r="BB61" i="8"/>
  <c r="BA61" i="8"/>
  <c r="AZ61" i="8"/>
  <c r="AY61" i="8"/>
  <c r="AX61" i="8"/>
  <c r="AW61" i="8"/>
  <c r="AV61" i="8"/>
  <c r="AU61" i="8"/>
  <c r="AJ61" i="8"/>
  <c r="AI61" i="8"/>
  <c r="AH61" i="8"/>
  <c r="AG61" i="8"/>
  <c r="AF61" i="8"/>
  <c r="AE61" i="8"/>
  <c r="AD61" i="8"/>
  <c r="AC61" i="8"/>
  <c r="AA61" i="8"/>
  <c r="Z61" i="8"/>
  <c r="Y61" i="8"/>
  <c r="X61" i="8"/>
  <c r="W61" i="8"/>
  <c r="V61" i="8"/>
  <c r="U61" i="8"/>
  <c r="T61" i="8"/>
  <c r="BB60" i="8"/>
  <c r="BA60" i="8"/>
  <c r="AZ60" i="8"/>
  <c r="AY60" i="8"/>
  <c r="AX60" i="8"/>
  <c r="AW60" i="8"/>
  <c r="AV60" i="8"/>
  <c r="AU60" i="8"/>
  <c r="AJ60" i="8"/>
  <c r="AI60" i="8"/>
  <c r="AH60" i="8"/>
  <c r="AG60" i="8"/>
  <c r="AF60" i="8"/>
  <c r="AE60" i="8"/>
  <c r="AD60" i="8"/>
  <c r="AC60" i="8"/>
  <c r="AA60" i="8"/>
  <c r="Z60" i="8"/>
  <c r="Y60" i="8"/>
  <c r="X60" i="8"/>
  <c r="W60" i="8"/>
  <c r="V60" i="8"/>
  <c r="U60" i="8"/>
  <c r="T60" i="8"/>
  <c r="BB59" i="8"/>
  <c r="BA59" i="8"/>
  <c r="AZ59" i="8"/>
  <c r="AY59" i="8"/>
  <c r="AX59" i="8"/>
  <c r="AW59" i="8"/>
  <c r="AV59" i="8"/>
  <c r="AU59" i="8"/>
  <c r="AJ59" i="8"/>
  <c r="AI59" i="8"/>
  <c r="AH59" i="8"/>
  <c r="AG59" i="8"/>
  <c r="AF59" i="8"/>
  <c r="AE59" i="8"/>
  <c r="AD59" i="8"/>
  <c r="AC59" i="8"/>
  <c r="AA59" i="8"/>
  <c r="Z59" i="8"/>
  <c r="Y59" i="8"/>
  <c r="X59" i="8"/>
  <c r="W59" i="8"/>
  <c r="V59" i="8"/>
  <c r="U59" i="8"/>
  <c r="T59" i="8"/>
  <c r="BB58" i="8"/>
  <c r="BA58" i="8"/>
  <c r="AZ58" i="8"/>
  <c r="AY58" i="8"/>
  <c r="AX58" i="8"/>
  <c r="AW58" i="8"/>
  <c r="AV58" i="8"/>
  <c r="AU58" i="8"/>
  <c r="AJ58" i="8"/>
  <c r="AI58" i="8"/>
  <c r="AH58" i="8"/>
  <c r="AG58" i="8"/>
  <c r="AF58" i="8"/>
  <c r="AE58" i="8"/>
  <c r="AD58" i="8"/>
  <c r="AC58" i="8"/>
  <c r="AA58" i="8"/>
  <c r="Z58" i="8"/>
  <c r="Y58" i="8"/>
  <c r="X58" i="8"/>
  <c r="W58" i="8"/>
  <c r="V58" i="8"/>
  <c r="U58" i="8"/>
  <c r="T58" i="8"/>
  <c r="BB57" i="8"/>
  <c r="BA57" i="8"/>
  <c r="AZ57" i="8"/>
  <c r="AY57" i="8"/>
  <c r="AX57" i="8"/>
  <c r="AW57" i="8"/>
  <c r="AV57" i="8"/>
  <c r="AU57" i="8"/>
  <c r="AJ57" i="8"/>
  <c r="AI57" i="8"/>
  <c r="AH57" i="8"/>
  <c r="AG57" i="8"/>
  <c r="AF57" i="8"/>
  <c r="AE57" i="8"/>
  <c r="AD57" i="8"/>
  <c r="AC57" i="8"/>
  <c r="AA57" i="8"/>
  <c r="Z57" i="8"/>
  <c r="Y57" i="8"/>
  <c r="X57" i="8"/>
  <c r="W57" i="8"/>
  <c r="V57" i="8"/>
  <c r="U57" i="8"/>
  <c r="T57" i="8"/>
  <c r="BB56" i="8"/>
  <c r="BA56" i="8"/>
  <c r="AZ56" i="8"/>
  <c r="AY56" i="8"/>
  <c r="AX56" i="8"/>
  <c r="AW56" i="8"/>
  <c r="AV56" i="8"/>
  <c r="AU56" i="8"/>
  <c r="AJ56" i="8"/>
  <c r="AI56" i="8"/>
  <c r="AH56" i="8"/>
  <c r="AG56" i="8"/>
  <c r="AF56" i="8"/>
  <c r="AE56" i="8"/>
  <c r="AD56" i="8"/>
  <c r="AC56" i="8"/>
  <c r="AA56" i="8"/>
  <c r="Z56" i="8"/>
  <c r="Y56" i="8"/>
  <c r="X56" i="8"/>
  <c r="W56" i="8"/>
  <c r="V56" i="8"/>
  <c r="U56" i="8"/>
  <c r="T56" i="8"/>
  <c r="BB55" i="8"/>
  <c r="BA55" i="8"/>
  <c r="AZ55" i="8"/>
  <c r="AY55" i="8"/>
  <c r="AX55" i="8"/>
  <c r="AW55" i="8"/>
  <c r="AV55" i="8"/>
  <c r="AU55" i="8"/>
  <c r="AJ55" i="8"/>
  <c r="AI55" i="8"/>
  <c r="AH55" i="8"/>
  <c r="AG55" i="8"/>
  <c r="AF55" i="8"/>
  <c r="AE55" i="8"/>
  <c r="AD55" i="8"/>
  <c r="AC55" i="8"/>
  <c r="AA55" i="8"/>
  <c r="Z55" i="8"/>
  <c r="Y55" i="8"/>
  <c r="X55" i="8"/>
  <c r="W55" i="8"/>
  <c r="V55" i="8"/>
  <c r="U55" i="8"/>
  <c r="T55" i="8"/>
  <c r="BB54" i="8"/>
  <c r="BA54" i="8"/>
  <c r="AZ54" i="8"/>
  <c r="AY54" i="8"/>
  <c r="AX54" i="8"/>
  <c r="AW54" i="8"/>
  <c r="AV54" i="8"/>
  <c r="AU54" i="8"/>
  <c r="AJ54" i="8"/>
  <c r="AI54" i="8"/>
  <c r="AH54" i="8"/>
  <c r="AG54" i="8"/>
  <c r="AF54" i="8"/>
  <c r="AE54" i="8"/>
  <c r="AD54" i="8"/>
  <c r="AC54" i="8"/>
  <c r="AA54" i="8"/>
  <c r="Z54" i="8"/>
  <c r="Y54" i="8"/>
  <c r="X54" i="8"/>
  <c r="W54" i="8"/>
  <c r="V54" i="8"/>
  <c r="U54" i="8"/>
  <c r="T54" i="8"/>
  <c r="AS53" i="8"/>
  <c r="BB53" i="8" s="1"/>
  <c r="AR53" i="8"/>
  <c r="BA53" i="8" s="1"/>
  <c r="AQ53" i="8"/>
  <c r="AZ53" i="8" s="1"/>
  <c r="AP53" i="8"/>
  <c r="AO53" i="8"/>
  <c r="AN53" i="8"/>
  <c r="AW53" i="8" s="1"/>
  <c r="AM53" i="8"/>
  <c r="AV53" i="8" s="1"/>
  <c r="AL53" i="8"/>
  <c r="AU53" i="8" s="1"/>
  <c r="AJ53" i="8"/>
  <c r="AI53" i="8"/>
  <c r="AH53" i="8"/>
  <c r="AG53" i="8"/>
  <c r="AF53" i="8"/>
  <c r="AE53" i="8"/>
  <c r="AD53" i="8"/>
  <c r="AC53" i="8"/>
  <c r="AA53" i="8"/>
  <c r="Z53" i="8"/>
  <c r="Y53" i="8"/>
  <c r="X53" i="8"/>
  <c r="W53" i="8"/>
  <c r="V53" i="8"/>
  <c r="U53" i="8"/>
  <c r="T53" i="8"/>
  <c r="AS52" i="8"/>
  <c r="BB52" i="8" s="1"/>
  <c r="AR52" i="8"/>
  <c r="BA52" i="8" s="1"/>
  <c r="AQ52" i="8"/>
  <c r="AZ52" i="8" s="1"/>
  <c r="AP52" i="8"/>
  <c r="AO52" i="8"/>
  <c r="AN52" i="8"/>
  <c r="AW52" i="8" s="1"/>
  <c r="AM52" i="8"/>
  <c r="AV52" i="8" s="1"/>
  <c r="AL52" i="8"/>
  <c r="AU52" i="8" s="1"/>
  <c r="AJ52" i="8"/>
  <c r="AI52" i="8"/>
  <c r="AH52" i="8"/>
  <c r="AG52" i="8"/>
  <c r="AF52" i="8"/>
  <c r="AE52" i="8"/>
  <c r="AD52" i="8"/>
  <c r="AC52" i="8"/>
  <c r="AA52" i="8"/>
  <c r="Z52" i="8"/>
  <c r="Y52" i="8"/>
  <c r="X52" i="8"/>
  <c r="W52" i="8"/>
  <c r="V52" i="8"/>
  <c r="U52" i="8"/>
  <c r="T52" i="8"/>
  <c r="AS51" i="8"/>
  <c r="BB51" i="8" s="1"/>
  <c r="AR51" i="8"/>
  <c r="BA51" i="8" s="1"/>
  <c r="AQ51" i="8"/>
  <c r="AZ51" i="8" s="1"/>
  <c r="AP51" i="8"/>
  <c r="AO51" i="8"/>
  <c r="AN51" i="8"/>
  <c r="AW51" i="8" s="1"/>
  <c r="AM51" i="8"/>
  <c r="AV51" i="8" s="1"/>
  <c r="AL51" i="8"/>
  <c r="AU51" i="8" s="1"/>
  <c r="AJ51" i="8"/>
  <c r="AI51" i="8"/>
  <c r="AH51" i="8"/>
  <c r="AG51" i="8"/>
  <c r="AF51" i="8"/>
  <c r="AE51" i="8"/>
  <c r="AD51" i="8"/>
  <c r="AC51" i="8"/>
  <c r="AA51" i="8"/>
  <c r="Z51" i="8"/>
  <c r="Y51" i="8"/>
  <c r="X51" i="8"/>
  <c r="W51" i="8"/>
  <c r="V51" i="8"/>
  <c r="U51" i="8"/>
  <c r="T51" i="8"/>
  <c r="AS50" i="8"/>
  <c r="BB50" i="8" s="1"/>
  <c r="AR50" i="8"/>
  <c r="BA50" i="8" s="1"/>
  <c r="AQ50" i="8"/>
  <c r="AZ50" i="8" s="1"/>
  <c r="AP50" i="8"/>
  <c r="AO50" i="8"/>
  <c r="AN50" i="8"/>
  <c r="AW50" i="8" s="1"/>
  <c r="AM50" i="8"/>
  <c r="AV50" i="8" s="1"/>
  <c r="AL50" i="8"/>
  <c r="AU50" i="8" s="1"/>
  <c r="AJ50" i="8"/>
  <c r="AI50" i="8"/>
  <c r="AH50" i="8"/>
  <c r="AG50" i="8"/>
  <c r="AF50" i="8"/>
  <c r="AE50" i="8"/>
  <c r="AD50" i="8"/>
  <c r="AC50" i="8"/>
  <c r="AA50" i="8"/>
  <c r="Z50" i="8"/>
  <c r="Y50" i="8"/>
  <c r="X50" i="8"/>
  <c r="W50" i="8"/>
  <c r="V50" i="8"/>
  <c r="U50" i="8"/>
  <c r="T50" i="8"/>
  <c r="AS49" i="8"/>
  <c r="BB49" i="8" s="1"/>
  <c r="AR49" i="8"/>
  <c r="BA49" i="8" s="1"/>
  <c r="AQ49" i="8"/>
  <c r="AZ49" i="8" s="1"/>
  <c r="AP49" i="8"/>
  <c r="AO49" i="8"/>
  <c r="AN49" i="8"/>
  <c r="AW49" i="8" s="1"/>
  <c r="AM49" i="8"/>
  <c r="AV49" i="8" s="1"/>
  <c r="AL49" i="8"/>
  <c r="AU49" i="8" s="1"/>
  <c r="AJ49" i="8"/>
  <c r="AI49" i="8"/>
  <c r="AH49" i="8"/>
  <c r="AG49" i="8"/>
  <c r="AF49" i="8"/>
  <c r="AE49" i="8"/>
  <c r="AD49" i="8"/>
  <c r="AC49" i="8"/>
  <c r="AA49" i="8"/>
  <c r="Z49" i="8"/>
  <c r="Y49" i="8"/>
  <c r="X49" i="8"/>
  <c r="W49" i="8"/>
  <c r="V49" i="8"/>
  <c r="U49" i="8"/>
  <c r="T49" i="8"/>
  <c r="AS48" i="8"/>
  <c r="BB48" i="8" s="1"/>
  <c r="AR48" i="8"/>
  <c r="BA48" i="8" s="1"/>
  <c r="AQ48" i="8"/>
  <c r="AZ48" i="8" s="1"/>
  <c r="AP48" i="8"/>
  <c r="AO48" i="8"/>
  <c r="AN48" i="8"/>
  <c r="AW48" i="8" s="1"/>
  <c r="AM48" i="8"/>
  <c r="AV48" i="8" s="1"/>
  <c r="AL48" i="8"/>
  <c r="AU48" i="8" s="1"/>
  <c r="AJ48" i="8"/>
  <c r="AI48" i="8"/>
  <c r="AH48" i="8"/>
  <c r="AG48" i="8"/>
  <c r="AF48" i="8"/>
  <c r="AE48" i="8"/>
  <c r="AD48" i="8"/>
  <c r="AC48" i="8"/>
  <c r="AA48" i="8"/>
  <c r="Z48" i="8"/>
  <c r="Y48" i="8"/>
  <c r="X48" i="8"/>
  <c r="W48" i="8"/>
  <c r="V48" i="8"/>
  <c r="U48" i="8"/>
  <c r="T48" i="8"/>
  <c r="AS47" i="8"/>
  <c r="BB47" i="8" s="1"/>
  <c r="AR47" i="8"/>
  <c r="BA47" i="8" s="1"/>
  <c r="AQ47" i="8"/>
  <c r="AZ47" i="8" s="1"/>
  <c r="AP47" i="8"/>
  <c r="AO47" i="8"/>
  <c r="AN47" i="8"/>
  <c r="AW47" i="8" s="1"/>
  <c r="AM47" i="8"/>
  <c r="AV47" i="8" s="1"/>
  <c r="AL47" i="8"/>
  <c r="AU47" i="8" s="1"/>
  <c r="AJ47" i="8"/>
  <c r="AI47" i="8"/>
  <c r="AH47" i="8"/>
  <c r="AG47" i="8"/>
  <c r="AF47" i="8"/>
  <c r="AE47" i="8"/>
  <c r="AD47" i="8"/>
  <c r="AC47" i="8"/>
  <c r="AA47" i="8"/>
  <c r="Z47" i="8"/>
  <c r="Y47" i="8"/>
  <c r="X47" i="8"/>
  <c r="W47" i="8"/>
  <c r="V47" i="8"/>
  <c r="U47" i="8"/>
  <c r="T47" i="8"/>
  <c r="AS46" i="8"/>
  <c r="BB46" i="8" s="1"/>
  <c r="AR46" i="8"/>
  <c r="BA46" i="8" s="1"/>
  <c r="AQ46" i="8"/>
  <c r="AZ46" i="8" s="1"/>
  <c r="AP46" i="8"/>
  <c r="AO46" i="8"/>
  <c r="AN46" i="8"/>
  <c r="AW46" i="8" s="1"/>
  <c r="AM46" i="8"/>
  <c r="AV46" i="8" s="1"/>
  <c r="AL46" i="8"/>
  <c r="AU46" i="8" s="1"/>
  <c r="AJ46" i="8"/>
  <c r="AI46" i="8"/>
  <c r="AH46" i="8"/>
  <c r="AG46" i="8"/>
  <c r="AF46" i="8"/>
  <c r="AE46" i="8"/>
  <c r="AD46" i="8"/>
  <c r="AC46" i="8"/>
  <c r="AA46" i="8"/>
  <c r="Z46" i="8"/>
  <c r="Y46" i="8"/>
  <c r="X46" i="8"/>
  <c r="W46" i="8"/>
  <c r="V46" i="8"/>
  <c r="U46" i="8"/>
  <c r="T46" i="8"/>
  <c r="AS45" i="8"/>
  <c r="BB45" i="8" s="1"/>
  <c r="AR45" i="8"/>
  <c r="BA45" i="8" s="1"/>
  <c r="AQ45" i="8"/>
  <c r="AZ45" i="8" s="1"/>
  <c r="AP45" i="8"/>
  <c r="AO45" i="8"/>
  <c r="AN45" i="8"/>
  <c r="AW45" i="8" s="1"/>
  <c r="AM45" i="8"/>
  <c r="AV45" i="8" s="1"/>
  <c r="AL45" i="8"/>
  <c r="AU45" i="8" s="1"/>
  <c r="AJ45" i="8"/>
  <c r="AI45" i="8"/>
  <c r="AH45" i="8"/>
  <c r="AG45" i="8"/>
  <c r="AF45" i="8"/>
  <c r="AE45" i="8"/>
  <c r="AD45" i="8"/>
  <c r="AC45" i="8"/>
  <c r="AA45" i="8"/>
  <c r="Z45" i="8"/>
  <c r="Y45" i="8"/>
  <c r="X45" i="8"/>
  <c r="W45" i="8"/>
  <c r="V45" i="8"/>
  <c r="U45" i="8"/>
  <c r="T45" i="8"/>
  <c r="AS44" i="8"/>
  <c r="BB44" i="8" s="1"/>
  <c r="AR44" i="8"/>
  <c r="BA44" i="8" s="1"/>
  <c r="AQ44" i="8"/>
  <c r="AZ44" i="8" s="1"/>
  <c r="AP44" i="8"/>
  <c r="AO44" i="8"/>
  <c r="AN44" i="8"/>
  <c r="AW44" i="8" s="1"/>
  <c r="AM44" i="8"/>
  <c r="AV44" i="8" s="1"/>
  <c r="AL44" i="8"/>
  <c r="AU44" i="8" s="1"/>
  <c r="AJ44" i="8"/>
  <c r="AI44" i="8"/>
  <c r="AH44" i="8"/>
  <c r="AG44" i="8"/>
  <c r="AF44" i="8"/>
  <c r="AE44" i="8"/>
  <c r="AD44" i="8"/>
  <c r="AC44" i="8"/>
  <c r="AA44" i="8"/>
  <c r="Z44" i="8"/>
  <c r="Y44" i="8"/>
  <c r="X44" i="8"/>
  <c r="W44" i="8"/>
  <c r="V44" i="8"/>
  <c r="U44" i="8"/>
  <c r="T44" i="8"/>
  <c r="AS43" i="8"/>
  <c r="BB43" i="8" s="1"/>
  <c r="AR43" i="8"/>
  <c r="BA43" i="8" s="1"/>
  <c r="AQ43" i="8"/>
  <c r="AZ43" i="8" s="1"/>
  <c r="AP43" i="8"/>
  <c r="AO43" i="8"/>
  <c r="AN43" i="8"/>
  <c r="AW43" i="8" s="1"/>
  <c r="AM43" i="8"/>
  <c r="AV43" i="8" s="1"/>
  <c r="AL43" i="8"/>
  <c r="AU43" i="8" s="1"/>
  <c r="AJ43" i="8"/>
  <c r="AI43" i="8"/>
  <c r="AH43" i="8"/>
  <c r="AG43" i="8"/>
  <c r="AF43" i="8"/>
  <c r="AE43" i="8"/>
  <c r="AD43" i="8"/>
  <c r="AC43" i="8"/>
  <c r="AA43" i="8"/>
  <c r="Z43" i="8"/>
  <c r="Y43" i="8"/>
  <c r="X43" i="8"/>
  <c r="W43" i="8"/>
  <c r="V43" i="8"/>
  <c r="U43" i="8"/>
  <c r="T43" i="8"/>
  <c r="AS42" i="8"/>
  <c r="BB42" i="8" s="1"/>
  <c r="AR42" i="8"/>
  <c r="BA42" i="8" s="1"/>
  <c r="AQ42" i="8"/>
  <c r="AZ42" i="8" s="1"/>
  <c r="AP42" i="8"/>
  <c r="AO42" i="8"/>
  <c r="AN42" i="8"/>
  <c r="AW42" i="8" s="1"/>
  <c r="AM42" i="8"/>
  <c r="AV42" i="8" s="1"/>
  <c r="AL42" i="8"/>
  <c r="AU42" i="8" s="1"/>
  <c r="AJ42" i="8"/>
  <c r="AI42" i="8"/>
  <c r="AH42" i="8"/>
  <c r="AG42" i="8"/>
  <c r="AF42" i="8"/>
  <c r="AE42" i="8"/>
  <c r="AD42" i="8"/>
  <c r="AC42" i="8"/>
  <c r="AA42" i="8"/>
  <c r="Z42" i="8"/>
  <c r="Y42" i="8"/>
  <c r="X42" i="8"/>
  <c r="W42" i="8"/>
  <c r="V42" i="8"/>
  <c r="U42" i="8"/>
  <c r="T42" i="8"/>
  <c r="AS41" i="8"/>
  <c r="BB41" i="8" s="1"/>
  <c r="AR41" i="8"/>
  <c r="BA41" i="8" s="1"/>
  <c r="AQ41" i="8"/>
  <c r="AZ41" i="8" s="1"/>
  <c r="AP41" i="8"/>
  <c r="AO41" i="8"/>
  <c r="AN41" i="8"/>
  <c r="AW41" i="8" s="1"/>
  <c r="AM41" i="8"/>
  <c r="AV41" i="8" s="1"/>
  <c r="AL41" i="8"/>
  <c r="AU41" i="8" s="1"/>
  <c r="AJ41" i="8"/>
  <c r="AI41" i="8"/>
  <c r="AH41" i="8"/>
  <c r="AG41" i="8"/>
  <c r="AF41" i="8"/>
  <c r="AE41" i="8"/>
  <c r="AD41" i="8"/>
  <c r="AC41" i="8"/>
  <c r="AA41" i="8"/>
  <c r="Z41" i="8"/>
  <c r="Y41" i="8"/>
  <c r="X41" i="8"/>
  <c r="W41" i="8"/>
  <c r="V41" i="8"/>
  <c r="U41" i="8"/>
  <c r="T41" i="8"/>
  <c r="AS40" i="8"/>
  <c r="BB40" i="8" s="1"/>
  <c r="AR40" i="8"/>
  <c r="BA40" i="8" s="1"/>
  <c r="AQ40" i="8"/>
  <c r="AZ40" i="8" s="1"/>
  <c r="AP40" i="8"/>
  <c r="AO40" i="8"/>
  <c r="AN40" i="8"/>
  <c r="AW40" i="8" s="1"/>
  <c r="AM40" i="8"/>
  <c r="AV40" i="8" s="1"/>
  <c r="AL40" i="8"/>
  <c r="AU40" i="8" s="1"/>
  <c r="AJ40" i="8"/>
  <c r="AI40" i="8"/>
  <c r="AH40" i="8"/>
  <c r="AG40" i="8"/>
  <c r="AF40" i="8"/>
  <c r="AE40" i="8"/>
  <c r="AD40" i="8"/>
  <c r="AC40" i="8"/>
  <c r="AA40" i="8"/>
  <c r="Z40" i="8"/>
  <c r="Y40" i="8"/>
  <c r="X40" i="8"/>
  <c r="W40" i="8"/>
  <c r="V40" i="8"/>
  <c r="U40" i="8"/>
  <c r="T40" i="8"/>
  <c r="AS39" i="8"/>
  <c r="BB39" i="8" s="1"/>
  <c r="AR39" i="8"/>
  <c r="BA39" i="8" s="1"/>
  <c r="AQ39" i="8"/>
  <c r="AZ39" i="8" s="1"/>
  <c r="AP39" i="8"/>
  <c r="AO39" i="8"/>
  <c r="AN39" i="8"/>
  <c r="AW39" i="8" s="1"/>
  <c r="AM39" i="8"/>
  <c r="AV39" i="8" s="1"/>
  <c r="AL39" i="8"/>
  <c r="AU39" i="8" s="1"/>
  <c r="AJ39" i="8"/>
  <c r="AI39" i="8"/>
  <c r="AH39" i="8"/>
  <c r="AG39" i="8"/>
  <c r="AF39" i="8"/>
  <c r="AE39" i="8"/>
  <c r="AD39" i="8"/>
  <c r="AC39" i="8"/>
  <c r="AA39" i="8"/>
  <c r="Z39" i="8"/>
  <c r="Y39" i="8"/>
  <c r="X39" i="8"/>
  <c r="W39" i="8"/>
  <c r="V39" i="8"/>
  <c r="U39" i="8"/>
  <c r="T39" i="8"/>
  <c r="AS38" i="8"/>
  <c r="BB38" i="8" s="1"/>
  <c r="AR38" i="8"/>
  <c r="BA38" i="8" s="1"/>
  <c r="AQ38" i="8"/>
  <c r="AZ38" i="8" s="1"/>
  <c r="AP38" i="8"/>
  <c r="AO38" i="8"/>
  <c r="AN38" i="8"/>
  <c r="AW38" i="8" s="1"/>
  <c r="AM38" i="8"/>
  <c r="AV38" i="8" s="1"/>
  <c r="AL38" i="8"/>
  <c r="AU38" i="8" s="1"/>
  <c r="AJ38" i="8"/>
  <c r="AI38" i="8"/>
  <c r="AH38" i="8"/>
  <c r="AG38" i="8"/>
  <c r="AF38" i="8"/>
  <c r="AE38" i="8"/>
  <c r="AD38" i="8"/>
  <c r="AC38" i="8"/>
  <c r="AA38" i="8"/>
  <c r="Z38" i="8"/>
  <c r="Y38" i="8"/>
  <c r="X38" i="8"/>
  <c r="W38" i="8"/>
  <c r="V38" i="8"/>
  <c r="U38" i="8"/>
  <c r="T38" i="8"/>
  <c r="AS37" i="8"/>
  <c r="BB37" i="8" s="1"/>
  <c r="AR37" i="8"/>
  <c r="BA37" i="8" s="1"/>
  <c r="AQ37" i="8"/>
  <c r="AZ37" i="8" s="1"/>
  <c r="AP37" i="8"/>
  <c r="AO37" i="8"/>
  <c r="AN37" i="8"/>
  <c r="AW37" i="8" s="1"/>
  <c r="AM37" i="8"/>
  <c r="AV37" i="8" s="1"/>
  <c r="AL37" i="8"/>
  <c r="AU37" i="8" s="1"/>
  <c r="AJ37" i="8"/>
  <c r="AI37" i="8"/>
  <c r="AH37" i="8"/>
  <c r="AG37" i="8"/>
  <c r="AF37" i="8"/>
  <c r="AE37" i="8"/>
  <c r="AD37" i="8"/>
  <c r="AC37" i="8"/>
  <c r="AA37" i="8"/>
  <c r="Z37" i="8"/>
  <c r="Y37" i="8"/>
  <c r="X37" i="8"/>
  <c r="W37" i="8"/>
  <c r="V37" i="8"/>
  <c r="U37" i="8"/>
  <c r="T37" i="8"/>
  <c r="AS36" i="8"/>
  <c r="BB36" i="8" s="1"/>
  <c r="AR36" i="8"/>
  <c r="BA36" i="8" s="1"/>
  <c r="AQ36" i="8"/>
  <c r="AZ36" i="8" s="1"/>
  <c r="AP36" i="8"/>
  <c r="AO36" i="8"/>
  <c r="AN36" i="8"/>
  <c r="AW36" i="8" s="1"/>
  <c r="AM36" i="8"/>
  <c r="AV36" i="8" s="1"/>
  <c r="AL36" i="8"/>
  <c r="AU36" i="8" s="1"/>
  <c r="AJ36" i="8"/>
  <c r="AI36" i="8"/>
  <c r="AH36" i="8"/>
  <c r="AG36" i="8"/>
  <c r="AF36" i="8"/>
  <c r="AE36" i="8"/>
  <c r="AD36" i="8"/>
  <c r="AC36" i="8"/>
  <c r="AA36" i="8"/>
  <c r="Z36" i="8"/>
  <c r="Y36" i="8"/>
  <c r="X36" i="8"/>
  <c r="W36" i="8"/>
  <c r="V36" i="8"/>
  <c r="U36" i="8"/>
  <c r="T36" i="8"/>
  <c r="AS35" i="8"/>
  <c r="BB35" i="8" s="1"/>
  <c r="AR35" i="8"/>
  <c r="BA35" i="8" s="1"/>
  <c r="AQ35" i="8"/>
  <c r="AZ35" i="8" s="1"/>
  <c r="AP35" i="8"/>
  <c r="AO35" i="8"/>
  <c r="AN35" i="8"/>
  <c r="AW35" i="8" s="1"/>
  <c r="AM35" i="8"/>
  <c r="AV35" i="8" s="1"/>
  <c r="AL35" i="8"/>
  <c r="AU35" i="8" s="1"/>
  <c r="AJ35" i="8"/>
  <c r="AI35" i="8"/>
  <c r="AH35" i="8"/>
  <c r="AG35" i="8"/>
  <c r="AF35" i="8"/>
  <c r="AE35" i="8"/>
  <c r="AD35" i="8"/>
  <c r="AC35" i="8"/>
  <c r="AA35" i="8"/>
  <c r="Z35" i="8"/>
  <c r="Y35" i="8"/>
  <c r="X35" i="8"/>
  <c r="W35" i="8"/>
  <c r="V35" i="8"/>
  <c r="U35" i="8"/>
  <c r="T35" i="8"/>
  <c r="AS34" i="8"/>
  <c r="BB34" i="8" s="1"/>
  <c r="AR34" i="8"/>
  <c r="BA34" i="8" s="1"/>
  <c r="AQ34" i="8"/>
  <c r="AZ34" i="8" s="1"/>
  <c r="AP34" i="8"/>
  <c r="AO34" i="8"/>
  <c r="AN34" i="8"/>
  <c r="AW34" i="8" s="1"/>
  <c r="AM34" i="8"/>
  <c r="AV34" i="8" s="1"/>
  <c r="AL34" i="8"/>
  <c r="AU34" i="8" s="1"/>
  <c r="AJ34" i="8"/>
  <c r="AI34" i="8"/>
  <c r="AH34" i="8"/>
  <c r="AG34" i="8"/>
  <c r="AF34" i="8"/>
  <c r="AE34" i="8"/>
  <c r="AD34" i="8"/>
  <c r="AC34" i="8"/>
  <c r="AA34" i="8"/>
  <c r="Z34" i="8"/>
  <c r="Y34" i="8"/>
  <c r="X34" i="8"/>
  <c r="W34" i="8"/>
  <c r="V34" i="8"/>
  <c r="U34" i="8"/>
  <c r="T34" i="8"/>
  <c r="AS33" i="8"/>
  <c r="BB33" i="8" s="1"/>
  <c r="AR33" i="8"/>
  <c r="BA33" i="8" s="1"/>
  <c r="AQ33" i="8"/>
  <c r="AZ33" i="8" s="1"/>
  <c r="AP33" i="8"/>
  <c r="AO33" i="8"/>
  <c r="AN33" i="8"/>
  <c r="AW33" i="8" s="1"/>
  <c r="AM33" i="8"/>
  <c r="AV33" i="8" s="1"/>
  <c r="AL33" i="8"/>
  <c r="AU33" i="8" s="1"/>
  <c r="AJ33" i="8"/>
  <c r="AI33" i="8"/>
  <c r="AH33" i="8"/>
  <c r="AG33" i="8"/>
  <c r="AF33" i="8"/>
  <c r="AE33" i="8"/>
  <c r="AD33" i="8"/>
  <c r="AC33" i="8"/>
  <c r="AA33" i="8"/>
  <c r="Z33" i="8"/>
  <c r="Y33" i="8"/>
  <c r="X33" i="8"/>
  <c r="W33" i="8"/>
  <c r="V33" i="8"/>
  <c r="U33" i="8"/>
  <c r="T33" i="8"/>
  <c r="AS32" i="8"/>
  <c r="BB32" i="8" s="1"/>
  <c r="AR32" i="8"/>
  <c r="BA32" i="8" s="1"/>
  <c r="AQ32" i="8"/>
  <c r="AZ32" i="8" s="1"/>
  <c r="AP32" i="8"/>
  <c r="AO32" i="8"/>
  <c r="AN32" i="8"/>
  <c r="AW32" i="8" s="1"/>
  <c r="AM32" i="8"/>
  <c r="AV32" i="8" s="1"/>
  <c r="AL32" i="8"/>
  <c r="AU32" i="8" s="1"/>
  <c r="AJ32" i="8"/>
  <c r="AI32" i="8"/>
  <c r="AH32" i="8"/>
  <c r="AG32" i="8"/>
  <c r="AF32" i="8"/>
  <c r="AE32" i="8"/>
  <c r="AD32" i="8"/>
  <c r="AC32" i="8"/>
  <c r="AA32" i="8"/>
  <c r="Z32" i="8"/>
  <c r="Y32" i="8"/>
  <c r="X32" i="8"/>
  <c r="W32" i="8"/>
  <c r="V32" i="8"/>
  <c r="U32" i="8"/>
  <c r="T32" i="8"/>
  <c r="AS31" i="8"/>
  <c r="BB31" i="8" s="1"/>
  <c r="AR31" i="8"/>
  <c r="BA31" i="8" s="1"/>
  <c r="AQ31" i="8"/>
  <c r="AZ31" i="8" s="1"/>
  <c r="AP31" i="8"/>
  <c r="AO31" i="8"/>
  <c r="AN31" i="8"/>
  <c r="AW31" i="8" s="1"/>
  <c r="AM31" i="8"/>
  <c r="AV31" i="8" s="1"/>
  <c r="AL31" i="8"/>
  <c r="AU31" i="8" s="1"/>
  <c r="AJ31" i="8"/>
  <c r="AI31" i="8"/>
  <c r="AH31" i="8"/>
  <c r="AG31" i="8"/>
  <c r="AF31" i="8"/>
  <c r="AE31" i="8"/>
  <c r="AD31" i="8"/>
  <c r="AC31" i="8"/>
  <c r="AA31" i="8"/>
  <c r="Z31" i="8"/>
  <c r="Y31" i="8"/>
  <c r="X31" i="8"/>
  <c r="W31" i="8"/>
  <c r="V31" i="8"/>
  <c r="U31" i="8"/>
  <c r="T31" i="8"/>
  <c r="AS30" i="8"/>
  <c r="BB30" i="8" s="1"/>
  <c r="AR30" i="8"/>
  <c r="BA30" i="8" s="1"/>
  <c r="AQ30" i="8"/>
  <c r="AZ30" i="8" s="1"/>
  <c r="AP30" i="8"/>
  <c r="AO30" i="8"/>
  <c r="AN30" i="8"/>
  <c r="AW30" i="8" s="1"/>
  <c r="AM30" i="8"/>
  <c r="AV30" i="8" s="1"/>
  <c r="AL30" i="8"/>
  <c r="AU30" i="8" s="1"/>
  <c r="AJ30" i="8"/>
  <c r="AI30" i="8"/>
  <c r="AH30" i="8"/>
  <c r="AG30" i="8"/>
  <c r="AF30" i="8"/>
  <c r="AE30" i="8"/>
  <c r="AD30" i="8"/>
  <c r="AC30" i="8"/>
  <c r="AA30" i="8"/>
  <c r="Z30" i="8"/>
  <c r="Y30" i="8"/>
  <c r="X30" i="8"/>
  <c r="W30" i="8"/>
  <c r="V30" i="8"/>
  <c r="U30" i="8"/>
  <c r="T30" i="8"/>
  <c r="AS29" i="8"/>
  <c r="BB29" i="8" s="1"/>
  <c r="AR29" i="8"/>
  <c r="BA29" i="8" s="1"/>
  <c r="AQ29" i="8"/>
  <c r="AZ29" i="8" s="1"/>
  <c r="AP29" i="8"/>
  <c r="AO29" i="8"/>
  <c r="AN29" i="8"/>
  <c r="AM29" i="8"/>
  <c r="AV29" i="8" s="1"/>
  <c r="AL29" i="8"/>
  <c r="AU29" i="8" s="1"/>
  <c r="AJ29" i="8"/>
  <c r="AI29" i="8"/>
  <c r="AH29" i="8"/>
  <c r="AG29" i="8"/>
  <c r="AF29" i="8"/>
  <c r="AE29" i="8"/>
  <c r="AD29" i="8"/>
  <c r="AC29" i="8"/>
  <c r="AA29" i="8"/>
  <c r="Z29" i="8"/>
  <c r="Y29" i="8"/>
  <c r="X29" i="8"/>
  <c r="W29" i="8"/>
  <c r="V29" i="8"/>
  <c r="U29" i="8"/>
  <c r="T29" i="8"/>
  <c r="AS28" i="8"/>
  <c r="BB28" i="8" s="1"/>
  <c r="AR28" i="8"/>
  <c r="BA28" i="8" s="1"/>
  <c r="AQ28" i="8"/>
  <c r="AZ28" i="8" s="1"/>
  <c r="AP28" i="8"/>
  <c r="AO28" i="8"/>
  <c r="AN28" i="8"/>
  <c r="AW28" i="8" s="1"/>
  <c r="AM28" i="8"/>
  <c r="AV28" i="8" s="1"/>
  <c r="AL28" i="8"/>
  <c r="AU28" i="8" s="1"/>
  <c r="AJ28" i="8"/>
  <c r="AI28" i="8"/>
  <c r="AH28" i="8"/>
  <c r="AG28" i="8"/>
  <c r="AF28" i="8"/>
  <c r="AE28" i="8"/>
  <c r="AD28" i="8"/>
  <c r="AC28" i="8"/>
  <c r="AA28" i="8"/>
  <c r="Z28" i="8"/>
  <c r="Y28" i="8"/>
  <c r="X28" i="8"/>
  <c r="W28" i="8"/>
  <c r="V28" i="8"/>
  <c r="U28" i="8"/>
  <c r="T28" i="8"/>
  <c r="AS27" i="8"/>
  <c r="BB27" i="8" s="1"/>
  <c r="AR27" i="8"/>
  <c r="BA27" i="8" s="1"/>
  <c r="AQ27" i="8"/>
  <c r="AZ27" i="8" s="1"/>
  <c r="AP27" i="8"/>
  <c r="AO27" i="8"/>
  <c r="AN27" i="8"/>
  <c r="AW27" i="8" s="1"/>
  <c r="AM27" i="8"/>
  <c r="AV27" i="8" s="1"/>
  <c r="AL27" i="8"/>
  <c r="AU27" i="8" s="1"/>
  <c r="AJ27" i="8"/>
  <c r="AI27" i="8"/>
  <c r="AH27" i="8"/>
  <c r="AG27" i="8"/>
  <c r="AF27" i="8"/>
  <c r="AE27" i="8"/>
  <c r="AD27" i="8"/>
  <c r="AC27" i="8"/>
  <c r="AA27" i="8"/>
  <c r="Z27" i="8"/>
  <c r="Y27" i="8"/>
  <c r="X27" i="8"/>
  <c r="W27" i="8"/>
  <c r="V27" i="8"/>
  <c r="U27" i="8"/>
  <c r="T27" i="8"/>
  <c r="AS26" i="8"/>
  <c r="BB26" i="8" s="1"/>
  <c r="AR26" i="8"/>
  <c r="BA26" i="8" s="1"/>
  <c r="AQ26" i="8"/>
  <c r="AZ26" i="8" s="1"/>
  <c r="AP26" i="8"/>
  <c r="AO26" i="8"/>
  <c r="AN26" i="8"/>
  <c r="AM26" i="8"/>
  <c r="AV26" i="8" s="1"/>
  <c r="AL26" i="8"/>
  <c r="AU26" i="8" s="1"/>
  <c r="AJ26" i="8"/>
  <c r="AI26" i="8"/>
  <c r="AH26" i="8"/>
  <c r="AG26" i="8"/>
  <c r="AF26" i="8"/>
  <c r="AE26" i="8"/>
  <c r="AD26" i="8"/>
  <c r="AC26" i="8"/>
  <c r="AA26" i="8"/>
  <c r="Z26" i="8"/>
  <c r="Y26" i="8"/>
  <c r="X26" i="8"/>
  <c r="W26" i="8"/>
  <c r="V26" i="8"/>
  <c r="U26" i="8"/>
  <c r="T26" i="8"/>
  <c r="AS25" i="8"/>
  <c r="BB25" i="8" s="1"/>
  <c r="AR25" i="8"/>
  <c r="BA25" i="8" s="1"/>
  <c r="AQ25" i="8"/>
  <c r="AZ25" i="8" s="1"/>
  <c r="AP25" i="8"/>
  <c r="AO25" i="8"/>
  <c r="AN25" i="8"/>
  <c r="AM25" i="8"/>
  <c r="AV25" i="8" s="1"/>
  <c r="AL25" i="8"/>
  <c r="AU25" i="8" s="1"/>
  <c r="AJ25" i="8"/>
  <c r="AI25" i="8"/>
  <c r="AH25" i="8"/>
  <c r="AG25" i="8"/>
  <c r="AF25" i="8"/>
  <c r="AE25" i="8"/>
  <c r="AD25" i="8"/>
  <c r="AC25" i="8"/>
  <c r="AA25" i="8"/>
  <c r="Z25" i="8"/>
  <c r="Y25" i="8"/>
  <c r="X25" i="8"/>
  <c r="W25" i="8"/>
  <c r="V25" i="8"/>
  <c r="U25" i="8"/>
  <c r="T25" i="8"/>
  <c r="AS24" i="8"/>
  <c r="BB24" i="8" s="1"/>
  <c r="AR24" i="8"/>
  <c r="BA24" i="8" s="1"/>
  <c r="AQ24" i="8"/>
  <c r="AZ24" i="8" s="1"/>
  <c r="AP24" i="8"/>
  <c r="AO24" i="8"/>
  <c r="AN24" i="8"/>
  <c r="AM24" i="8"/>
  <c r="AV24" i="8" s="1"/>
  <c r="AL24" i="8"/>
  <c r="AU24" i="8" s="1"/>
  <c r="AJ24" i="8"/>
  <c r="AI24" i="8"/>
  <c r="AH24" i="8"/>
  <c r="AG24" i="8"/>
  <c r="AF24" i="8"/>
  <c r="AE24" i="8"/>
  <c r="AD24" i="8"/>
  <c r="AC24" i="8"/>
  <c r="AA24" i="8"/>
  <c r="Z24" i="8"/>
  <c r="Y24" i="8"/>
  <c r="X24" i="8"/>
  <c r="W24" i="8"/>
  <c r="V24" i="8"/>
  <c r="U24" i="8"/>
  <c r="T24" i="8"/>
  <c r="AS23" i="8"/>
  <c r="BB23" i="8" s="1"/>
  <c r="AR23" i="8"/>
  <c r="BA23" i="8" s="1"/>
  <c r="AQ23" i="8"/>
  <c r="AZ23" i="8" s="1"/>
  <c r="AP23" i="8"/>
  <c r="AO23" i="8"/>
  <c r="AN23" i="8"/>
  <c r="AM23" i="8"/>
  <c r="AV23" i="8" s="1"/>
  <c r="AL23" i="8"/>
  <c r="AU23" i="8" s="1"/>
  <c r="AJ23" i="8"/>
  <c r="AI23" i="8"/>
  <c r="AH23" i="8"/>
  <c r="AG23" i="8"/>
  <c r="AF23" i="8"/>
  <c r="AE23" i="8"/>
  <c r="AD23" i="8"/>
  <c r="AC23" i="8"/>
  <c r="AA23" i="8"/>
  <c r="Z23" i="8"/>
  <c r="Y23" i="8"/>
  <c r="X23" i="8"/>
  <c r="W23" i="8"/>
  <c r="V23" i="8"/>
  <c r="U23" i="8"/>
  <c r="T23" i="8"/>
  <c r="AS22" i="8"/>
  <c r="BB22" i="8" s="1"/>
  <c r="AR22" i="8"/>
  <c r="BA22" i="8" s="1"/>
  <c r="AQ22" i="8"/>
  <c r="AZ22" i="8" s="1"/>
  <c r="AP22" i="8"/>
  <c r="AO22" i="8"/>
  <c r="AN22" i="8"/>
  <c r="AM22" i="8"/>
  <c r="AV22" i="8" s="1"/>
  <c r="AL22" i="8"/>
  <c r="AU22" i="8" s="1"/>
  <c r="AJ22" i="8"/>
  <c r="AI22" i="8"/>
  <c r="AH22" i="8"/>
  <c r="AG22" i="8"/>
  <c r="AF22" i="8"/>
  <c r="AE22" i="8"/>
  <c r="AD22" i="8"/>
  <c r="AC22" i="8"/>
  <c r="AA22" i="8"/>
  <c r="Z22" i="8"/>
  <c r="Y22" i="8"/>
  <c r="X22" i="8"/>
  <c r="W22" i="8"/>
  <c r="V22" i="8"/>
  <c r="U22" i="8"/>
  <c r="T22" i="8"/>
  <c r="AS21" i="8"/>
  <c r="BB21" i="8" s="1"/>
  <c r="AR21" i="8"/>
  <c r="BA21" i="8" s="1"/>
  <c r="AQ21" i="8"/>
  <c r="AZ21" i="8" s="1"/>
  <c r="AP21" i="8"/>
  <c r="AO21" i="8"/>
  <c r="AN21" i="8"/>
  <c r="AM21" i="8"/>
  <c r="AV21" i="8" s="1"/>
  <c r="AL21" i="8"/>
  <c r="AU21" i="8" s="1"/>
  <c r="AJ21" i="8"/>
  <c r="AI21" i="8"/>
  <c r="AH21" i="8"/>
  <c r="AG21" i="8"/>
  <c r="AF21" i="8"/>
  <c r="AE21" i="8"/>
  <c r="AD21" i="8"/>
  <c r="AC21" i="8"/>
  <c r="AA21" i="8"/>
  <c r="Z21" i="8"/>
  <c r="Y21" i="8"/>
  <c r="X21" i="8"/>
  <c r="W21" i="8"/>
  <c r="V21" i="8"/>
  <c r="U21" i="8"/>
  <c r="T21" i="8"/>
  <c r="AS20" i="8"/>
  <c r="BB20" i="8" s="1"/>
  <c r="AR20" i="8"/>
  <c r="BA20" i="8" s="1"/>
  <c r="AQ20" i="8"/>
  <c r="AZ20" i="8" s="1"/>
  <c r="AP20" i="8"/>
  <c r="AO20" i="8"/>
  <c r="AN20" i="8"/>
  <c r="AM20" i="8"/>
  <c r="AV20" i="8" s="1"/>
  <c r="AL20" i="8"/>
  <c r="AU20" i="8" s="1"/>
  <c r="AJ20" i="8"/>
  <c r="AI20" i="8"/>
  <c r="AH20" i="8"/>
  <c r="AG20" i="8"/>
  <c r="AF20" i="8"/>
  <c r="AE20" i="8"/>
  <c r="AD20" i="8"/>
  <c r="AC20" i="8"/>
  <c r="AA20" i="8"/>
  <c r="Z20" i="8"/>
  <c r="Y20" i="8"/>
  <c r="X20" i="8"/>
  <c r="W20" i="8"/>
  <c r="V20" i="8"/>
  <c r="U20" i="8"/>
  <c r="T20" i="8"/>
  <c r="AS19" i="8"/>
  <c r="BB19" i="8" s="1"/>
  <c r="AR19" i="8"/>
  <c r="BA19" i="8" s="1"/>
  <c r="AQ19" i="8"/>
  <c r="AZ19" i="8" s="1"/>
  <c r="AP19" i="8"/>
  <c r="AO19" i="8"/>
  <c r="AN19" i="8"/>
  <c r="AM19" i="8"/>
  <c r="AV19" i="8" s="1"/>
  <c r="AL19" i="8"/>
  <c r="AU19" i="8" s="1"/>
  <c r="AJ19" i="8"/>
  <c r="AI19" i="8"/>
  <c r="AH19" i="8"/>
  <c r="AG19" i="8"/>
  <c r="AF19" i="8"/>
  <c r="AE19" i="8"/>
  <c r="AD19" i="8"/>
  <c r="AC19" i="8"/>
  <c r="AA19" i="8"/>
  <c r="Z19" i="8"/>
  <c r="Y19" i="8"/>
  <c r="X19" i="8"/>
  <c r="W19" i="8"/>
  <c r="V19" i="8"/>
  <c r="U19" i="8"/>
  <c r="T19" i="8"/>
  <c r="AS18" i="8"/>
  <c r="BB18" i="8" s="1"/>
  <c r="AR18" i="8"/>
  <c r="BA18" i="8" s="1"/>
  <c r="AQ18" i="8"/>
  <c r="AZ18" i="8" s="1"/>
  <c r="AP18" i="8"/>
  <c r="AO18" i="8"/>
  <c r="AN18" i="8"/>
  <c r="AM18" i="8"/>
  <c r="AV18" i="8" s="1"/>
  <c r="AL18" i="8"/>
  <c r="AU18" i="8" s="1"/>
  <c r="AJ18" i="8"/>
  <c r="AI18" i="8"/>
  <c r="AH18" i="8"/>
  <c r="AG18" i="8"/>
  <c r="AF18" i="8"/>
  <c r="AE18" i="8"/>
  <c r="AD18" i="8"/>
  <c r="AC18" i="8"/>
  <c r="AA18" i="8"/>
  <c r="Z18" i="8"/>
  <c r="Y18" i="8"/>
  <c r="X18" i="8"/>
  <c r="W18" i="8"/>
  <c r="V18" i="8"/>
  <c r="U18" i="8"/>
  <c r="T18" i="8"/>
  <c r="AS17" i="8"/>
  <c r="BB17" i="8" s="1"/>
  <c r="AR17" i="8"/>
  <c r="BA17" i="8" s="1"/>
  <c r="AQ17" i="8"/>
  <c r="AZ17" i="8" s="1"/>
  <c r="AP17" i="8"/>
  <c r="AO17" i="8"/>
  <c r="AN17" i="8"/>
  <c r="AM17" i="8"/>
  <c r="AV17" i="8" s="1"/>
  <c r="AL17" i="8"/>
  <c r="AU17" i="8" s="1"/>
  <c r="AJ17" i="8"/>
  <c r="AI17" i="8"/>
  <c r="AH17" i="8"/>
  <c r="AG17" i="8"/>
  <c r="AF17" i="8"/>
  <c r="AE17" i="8"/>
  <c r="AD17" i="8"/>
  <c r="AC17" i="8"/>
  <c r="AA17" i="8"/>
  <c r="Z17" i="8"/>
  <c r="Y17" i="8"/>
  <c r="X17" i="8"/>
  <c r="W17" i="8"/>
  <c r="V17" i="8"/>
  <c r="U17" i="8"/>
  <c r="T17" i="8"/>
  <c r="AS16" i="8"/>
  <c r="BB16" i="8" s="1"/>
  <c r="AR16" i="8"/>
  <c r="BA16" i="8" s="1"/>
  <c r="AQ16" i="8"/>
  <c r="AZ16" i="8" s="1"/>
  <c r="AP16" i="8"/>
  <c r="AO16" i="8"/>
  <c r="AN16" i="8"/>
  <c r="AM16" i="8"/>
  <c r="AV16" i="8" s="1"/>
  <c r="AL16" i="8"/>
  <c r="AU16" i="8" s="1"/>
  <c r="AJ16" i="8"/>
  <c r="AI16" i="8"/>
  <c r="AH16" i="8"/>
  <c r="AG16" i="8"/>
  <c r="AF16" i="8"/>
  <c r="AE16" i="8"/>
  <c r="AD16" i="8"/>
  <c r="AC16" i="8"/>
  <c r="AA16" i="8"/>
  <c r="Z16" i="8"/>
  <c r="Y16" i="8"/>
  <c r="X16" i="8"/>
  <c r="W16" i="8"/>
  <c r="V16" i="8"/>
  <c r="U16" i="8"/>
  <c r="T16" i="8"/>
  <c r="AS15" i="8"/>
  <c r="BB15" i="8" s="1"/>
  <c r="AR15" i="8"/>
  <c r="BA15" i="8" s="1"/>
  <c r="AQ15" i="8"/>
  <c r="AZ15" i="8" s="1"/>
  <c r="AP15" i="8"/>
  <c r="AO15" i="8"/>
  <c r="AN15" i="8"/>
  <c r="AM15" i="8"/>
  <c r="AV15" i="8" s="1"/>
  <c r="AL15" i="8"/>
  <c r="AU15" i="8" s="1"/>
  <c r="AJ15" i="8"/>
  <c r="AI15" i="8"/>
  <c r="AH15" i="8"/>
  <c r="AG15" i="8"/>
  <c r="AF15" i="8"/>
  <c r="AE15" i="8"/>
  <c r="AD15" i="8"/>
  <c r="AC15" i="8"/>
  <c r="AA15" i="8"/>
  <c r="Z15" i="8"/>
  <c r="Y15" i="8"/>
  <c r="X15" i="8"/>
  <c r="W15" i="8"/>
  <c r="V15" i="8"/>
  <c r="U15" i="8"/>
  <c r="T15" i="8"/>
  <c r="AS14" i="8"/>
  <c r="BB14" i="8" s="1"/>
  <c r="AR14" i="8"/>
  <c r="BA14" i="8" s="1"/>
  <c r="AQ14" i="8"/>
  <c r="AZ14" i="8" s="1"/>
  <c r="AP14" i="8"/>
  <c r="AO14" i="8"/>
  <c r="AN14" i="8"/>
  <c r="AM14" i="8"/>
  <c r="AV14" i="8" s="1"/>
  <c r="AL14" i="8"/>
  <c r="AU14" i="8" s="1"/>
  <c r="AJ14" i="8"/>
  <c r="AI14" i="8"/>
  <c r="AH14" i="8"/>
  <c r="AG14" i="8"/>
  <c r="AF14" i="8"/>
  <c r="AE14" i="8"/>
  <c r="AD14" i="8"/>
  <c r="AC14" i="8"/>
  <c r="AA14" i="8"/>
  <c r="Z14" i="8"/>
  <c r="Y14" i="8"/>
  <c r="X14" i="8"/>
  <c r="W14" i="8"/>
  <c r="V14" i="8"/>
  <c r="U14" i="8"/>
  <c r="T14" i="8"/>
  <c r="A14" i="8"/>
  <c r="AS13" i="8"/>
  <c r="BB13" i="8" s="1"/>
  <c r="AR13" i="8"/>
  <c r="BA13" i="8" s="1"/>
  <c r="AQ13" i="8"/>
  <c r="AZ13" i="8" s="1"/>
  <c r="AP13" i="8"/>
  <c r="AO13" i="8"/>
  <c r="AN13" i="8"/>
  <c r="AW13" i="8" s="1"/>
  <c r="AM13" i="8"/>
  <c r="AV13" i="8" s="1"/>
  <c r="AL13" i="8"/>
  <c r="AU13" i="8" s="1"/>
  <c r="AJ13" i="8"/>
  <c r="AI13" i="8"/>
  <c r="AH13" i="8"/>
  <c r="AG13" i="8"/>
  <c r="AF13" i="8"/>
  <c r="AE13" i="8"/>
  <c r="AD13" i="8"/>
  <c r="AC13" i="8"/>
  <c r="AA13" i="8"/>
  <c r="Z13" i="8"/>
  <c r="Y13" i="8"/>
  <c r="X13" i="8"/>
  <c r="W13" i="8"/>
  <c r="V13" i="8"/>
  <c r="U13" i="8"/>
  <c r="T13" i="8"/>
  <c r="AS12" i="8"/>
  <c r="BB12" i="8" s="1"/>
  <c r="AR12" i="8"/>
  <c r="BA12" i="8" s="1"/>
  <c r="AQ12" i="8"/>
  <c r="AZ12" i="8" s="1"/>
  <c r="AP12" i="8"/>
  <c r="AO12" i="8"/>
  <c r="AN12" i="8"/>
  <c r="AW12" i="8" s="1"/>
  <c r="AM12" i="8"/>
  <c r="AV12" i="8" s="1"/>
  <c r="AL12" i="8"/>
  <c r="AU12" i="8" s="1"/>
  <c r="AJ12" i="8"/>
  <c r="AI12" i="8"/>
  <c r="AH12" i="8"/>
  <c r="AG12" i="8"/>
  <c r="AF12" i="8"/>
  <c r="AE12" i="8"/>
  <c r="AD12" i="8"/>
  <c r="AC12" i="8"/>
  <c r="AA12" i="8"/>
  <c r="Z12" i="8"/>
  <c r="Y12" i="8"/>
  <c r="X12" i="8"/>
  <c r="W12" i="8"/>
  <c r="V12" i="8"/>
  <c r="U12" i="8"/>
  <c r="T12" i="8"/>
  <c r="AS11" i="8"/>
  <c r="BB11" i="8" s="1"/>
  <c r="AR11" i="8"/>
  <c r="BA11" i="8" s="1"/>
  <c r="AQ11" i="8"/>
  <c r="AZ11" i="8" s="1"/>
  <c r="AP11" i="8"/>
  <c r="AO11" i="8"/>
  <c r="AN11" i="8"/>
  <c r="AM11" i="8"/>
  <c r="AV11" i="8" s="1"/>
  <c r="AL11" i="8"/>
  <c r="AU11" i="8" s="1"/>
  <c r="AJ11" i="8"/>
  <c r="AI11" i="8"/>
  <c r="AH11" i="8"/>
  <c r="AG11" i="8"/>
  <c r="AF11" i="8"/>
  <c r="AE11" i="8"/>
  <c r="AD11" i="8"/>
  <c r="AC11" i="8"/>
  <c r="AA11" i="8"/>
  <c r="Z11" i="8"/>
  <c r="Y11" i="8"/>
  <c r="X11" i="8"/>
  <c r="W11" i="8"/>
  <c r="V11" i="8"/>
  <c r="U11" i="8"/>
  <c r="T11" i="8"/>
  <c r="AS10" i="8"/>
  <c r="BB10" i="8" s="1"/>
  <c r="AR10" i="8"/>
  <c r="BA10" i="8" s="1"/>
  <c r="AQ10" i="8"/>
  <c r="AZ10" i="8" s="1"/>
  <c r="AP10" i="8"/>
  <c r="AO10" i="8"/>
  <c r="AN10" i="8"/>
  <c r="AM10" i="8"/>
  <c r="AV10" i="8" s="1"/>
  <c r="AL10" i="8"/>
  <c r="AU10" i="8" s="1"/>
  <c r="AJ10" i="8"/>
  <c r="AI10" i="8"/>
  <c r="AH10" i="8"/>
  <c r="AG10" i="8"/>
  <c r="AF10" i="8"/>
  <c r="AE10" i="8"/>
  <c r="AD10" i="8"/>
  <c r="AC10" i="8"/>
  <c r="AA10" i="8"/>
  <c r="Z10" i="8"/>
  <c r="Y10" i="8"/>
  <c r="X10" i="8"/>
  <c r="W10" i="8"/>
  <c r="V10" i="8"/>
  <c r="U10" i="8"/>
  <c r="T10" i="8"/>
  <c r="AS9" i="8"/>
  <c r="BB9" i="8" s="1"/>
  <c r="AR9" i="8"/>
  <c r="BA9" i="8" s="1"/>
  <c r="AQ9" i="8"/>
  <c r="AZ9" i="8" s="1"/>
  <c r="AP9" i="8"/>
  <c r="AO9" i="8"/>
  <c r="AN9" i="8"/>
  <c r="AM9" i="8"/>
  <c r="AV9" i="8" s="1"/>
  <c r="AL9" i="8"/>
  <c r="AU9" i="8" s="1"/>
  <c r="AJ9" i="8"/>
  <c r="AI9" i="8"/>
  <c r="AH9" i="8"/>
  <c r="AG9" i="8"/>
  <c r="AF9" i="8"/>
  <c r="AE9" i="8"/>
  <c r="AD9" i="8"/>
  <c r="AC9" i="8"/>
  <c r="AA9" i="8"/>
  <c r="Z9" i="8"/>
  <c r="Y9" i="8"/>
  <c r="X9" i="8"/>
  <c r="W9" i="8"/>
  <c r="V9" i="8"/>
  <c r="U9" i="8"/>
  <c r="T9" i="8"/>
  <c r="AS8" i="8"/>
  <c r="BB8" i="8" s="1"/>
  <c r="AR8" i="8"/>
  <c r="BA8" i="8" s="1"/>
  <c r="AQ8" i="8"/>
  <c r="AZ8" i="8" s="1"/>
  <c r="AP8" i="8"/>
  <c r="AO8" i="8"/>
  <c r="AN8" i="8"/>
  <c r="AM8" i="8"/>
  <c r="AV8" i="8" s="1"/>
  <c r="AL8" i="8"/>
  <c r="AU8" i="8" s="1"/>
  <c r="AJ8" i="8"/>
  <c r="AI8" i="8"/>
  <c r="AH8" i="8"/>
  <c r="AG8" i="8"/>
  <c r="AF8" i="8"/>
  <c r="AE8" i="8"/>
  <c r="AD8" i="8"/>
  <c r="AC8" i="8"/>
  <c r="AA8" i="8"/>
  <c r="Z8" i="8"/>
  <c r="Y8" i="8"/>
  <c r="X8" i="8"/>
  <c r="W8" i="8"/>
  <c r="V8" i="8"/>
  <c r="U8" i="8"/>
  <c r="T8" i="8"/>
  <c r="AS7" i="8"/>
  <c r="BB7" i="8" s="1"/>
  <c r="AR7" i="8"/>
  <c r="BA7" i="8" s="1"/>
  <c r="AQ7" i="8"/>
  <c r="AZ7" i="8" s="1"/>
  <c r="AP7" i="8"/>
  <c r="AO7" i="8"/>
  <c r="AN7" i="8"/>
  <c r="AM7" i="8"/>
  <c r="AV7" i="8" s="1"/>
  <c r="AL7" i="8"/>
  <c r="AU7" i="8" s="1"/>
  <c r="AJ7" i="8"/>
  <c r="AI7" i="8"/>
  <c r="AH7" i="8"/>
  <c r="AG7" i="8"/>
  <c r="AF7" i="8"/>
  <c r="AE7" i="8"/>
  <c r="AD7" i="8"/>
  <c r="AC7" i="8"/>
  <c r="AA7" i="8"/>
  <c r="Z7" i="8"/>
  <c r="Y7" i="8"/>
  <c r="X7" i="8"/>
  <c r="W7" i="8"/>
  <c r="V7" i="8"/>
  <c r="U7" i="8"/>
  <c r="T7" i="8"/>
  <c r="AS6" i="8"/>
  <c r="BB6" i="8" s="1"/>
  <c r="AR6" i="8"/>
  <c r="BA6" i="8" s="1"/>
  <c r="AQ6" i="8"/>
  <c r="AZ6" i="8" s="1"/>
  <c r="AP6" i="8"/>
  <c r="AO6" i="8"/>
  <c r="AN6" i="8"/>
  <c r="AM6" i="8"/>
  <c r="AV6" i="8" s="1"/>
  <c r="AL6" i="8"/>
  <c r="AU6" i="8" s="1"/>
  <c r="AJ6" i="8"/>
  <c r="AI6" i="8"/>
  <c r="AH6" i="8"/>
  <c r="AG6" i="8"/>
  <c r="AF6" i="8"/>
  <c r="AE6" i="8"/>
  <c r="AD6" i="8"/>
  <c r="AC6" i="8"/>
  <c r="AA6" i="8"/>
  <c r="Z6" i="8"/>
  <c r="Y6" i="8"/>
  <c r="X6" i="8"/>
  <c r="W6" i="8"/>
  <c r="V6" i="8"/>
  <c r="U6" i="8"/>
  <c r="T6" i="8"/>
  <c r="AS5" i="8"/>
  <c r="BB5" i="8" s="1"/>
  <c r="AR5" i="8"/>
  <c r="BA5" i="8" s="1"/>
  <c r="AQ5" i="8"/>
  <c r="AZ5" i="8" s="1"/>
  <c r="AP5" i="8"/>
  <c r="AO5" i="8"/>
  <c r="AN5" i="8"/>
  <c r="AM5" i="8"/>
  <c r="AV5" i="8" s="1"/>
  <c r="AL5" i="8"/>
  <c r="AU5" i="8" s="1"/>
  <c r="AJ5" i="8"/>
  <c r="AI5" i="8"/>
  <c r="AH5" i="8"/>
  <c r="AG5" i="8"/>
  <c r="AF5" i="8"/>
  <c r="AE5" i="8"/>
  <c r="AD5" i="8"/>
  <c r="AC5" i="8"/>
  <c r="AA5" i="8"/>
  <c r="Z5" i="8"/>
  <c r="Y5" i="8"/>
  <c r="X5" i="8"/>
  <c r="W5" i="8"/>
  <c r="V5" i="8"/>
  <c r="U5" i="8"/>
  <c r="T5" i="8"/>
  <c r="AS4" i="8"/>
  <c r="BB4" i="8" s="1"/>
  <c r="AR4" i="8"/>
  <c r="BA4" i="8" s="1"/>
  <c r="AQ4" i="8"/>
  <c r="AZ4" i="8" s="1"/>
  <c r="AP4" i="8"/>
  <c r="AO4" i="8"/>
  <c r="AN4" i="8"/>
  <c r="AM4" i="8"/>
  <c r="AV4" i="8" s="1"/>
  <c r="AL4" i="8"/>
  <c r="AU4" i="8" s="1"/>
  <c r="AJ4" i="8"/>
  <c r="AI4" i="8"/>
  <c r="AH4" i="8"/>
  <c r="AG4" i="8"/>
  <c r="AF4" i="8"/>
  <c r="AE4" i="8"/>
  <c r="AD4" i="8"/>
  <c r="AC4" i="8"/>
  <c r="AA4" i="8"/>
  <c r="Z4" i="8"/>
  <c r="Y4" i="8"/>
  <c r="X4" i="8"/>
  <c r="W4" i="8"/>
  <c r="V4" i="8"/>
  <c r="U4" i="8"/>
  <c r="T4" i="8"/>
  <c r="AS2" i="8"/>
  <c r="BB2" i="8" s="1"/>
  <c r="AR2" i="8"/>
  <c r="BA2" i="8" s="1"/>
  <c r="AQ2" i="8"/>
  <c r="AZ2" i="8" s="1"/>
  <c r="AP2" i="8"/>
  <c r="AY2" i="8" s="1"/>
  <c r="AO2" i="8"/>
  <c r="AX2" i="8" s="1"/>
  <c r="AN2" i="8"/>
  <c r="AW2" i="8" s="1"/>
  <c r="AM2" i="8"/>
  <c r="AV2" i="8" s="1"/>
  <c r="AJ2" i="8"/>
  <c r="AI2" i="8"/>
  <c r="AH2" i="8"/>
  <c r="AG2" i="8"/>
  <c r="AF2" i="8"/>
  <c r="AE2" i="8"/>
  <c r="AD2" i="8"/>
  <c r="AA2" i="8"/>
  <c r="Z2" i="8"/>
  <c r="G5" i="8" s="1"/>
  <c r="A13" i="8" s="1"/>
  <c r="Y2" i="8"/>
  <c r="F5" i="8" s="1"/>
  <c r="A12" i="8" s="1"/>
  <c r="X2" i="8"/>
  <c r="E5" i="8" s="1"/>
  <c r="A11" i="8" s="1"/>
  <c r="W2" i="8"/>
  <c r="D5" i="8" s="1"/>
  <c r="A10" i="8" s="1"/>
  <c r="V2" i="8"/>
  <c r="C5" i="8" s="1"/>
  <c r="U2" i="8"/>
  <c r="B5" i="8" s="1"/>
  <c r="AY20" i="8" l="1"/>
  <c r="AY5" i="8"/>
  <c r="AY9" i="8"/>
  <c r="AY15" i="8"/>
  <c r="AY6" i="8"/>
  <c r="AY23" i="8"/>
  <c r="AY10" i="8"/>
  <c r="AY16" i="8"/>
  <c r="AY19" i="8"/>
  <c r="AY24" i="8"/>
  <c r="AY12" i="8"/>
  <c r="AY7" i="8"/>
  <c r="AY17" i="8"/>
  <c r="AY21" i="8"/>
  <c r="AY25" i="8"/>
  <c r="AX4" i="8"/>
  <c r="AX11" i="8"/>
  <c r="AY8" i="8"/>
  <c r="AX12" i="8"/>
  <c r="AY14" i="8"/>
  <c r="AY18" i="8"/>
  <c r="AY22" i="8"/>
  <c r="AY26" i="8"/>
  <c r="AW15" i="8"/>
  <c r="AW17" i="8"/>
  <c r="AW19" i="8"/>
  <c r="AW21" i="8"/>
  <c r="AW23" i="8"/>
  <c r="AX5" i="8"/>
  <c r="AY11" i="8"/>
  <c r="AW10" i="8"/>
  <c r="AY13" i="8"/>
  <c r="AW25" i="8"/>
  <c r="AW4" i="8"/>
  <c r="AW6" i="8"/>
  <c r="AW7" i="8"/>
  <c r="AW8" i="8"/>
  <c r="AW9" i="8"/>
  <c r="AW11" i="8"/>
  <c r="AX13" i="8"/>
  <c r="AX14" i="8"/>
  <c r="AX16" i="8"/>
  <c r="AX18" i="8"/>
  <c r="AX20" i="8"/>
  <c r="AX22" i="8"/>
  <c r="AX24" i="8"/>
  <c r="AX26" i="8"/>
  <c r="AY29" i="8"/>
  <c r="AX29" i="8"/>
  <c r="AX6" i="8"/>
  <c r="AX7" i="8"/>
  <c r="AX8" i="8"/>
  <c r="AX9" i="8"/>
  <c r="AX10" i="8"/>
  <c r="AY30" i="8"/>
  <c r="AX30" i="8"/>
  <c r="AY4" i="8"/>
  <c r="AW5" i="8"/>
  <c r="AX15" i="8"/>
  <c r="AX17" i="8"/>
  <c r="AX19" i="8"/>
  <c r="AX21" i="8"/>
  <c r="AX23" i="8"/>
  <c r="AX25" i="8"/>
  <c r="AY27" i="8"/>
  <c r="AX27" i="8"/>
  <c r="AW14" i="8"/>
  <c r="AW16" i="8"/>
  <c r="AW18" i="8"/>
  <c r="AW20" i="8"/>
  <c r="AW22" i="8"/>
  <c r="AW24" i="8"/>
  <c r="AW26" i="8"/>
  <c r="AY28" i="8"/>
  <c r="AX28" i="8"/>
  <c r="AW29" i="8"/>
  <c r="AX31" i="8"/>
  <c r="AX32" i="8"/>
  <c r="AX33" i="8"/>
  <c r="AX34" i="8"/>
  <c r="AX35" i="8"/>
  <c r="AX36" i="8"/>
  <c r="AX37" i="8"/>
  <c r="AX38" i="8"/>
  <c r="AX39" i="8"/>
  <c r="AX40" i="8"/>
  <c r="AX41" i="8"/>
  <c r="AX42" i="8"/>
  <c r="AX43" i="8"/>
  <c r="AX44" i="8"/>
  <c r="AX45" i="8"/>
  <c r="AX46" i="8"/>
  <c r="AX47" i="8"/>
  <c r="AX48" i="8"/>
  <c r="AX49" i="8"/>
  <c r="AX50" i="8"/>
  <c r="AX51" i="8"/>
  <c r="AX52" i="8"/>
  <c r="AX53" i="8"/>
  <c r="AY31" i="8"/>
  <c r="AY32" i="8"/>
  <c r="AY33" i="8"/>
  <c r="AY34" i="8"/>
  <c r="AY35" i="8"/>
  <c r="AY36" i="8"/>
  <c r="AY37" i="8"/>
  <c r="AY38" i="8"/>
  <c r="AY39" i="8"/>
  <c r="AY40" i="8"/>
  <c r="AY41" i="8"/>
  <c r="AY42" i="8"/>
  <c r="AY43" i="8"/>
  <c r="AY44" i="8"/>
  <c r="AY45" i="8"/>
  <c r="AY46" i="8"/>
  <c r="AY47" i="8"/>
  <c r="AY48" i="8"/>
  <c r="AY49" i="8"/>
  <c r="AY50" i="8"/>
  <c r="AY51" i="8"/>
  <c r="AY52" i="8"/>
  <c r="AY53" i="8"/>
  <c r="A6" i="8"/>
  <c r="A4" i="8" s="1"/>
  <c r="B3" i="7"/>
  <c r="I32" i="7" l="1"/>
  <c r="P58" i="7"/>
  <c r="I52" i="7"/>
  <c r="P66" i="7"/>
  <c r="I10" i="7"/>
  <c r="J25" i="7"/>
  <c r="B54" i="7"/>
  <c r="I18" i="7"/>
  <c r="P44" i="7"/>
  <c r="B31" i="7"/>
  <c r="I43" i="7"/>
  <c r="J20" i="7"/>
  <c r="P40" i="7"/>
  <c r="P47" i="7"/>
  <c r="B12" i="7"/>
  <c r="I28" i="7"/>
  <c r="B40" i="7"/>
  <c r="P30" i="7"/>
  <c r="I51" i="7"/>
  <c r="J69" i="7"/>
  <c r="B73" i="7"/>
  <c r="J1" i="20"/>
  <c r="I71" i="7"/>
  <c r="J51" i="7"/>
  <c r="B11" i="7"/>
  <c r="C56" i="7"/>
  <c r="C43" i="7"/>
  <c r="C27" i="7"/>
  <c r="B65" i="7"/>
  <c r="K21" i="7"/>
  <c r="C26" i="7"/>
  <c r="D40" i="7"/>
  <c r="P28" i="7"/>
  <c r="I35" i="7"/>
  <c r="P53" i="7"/>
  <c r="J37" i="7"/>
  <c r="J42" i="7"/>
  <c r="P65" i="7"/>
  <c r="P31" i="7"/>
  <c r="I39" i="7"/>
  <c r="I74" i="7"/>
  <c r="J59" i="7"/>
  <c r="J22" i="7"/>
  <c r="J62" i="7"/>
  <c r="F21" i="7"/>
  <c r="H69" i="7"/>
  <c r="K15" i="7"/>
  <c r="C51" i="7"/>
  <c r="K73" i="7"/>
  <c r="K68" i="7"/>
  <c r="C75" i="7"/>
  <c r="H9" i="7"/>
  <c r="F74" i="7"/>
  <c r="I44" i="7"/>
  <c r="E68" i="7"/>
  <c r="F63" i="7"/>
  <c r="C15" i="7"/>
  <c r="K56" i="7"/>
  <c r="O12" i="7"/>
  <c r="D43" i="7"/>
  <c r="K36" i="7"/>
  <c r="C49" i="7"/>
  <c r="H32" i="7"/>
  <c r="H43" i="7"/>
  <c r="J19" i="7"/>
  <c r="J73" i="7"/>
  <c r="P14" i="7"/>
  <c r="I21" i="7"/>
  <c r="J43" i="7"/>
  <c r="B48" i="7"/>
  <c r="I13" i="7"/>
  <c r="B20" i="7"/>
  <c r="P64" i="7"/>
  <c r="I47" i="7"/>
  <c r="P51" i="7"/>
  <c r="B24" i="7"/>
  <c r="O23" i="7"/>
  <c r="H18" i="7"/>
  <c r="C45" i="7"/>
  <c r="K19" i="7"/>
  <c r="P54" i="7"/>
  <c r="I49" i="7"/>
  <c r="I29" i="7"/>
  <c r="J23" i="7"/>
  <c r="I9" i="7"/>
  <c r="P20" i="7"/>
  <c r="K66" i="7"/>
  <c r="E32" i="7"/>
  <c r="O71" i="7"/>
  <c r="K48" i="7"/>
  <c r="K62" i="7"/>
  <c r="F32" i="7"/>
  <c r="D15" i="7"/>
  <c r="F56" i="7"/>
  <c r="D71" i="7"/>
  <c r="E23" i="7"/>
  <c r="B41" i="7"/>
  <c r="P68" i="7"/>
  <c r="B39" i="7"/>
  <c r="P42" i="7"/>
  <c r="J49" i="7"/>
  <c r="P49" i="7"/>
  <c r="P48" i="7"/>
  <c r="B52" i="7"/>
  <c r="J11" i="7"/>
  <c r="B29" i="7"/>
  <c r="I54" i="7"/>
  <c r="P9" i="7"/>
  <c r="J75" i="7"/>
  <c r="B30" i="7"/>
  <c r="J12" i="7"/>
  <c r="I69" i="7"/>
  <c r="P13" i="7"/>
  <c r="F75" i="7"/>
  <c r="J16" i="7"/>
  <c r="I62" i="7"/>
  <c r="I36" i="7"/>
  <c r="J52" i="7"/>
  <c r="P19" i="7"/>
  <c r="B33" i="7"/>
  <c r="P23" i="7"/>
  <c r="J64" i="7"/>
  <c r="O37" i="7"/>
  <c r="H37" i="7"/>
  <c r="D9" i="7"/>
  <c r="F24" i="7"/>
  <c r="K42" i="7"/>
  <c r="C32" i="7"/>
  <c r="K37" i="7"/>
  <c r="H26" i="7"/>
  <c r="B62" i="7"/>
  <c r="O13" i="7"/>
  <c r="J54" i="7"/>
  <c r="K23" i="7"/>
  <c r="P43" i="7"/>
  <c r="H70" i="7"/>
  <c r="I23" i="7"/>
  <c r="O63" i="7"/>
  <c r="P27" i="7"/>
  <c r="E25" i="7"/>
  <c r="F59" i="7"/>
  <c r="F11" i="7"/>
  <c r="C70" i="7"/>
  <c r="H29" i="7"/>
  <c r="H25" i="7"/>
  <c r="K10" i="7"/>
  <c r="E40" i="7"/>
  <c r="D35" i="7"/>
  <c r="F31" i="7"/>
  <c r="K43" i="7"/>
  <c r="F64" i="7"/>
  <c r="F61" i="7"/>
  <c r="H17" i="7"/>
  <c r="H20" i="7"/>
  <c r="D69" i="7"/>
  <c r="K14" i="7"/>
  <c r="O66" i="7"/>
  <c r="F28" i="7"/>
  <c r="C29" i="7"/>
  <c r="B27" i="7"/>
  <c r="F18" i="7"/>
  <c r="I14" i="7"/>
  <c r="J27" i="7"/>
  <c r="B69" i="7"/>
  <c r="P36" i="7"/>
  <c r="B71" i="7"/>
  <c r="I19" i="7"/>
  <c r="B38" i="7"/>
  <c r="B49" i="7"/>
  <c r="I31" i="7"/>
  <c r="J26" i="7"/>
  <c r="B53" i="7"/>
  <c r="P70" i="7"/>
  <c r="H68" i="7"/>
  <c r="E57" i="7"/>
  <c r="E20" i="7"/>
  <c r="F30" i="7"/>
  <c r="I45" i="7"/>
  <c r="I58" i="7"/>
  <c r="I61" i="7"/>
  <c r="B19" i="7"/>
  <c r="B10" i="7"/>
  <c r="P69" i="7"/>
  <c r="O65" i="7"/>
  <c r="C39" i="7"/>
  <c r="K41" i="7"/>
  <c r="K53" i="7"/>
  <c r="E38" i="7"/>
  <c r="O14" i="7"/>
  <c r="I33" i="7"/>
  <c r="D42" i="7"/>
  <c r="O74" i="7"/>
  <c r="C71" i="7"/>
  <c r="J38" i="7"/>
  <c r="B61" i="7"/>
  <c r="B59" i="7"/>
  <c r="J17" i="7"/>
  <c r="K70" i="7"/>
  <c r="K32" i="7"/>
  <c r="C57" i="7"/>
  <c r="D66" i="7"/>
  <c r="H31" i="7"/>
  <c r="E19" i="7"/>
  <c r="D39" i="7"/>
  <c r="F13" i="7"/>
  <c r="H47" i="7"/>
  <c r="E24" i="7"/>
  <c r="H39" i="7"/>
  <c r="D24" i="7"/>
  <c r="O38" i="7"/>
  <c r="K18" i="7"/>
  <c r="H13" i="7"/>
  <c r="I26" i="7"/>
  <c r="J30" i="7"/>
  <c r="J47" i="7"/>
  <c r="F27" i="7"/>
  <c r="O44" i="7"/>
  <c r="O31" i="7"/>
  <c r="E63" i="7"/>
  <c r="E42" i="7"/>
  <c r="F35" i="7"/>
  <c r="H35" i="7"/>
  <c r="C25" i="7"/>
  <c r="H38" i="7"/>
  <c r="F47" i="7"/>
  <c r="P45" i="7"/>
  <c r="D36" i="7"/>
  <c r="D18" i="7"/>
  <c r="H71" i="7"/>
  <c r="P74" i="7"/>
  <c r="E39" i="7"/>
  <c r="H10" i="7"/>
  <c r="H50" i="7"/>
  <c r="B44" i="7"/>
  <c r="P12" i="7"/>
  <c r="F23" i="7"/>
  <c r="D26" i="7"/>
  <c r="F37" i="7"/>
  <c r="F25" i="7"/>
  <c r="O32" i="7"/>
  <c r="P15" i="7"/>
  <c r="B56" i="7"/>
  <c r="AO1" i="20"/>
  <c r="J57" i="7"/>
  <c r="J71" i="7"/>
  <c r="I48" i="7"/>
  <c r="H63" i="7"/>
  <c r="C24" i="7"/>
  <c r="C36" i="7"/>
  <c r="O25" i="7"/>
  <c r="E31" i="7"/>
  <c r="F29" i="7"/>
  <c r="O15" i="7"/>
  <c r="E74" i="7"/>
  <c r="O20" i="7"/>
  <c r="C40" i="7"/>
  <c r="I75" i="7"/>
  <c r="P32" i="7"/>
  <c r="K71" i="7"/>
  <c r="F36" i="7"/>
  <c r="C54" i="7"/>
  <c r="F50" i="7"/>
  <c r="F12" i="7"/>
  <c r="C12" i="7"/>
  <c r="O21" i="7"/>
  <c r="J1" i="28"/>
  <c r="B28" i="7"/>
  <c r="F62" i="7"/>
  <c r="C38" i="7"/>
  <c r="C37" i="7"/>
  <c r="K52" i="7"/>
  <c r="C11" i="7"/>
  <c r="E10" i="7"/>
  <c r="C73" i="7"/>
  <c r="F54" i="7"/>
  <c r="F68" i="7"/>
  <c r="C44" i="7"/>
  <c r="P75" i="7"/>
  <c r="J58" i="7"/>
  <c r="P29" i="7"/>
  <c r="B9" i="7"/>
  <c r="J63" i="7"/>
  <c r="J65" i="7"/>
  <c r="D70" i="7"/>
  <c r="C13" i="7"/>
  <c r="E9" i="7"/>
  <c r="H23" i="7"/>
  <c r="J31" i="7"/>
  <c r="E16" i="7"/>
  <c r="D27" i="7"/>
  <c r="D29" i="7"/>
  <c r="F16" i="7"/>
  <c r="K74" i="7"/>
  <c r="I17" i="7"/>
  <c r="I38" i="7"/>
  <c r="F14" i="7"/>
  <c r="H28" i="7"/>
  <c r="D74" i="7"/>
  <c r="O39" i="7"/>
  <c r="O53" i="7"/>
  <c r="H27" i="7"/>
  <c r="E36" i="7"/>
  <c r="B57" i="7"/>
  <c r="P21" i="7"/>
  <c r="I16" i="7"/>
  <c r="B42" i="7"/>
  <c r="P25" i="7"/>
  <c r="J61" i="7"/>
  <c r="J29" i="7"/>
  <c r="J9" i="7"/>
  <c r="E56" i="7"/>
  <c r="C61" i="7"/>
  <c r="I70" i="7"/>
  <c r="I59" i="7"/>
  <c r="B66" i="7"/>
  <c r="E15" i="7"/>
  <c r="K31" i="7"/>
  <c r="O35" i="7"/>
  <c r="F26" i="7"/>
  <c r="C62" i="7"/>
  <c r="B45" i="7"/>
  <c r="B47" i="7"/>
  <c r="O59" i="7"/>
  <c r="C31" i="7"/>
  <c r="C59" i="7"/>
  <c r="H24" i="7"/>
  <c r="E11" i="7"/>
  <c r="D52" i="7"/>
  <c r="F43" i="7"/>
  <c r="P35" i="7"/>
  <c r="B58" i="7"/>
  <c r="O18" i="7"/>
  <c r="D13" i="7"/>
  <c r="E73" i="7"/>
  <c r="K40" i="7"/>
  <c r="K69" i="7"/>
  <c r="B21" i="7"/>
  <c r="I50" i="7"/>
  <c r="J50" i="7"/>
  <c r="E28" i="7"/>
  <c r="F70" i="7"/>
  <c r="F49" i="7"/>
  <c r="H30" i="7"/>
  <c r="B32" i="7"/>
  <c r="F57" i="7"/>
  <c r="F41" i="7"/>
  <c r="C19" i="7"/>
  <c r="J70" i="7"/>
  <c r="C14" i="7"/>
  <c r="D30" i="7"/>
  <c r="H58" i="7"/>
  <c r="P41" i="7"/>
  <c r="I25" i="7"/>
  <c r="D64" i="7"/>
  <c r="O47" i="7"/>
  <c r="D21" i="7"/>
  <c r="D56" i="7"/>
  <c r="E21" i="7"/>
  <c r="E33" i="7"/>
  <c r="O9" i="7"/>
  <c r="J36" i="7"/>
  <c r="B74" i="7"/>
  <c r="D49" i="7"/>
  <c r="F38" i="7"/>
  <c r="E61" i="7"/>
  <c r="K39" i="7"/>
  <c r="D20" i="7"/>
  <c r="P38" i="7"/>
  <c r="B37" i="7"/>
  <c r="I41" i="7"/>
  <c r="B26" i="7"/>
  <c r="I24" i="7"/>
  <c r="I65" i="7"/>
  <c r="D25" i="7"/>
  <c r="C69" i="7"/>
  <c r="E58" i="7"/>
  <c r="E44" i="7"/>
  <c r="C64" i="7"/>
  <c r="O43" i="7"/>
  <c r="D31" i="7"/>
  <c r="K26" i="7"/>
  <c r="E64" i="7"/>
  <c r="D41" i="7"/>
  <c r="J15" i="7"/>
  <c r="P26" i="7"/>
  <c r="E62" i="7"/>
  <c r="C10" i="7"/>
  <c r="F20" i="7"/>
  <c r="H59" i="7"/>
  <c r="F53" i="7"/>
  <c r="D16" i="7"/>
  <c r="O70" i="7"/>
  <c r="I68" i="7"/>
  <c r="B13" i="7"/>
  <c r="D17" i="7"/>
  <c r="E53" i="7"/>
  <c r="D47" i="7"/>
  <c r="C16" i="7"/>
  <c r="H73" i="7"/>
  <c r="F73" i="7"/>
  <c r="O42" i="7"/>
  <c r="H52" i="7"/>
  <c r="C41" i="7"/>
  <c r="J28" i="7"/>
  <c r="J74" i="7"/>
  <c r="P11" i="7"/>
  <c r="J33" i="7"/>
  <c r="B25" i="7"/>
  <c r="B35" i="7"/>
  <c r="D68" i="7"/>
  <c r="K47" i="7"/>
  <c r="D14" i="7"/>
  <c r="E35" i="7"/>
  <c r="E71" i="7"/>
  <c r="K22" i="7"/>
  <c r="C22" i="7"/>
  <c r="K12" i="7"/>
  <c r="O62" i="7"/>
  <c r="D44" i="7"/>
  <c r="B18" i="7"/>
  <c r="P24" i="7"/>
  <c r="D61" i="7"/>
  <c r="F45" i="7"/>
  <c r="K57" i="7"/>
  <c r="K29" i="7"/>
  <c r="D51" i="7"/>
  <c r="D23" i="7"/>
  <c r="O52" i="7"/>
  <c r="B75" i="7"/>
  <c r="J18" i="7"/>
  <c r="B23" i="7"/>
  <c r="I64" i="7"/>
  <c r="J14" i="7"/>
  <c r="I15" i="7"/>
  <c r="P61" i="7"/>
  <c r="J68" i="7"/>
  <c r="H62" i="7"/>
  <c r="K51" i="7"/>
  <c r="J56" i="7"/>
  <c r="J48" i="7"/>
  <c r="B68" i="7"/>
  <c r="D19" i="7"/>
  <c r="E59" i="7"/>
  <c r="E41" i="7"/>
  <c r="D32" i="7"/>
  <c r="D48" i="7"/>
  <c r="I20" i="7"/>
  <c r="J53" i="7"/>
  <c r="K58" i="7"/>
  <c r="E51" i="7"/>
  <c r="O19" i="7"/>
  <c r="O40" i="7"/>
  <c r="F10" i="7"/>
  <c r="D28" i="7"/>
  <c r="O17" i="7"/>
  <c r="B15" i="7"/>
  <c r="I37" i="7"/>
  <c r="J32" i="7"/>
  <c r="H53" i="7"/>
  <c r="K20" i="7"/>
  <c r="E37" i="7"/>
  <c r="D33" i="7"/>
  <c r="P10" i="7"/>
  <c r="I11" i="7"/>
  <c r="P16" i="7"/>
  <c r="H11" i="7"/>
  <c r="K16" i="7"/>
  <c r="C42" i="7"/>
  <c r="F65" i="7"/>
  <c r="K75" i="7"/>
  <c r="P57" i="7"/>
  <c r="K13" i="7"/>
  <c r="O68" i="7"/>
  <c r="D53" i="7"/>
  <c r="O64" i="7"/>
  <c r="P59" i="7"/>
  <c r="K28" i="7"/>
  <c r="C23" i="7"/>
  <c r="K49" i="7"/>
  <c r="E45" i="7"/>
  <c r="D22" i="7"/>
  <c r="E47" i="7"/>
  <c r="J21" i="7"/>
  <c r="I66" i="7"/>
  <c r="K61" i="7"/>
  <c r="K11" i="7"/>
  <c r="F42" i="7"/>
  <c r="O54" i="7"/>
  <c r="B36" i="7"/>
  <c r="J24" i="7"/>
  <c r="H49" i="7"/>
  <c r="C9" i="7"/>
  <c r="K9" i="7"/>
  <c r="J45" i="7"/>
  <c r="F19" i="7"/>
  <c r="H44" i="7"/>
  <c r="F66" i="7"/>
  <c r="J13" i="7"/>
  <c r="F33" i="7"/>
  <c r="O51" i="7"/>
  <c r="O69" i="7"/>
  <c r="E13" i="7"/>
  <c r="H14" i="7"/>
  <c r="O22" i="7"/>
  <c r="H56" i="7"/>
  <c r="K45" i="7"/>
  <c r="F22" i="7"/>
  <c r="H61" i="7"/>
  <c r="O36" i="7"/>
  <c r="D37" i="7"/>
  <c r="D63" i="7"/>
  <c r="P22" i="7"/>
  <c r="B17" i="7"/>
  <c r="B16" i="7"/>
  <c r="C35" i="7"/>
  <c r="F44" i="7"/>
  <c r="E29" i="7"/>
  <c r="H66" i="7"/>
  <c r="E43" i="7"/>
  <c r="H16" i="7"/>
  <c r="C28" i="7"/>
  <c r="E12" i="7"/>
  <c r="F15" i="7"/>
  <c r="C65" i="7"/>
  <c r="K63" i="7"/>
  <c r="O49" i="7"/>
  <c r="K27" i="7"/>
  <c r="C63" i="7"/>
  <c r="O27" i="7"/>
  <c r="B14" i="7"/>
  <c r="I22" i="7"/>
  <c r="C18" i="7"/>
  <c r="F48" i="7"/>
  <c r="E75" i="7"/>
  <c r="F58" i="7"/>
  <c r="P50" i="7"/>
  <c r="P52" i="7"/>
  <c r="B51" i="7"/>
  <c r="F9" i="7"/>
  <c r="H22" i="7"/>
  <c r="O11" i="7"/>
  <c r="O50" i="7"/>
  <c r="K59" i="7"/>
  <c r="B64" i="7"/>
  <c r="O26" i="7"/>
  <c r="O73" i="7"/>
  <c r="I12" i="7"/>
  <c r="F52" i="7"/>
  <c r="I56" i="7"/>
  <c r="J10" i="7"/>
  <c r="E69" i="7"/>
  <c r="D59" i="7"/>
  <c r="E54" i="7"/>
  <c r="E27" i="7"/>
  <c r="P71" i="7"/>
  <c r="J41" i="7"/>
  <c r="P18" i="7"/>
  <c r="E50" i="7"/>
  <c r="H42" i="7"/>
  <c r="K54" i="7"/>
  <c r="H21" i="7"/>
  <c r="H36" i="7"/>
  <c r="B43" i="7"/>
  <c r="O29" i="7"/>
  <c r="K24" i="7"/>
  <c r="H75" i="7"/>
  <c r="J40" i="7"/>
  <c r="C53" i="7"/>
  <c r="H54" i="7"/>
  <c r="H40" i="7"/>
  <c r="O33" i="7"/>
  <c r="E26" i="7"/>
  <c r="E18" i="7"/>
  <c r="I40" i="7"/>
  <c r="D62" i="7"/>
  <c r="H64" i="7"/>
  <c r="K25" i="7"/>
  <c r="H19" i="7"/>
  <c r="K33" i="7"/>
  <c r="C58" i="7"/>
  <c r="O75" i="7"/>
  <c r="P62" i="7"/>
  <c r="P39" i="7"/>
  <c r="D50" i="7"/>
  <c r="O41" i="7"/>
  <c r="H45" i="7"/>
  <c r="E17" i="7"/>
  <c r="I42" i="7"/>
  <c r="D12" i="7"/>
  <c r="B63" i="7"/>
  <c r="D73" i="7"/>
  <c r="E14" i="7"/>
  <c r="F51" i="7"/>
  <c r="F69" i="7"/>
  <c r="J44" i="7"/>
  <c r="P56" i="7"/>
  <c r="C66" i="7"/>
  <c r="D38" i="7"/>
  <c r="P63" i="7"/>
  <c r="P37" i="7"/>
  <c r="F17" i="7"/>
  <c r="K64" i="7"/>
  <c r="C50" i="7"/>
  <c r="K44" i="7"/>
  <c r="O58" i="7"/>
  <c r="H57" i="7"/>
  <c r="H33" i="7"/>
  <c r="I53" i="7"/>
  <c r="D58" i="7"/>
  <c r="P17" i="7"/>
  <c r="J35" i="7"/>
  <c r="B50" i="7"/>
  <c r="K17" i="7"/>
  <c r="H12" i="7"/>
  <c r="P33" i="7"/>
  <c r="O56" i="7"/>
  <c r="O24" i="7"/>
  <c r="K30" i="7"/>
  <c r="F39" i="7"/>
  <c r="J39" i="7"/>
  <c r="I30" i="7"/>
  <c r="O61" i="7"/>
  <c r="O30" i="7"/>
  <c r="P73" i="7"/>
  <c r="F71" i="7"/>
  <c r="H48" i="7"/>
  <c r="C20" i="7"/>
  <c r="D10" i="7"/>
  <c r="K50" i="7"/>
  <c r="E48" i="7"/>
  <c r="H74" i="7"/>
  <c r="O16" i="7"/>
  <c r="I73" i="7"/>
  <c r="C52" i="7"/>
  <c r="F40" i="7"/>
  <c r="C74" i="7"/>
  <c r="O45" i="7"/>
  <c r="H65" i="7"/>
  <c r="H41" i="7"/>
  <c r="O48" i="7"/>
  <c r="I63" i="7"/>
  <c r="C21" i="7"/>
  <c r="I57" i="7"/>
  <c r="E70" i="7"/>
  <c r="N1" i="8"/>
  <c r="O28" i="7"/>
  <c r="H15" i="7"/>
  <c r="D57" i="7"/>
  <c r="E65" i="7"/>
  <c r="K65" i="7"/>
  <c r="C47" i="7"/>
  <c r="B70" i="7"/>
  <c r="J1" i="8"/>
  <c r="E52" i="7"/>
  <c r="E49" i="7"/>
  <c r="O10" i="7"/>
  <c r="J66" i="7"/>
  <c r="D45" i="7"/>
  <c r="C48" i="7"/>
  <c r="K38" i="7"/>
  <c r="D65" i="7"/>
  <c r="I27" i="7"/>
  <c r="C17" i="7"/>
  <c r="C68" i="7"/>
  <c r="D11" i="7"/>
  <c r="E30" i="7"/>
  <c r="E22" i="7"/>
  <c r="C33" i="7"/>
  <c r="O57" i="7"/>
  <c r="C30" i="7"/>
  <c r="B22" i="7"/>
  <c r="H51" i="7"/>
  <c r="D54" i="7"/>
  <c r="E66" i="7"/>
  <c r="D75" i="7"/>
  <c r="K35" i="7"/>
  <c r="M40" i="7" l="1"/>
  <c r="L40" i="7"/>
  <c r="G40" i="7"/>
  <c r="N40" i="7"/>
  <c r="G71" i="7"/>
  <c r="L71" i="7"/>
  <c r="N71" i="7"/>
  <c r="M71" i="7"/>
  <c r="M39" i="7"/>
  <c r="G39" i="7"/>
  <c r="N39" i="7"/>
  <c r="L39" i="7"/>
  <c r="N17" i="7"/>
  <c r="L17" i="7"/>
  <c r="M17" i="7"/>
  <c r="G17" i="7"/>
  <c r="L69" i="7"/>
  <c r="N69" i="7"/>
  <c r="M69" i="7"/>
  <c r="G69" i="7"/>
  <c r="N51" i="7"/>
  <c r="M51" i="7"/>
  <c r="L51" i="7"/>
  <c r="G51" i="7"/>
  <c r="L52" i="7"/>
  <c r="N52" i="7"/>
  <c r="G52" i="7"/>
  <c r="M52" i="7"/>
  <c r="N9" i="7"/>
  <c r="N76" i="7" s="1"/>
  <c r="L9" i="7"/>
  <c r="M9" i="7"/>
  <c r="G9" i="7"/>
  <c r="M58" i="7"/>
  <c r="L58" i="7"/>
  <c r="N58" i="7"/>
  <c r="G58" i="7"/>
  <c r="M48" i="7"/>
  <c r="L48" i="7"/>
  <c r="G48" i="7"/>
  <c r="N48" i="7"/>
  <c r="M15" i="7"/>
  <c r="N15" i="7"/>
  <c r="L15" i="7"/>
  <c r="G15" i="7"/>
  <c r="L44" i="7"/>
  <c r="M44" i="7"/>
  <c r="N44" i="7"/>
  <c r="G44" i="7"/>
  <c r="N22" i="7"/>
  <c r="M22" i="7"/>
  <c r="L22" i="7"/>
  <c r="G22" i="7"/>
  <c r="N33" i="7"/>
  <c r="G33" i="7"/>
  <c r="M33" i="7"/>
  <c r="L33" i="7"/>
  <c r="N66" i="7"/>
  <c r="L66" i="7"/>
  <c r="G66" i="7"/>
  <c r="M66" i="7"/>
  <c r="L19" i="7"/>
  <c r="G19" i="7"/>
  <c r="N19" i="7"/>
  <c r="M19" i="7"/>
  <c r="L42" i="7"/>
  <c r="N42" i="7"/>
  <c r="M42" i="7"/>
  <c r="G42" i="7"/>
  <c r="G65" i="7"/>
  <c r="N65" i="7"/>
  <c r="L65" i="7"/>
  <c r="M65" i="7"/>
  <c r="M10" i="7"/>
  <c r="N10" i="7"/>
  <c r="L10" i="7"/>
  <c r="G10" i="7"/>
  <c r="G45" i="7"/>
  <c r="M45" i="7"/>
  <c r="N45" i="7"/>
  <c r="L45" i="7"/>
  <c r="G73" i="7"/>
  <c r="M73" i="7"/>
  <c r="N73" i="7"/>
  <c r="L73" i="7"/>
  <c r="M53" i="7"/>
  <c r="G53" i="7"/>
  <c r="L53" i="7"/>
  <c r="N53" i="7"/>
  <c r="M20" i="7"/>
  <c r="N20" i="7"/>
  <c r="L20" i="7"/>
  <c r="G20" i="7"/>
  <c r="N38" i="7"/>
  <c r="M38" i="7"/>
  <c r="L38" i="7"/>
  <c r="G38" i="7"/>
  <c r="O76" i="7"/>
  <c r="G41" i="7"/>
  <c r="N41" i="7"/>
  <c r="M41" i="7"/>
  <c r="L41" i="7"/>
  <c r="N57" i="7"/>
  <c r="M57" i="7"/>
  <c r="G57" i="7"/>
  <c r="L57" i="7"/>
  <c r="L49" i="7"/>
  <c r="M49" i="7"/>
  <c r="N49" i="7"/>
  <c r="G49" i="7"/>
  <c r="L70" i="7"/>
  <c r="M70" i="7"/>
  <c r="N70" i="7"/>
  <c r="G70" i="7"/>
  <c r="L43" i="7"/>
  <c r="M43" i="7"/>
  <c r="G43" i="7"/>
  <c r="N43" i="7"/>
  <c r="L26" i="7"/>
  <c r="G26" i="7"/>
  <c r="N26" i="7"/>
  <c r="M26" i="7"/>
  <c r="G14" i="7"/>
  <c r="M14" i="7"/>
  <c r="N14" i="7"/>
  <c r="L14" i="7"/>
  <c r="G16" i="7"/>
  <c r="M16" i="7"/>
  <c r="N16" i="7"/>
  <c r="L16" i="7"/>
  <c r="N68" i="7"/>
  <c r="M68" i="7"/>
  <c r="L68" i="7"/>
  <c r="G68" i="7"/>
  <c r="N54" i="7"/>
  <c r="L54" i="7"/>
  <c r="M54" i="7"/>
  <c r="G54" i="7"/>
  <c r="N62" i="7"/>
  <c r="M62" i="7"/>
  <c r="L62" i="7"/>
  <c r="G62" i="7"/>
  <c r="L12" i="7"/>
  <c r="M12" i="7"/>
  <c r="G12" i="7"/>
  <c r="N12" i="7"/>
  <c r="N50" i="7"/>
  <c r="L50" i="7"/>
  <c r="M50" i="7"/>
  <c r="G50" i="7"/>
  <c r="G36" i="7"/>
  <c r="M36" i="7"/>
  <c r="N36" i="7"/>
  <c r="L36" i="7"/>
  <c r="N29" i="7"/>
  <c r="G29" i="7"/>
  <c r="L29" i="7"/>
  <c r="M29" i="7"/>
  <c r="G25" i="7"/>
  <c r="N25" i="7"/>
  <c r="M25" i="7"/>
  <c r="L25" i="7"/>
  <c r="M37" i="7"/>
  <c r="N37" i="7"/>
  <c r="G37" i="7"/>
  <c r="L37" i="7"/>
  <c r="N23" i="7"/>
  <c r="M23" i="7"/>
  <c r="G23" i="7"/>
  <c r="L23" i="7"/>
  <c r="G47" i="7"/>
  <c r="M47" i="7"/>
  <c r="L47" i="7"/>
  <c r="N47" i="7"/>
  <c r="G35" i="7"/>
  <c r="L35" i="7"/>
  <c r="M35" i="7"/>
  <c r="N35" i="7"/>
  <c r="M27" i="7"/>
  <c r="L27" i="7"/>
  <c r="G27" i="7"/>
  <c r="N27" i="7"/>
  <c r="N13" i="7"/>
  <c r="M13" i="7"/>
  <c r="G13" i="7"/>
  <c r="L13" i="7"/>
  <c r="L30" i="7"/>
  <c r="M30" i="7"/>
  <c r="N30" i="7"/>
  <c r="G30" i="7"/>
  <c r="G18" i="7"/>
  <c r="N18" i="7"/>
  <c r="L18" i="7"/>
  <c r="M18" i="7"/>
  <c r="N28" i="7"/>
  <c r="L28" i="7"/>
  <c r="M28" i="7"/>
  <c r="G28" i="7"/>
  <c r="L61" i="7"/>
  <c r="N61" i="7"/>
  <c r="M61" i="7"/>
  <c r="G61" i="7"/>
  <c r="M64" i="7"/>
  <c r="G64" i="7"/>
  <c r="N64" i="7"/>
  <c r="L64" i="7"/>
  <c r="G31" i="7"/>
  <c r="M31" i="7"/>
  <c r="N31" i="7"/>
  <c r="L31" i="7"/>
  <c r="M11" i="7"/>
  <c r="N11" i="7"/>
  <c r="G11" i="7"/>
  <c r="L11" i="7"/>
  <c r="M59" i="7"/>
  <c r="N59" i="7"/>
  <c r="L59" i="7"/>
  <c r="G59" i="7"/>
  <c r="L24" i="7"/>
  <c r="G24" i="7"/>
  <c r="N24" i="7"/>
  <c r="M24" i="7"/>
  <c r="L75" i="7"/>
  <c r="M75" i="7"/>
  <c r="G75" i="7"/>
  <c r="N75" i="7"/>
  <c r="G56" i="7"/>
  <c r="N56" i="7"/>
  <c r="L56" i="7"/>
  <c r="M56" i="7"/>
  <c r="M32" i="7"/>
  <c r="L32" i="7"/>
  <c r="N32" i="7"/>
  <c r="G32" i="7"/>
  <c r="L63" i="7"/>
  <c r="G63" i="7"/>
  <c r="M63" i="7"/>
  <c r="N63" i="7"/>
  <c r="N74" i="7"/>
  <c r="L74" i="7"/>
  <c r="G74" i="7"/>
  <c r="M74" i="7"/>
  <c r="G21" i="7"/>
  <c r="N21" i="7"/>
  <c r="M21" i="7"/>
  <c r="L21" i="7"/>
  <c r="M76" i="7" l="1"/>
  <c r="L76" i="7"/>
</calcChain>
</file>

<file path=xl/comments1.xml><?xml version="1.0" encoding="utf-8"?>
<comments xmlns="http://schemas.openxmlformats.org/spreadsheetml/2006/main">
  <authors>
    <author>penglijuan</author>
    <author>俞骏</author>
  </authors>
  <commentList>
    <comment ref="J1" authorId="0">
      <text>
        <r>
          <rPr>
            <b/>
            <sz val="9"/>
            <color indexed="81"/>
            <rFont val="Tahoma"/>
            <family val="2"/>
          </rPr>
          <t>cgBvAHcAcwA9ADEANQA3ACwAYwBvAGwAcwA9ADQA</t>
        </r>
      </text>
    </comment>
    <comment ref="N1" authorId="1">
      <text>
        <r>
          <rPr>
            <b/>
            <sz val="9"/>
            <color indexed="81"/>
            <rFont val="宋体"/>
            <family val="3"/>
            <charset val="134"/>
          </rPr>
          <t>cgBvAHcAcwA9ADEANQA2ACwAYwBvAGwAcwA9ADQA</t>
        </r>
      </text>
    </comment>
  </commentList>
</comments>
</file>

<file path=xl/comments2.xml><?xml version="1.0" encoding="utf-8"?>
<comments xmlns="http://schemas.openxmlformats.org/spreadsheetml/2006/main">
  <authors>
    <author>penglijuan</author>
    <author>俞骏</author>
  </authors>
  <commentList>
    <comment ref="J1" authorId="0">
      <text>
        <r>
          <rPr>
            <b/>
            <sz val="9"/>
            <color indexed="81"/>
            <rFont val="Tahoma"/>
            <family val="2"/>
          </rPr>
          <t>cgBvAHcAcwA9ADUANgAsAGMAbwBsAHMAPQAzADAA</t>
        </r>
      </text>
    </comment>
    <comment ref="AO1" authorId="1">
      <text>
        <r>
          <rPr>
            <b/>
            <sz val="9"/>
            <color indexed="81"/>
            <rFont val="宋体"/>
            <family val="3"/>
            <charset val="134"/>
          </rPr>
          <t>cgBvAHcAcwA9ADUANgAsAGMAbwBsAHMAPQAzADAA</t>
        </r>
      </text>
    </comment>
  </commentList>
</comments>
</file>

<file path=xl/comments3.xml><?xml version="1.0" encoding="utf-8"?>
<comments xmlns="http://schemas.openxmlformats.org/spreadsheetml/2006/main">
  <authors>
    <author>彭丽娟</author>
  </authors>
  <commentList>
    <comment ref="J1" authorId="0">
      <text>
        <r>
          <rPr>
            <b/>
            <sz val="9"/>
            <color indexed="81"/>
            <rFont val="Tahoma"/>
            <family val="2"/>
          </rPr>
          <t>UEsDBBQAAAAIAHJ/ekIEPH6fTgEAAJ8UAAAKAAAAemlwcGVkZmlsZXN1cWJgYWBgYAcRQOBx8dSfeVURvv2rtZc+jZvNzoAG/gMBkGLcdOzqvytLTj++tnzzN6u9t47c2b1942KrA7f3HDu7ZuMJdF2DGVRNZUQVGKxeY/Q1MDAxMzQzxCG/ekbpQpZrF3b+wmPGzl97Lp3dvOfYvmvE26tKrEKmwRt2JIPqhQPtglEwCMGJUJkTe1N0XNuqHr5rdVYxQpcnXDxe2zoAzqYA5BFfPA6s16DFo4klDnlaFY+Xbl1ZRZRCvMXjEEsW/aPF4yjABPF/dGd6L57s2n5fiZXD18QCXR5/8bh145VDQ6yZwJBEXPE48F6DFo/G5jjkB2/rceDDjmQwWjyOAizAve9fR7DzFY/F0097vvnj8R9dnnDxOMSaCQxhxBePg6L1aGSKQ37wth4HPuxIBqPF4yhABYwMoHKCkZERTNiAhIJmFi9gBABQSwECFAAUAAAACAByf3pCBDx+n04BAACfFAAACgAAAAAAAAAAACAAAAAAAAAAemlwcGVkZmlsZVBLBQYAAAAAAQABADgAAAB2AQAAAAA=</t>
        </r>
      </text>
    </comment>
  </commentList>
</comments>
</file>

<file path=xl/sharedStrings.xml><?xml version="1.0" encoding="utf-8"?>
<sst xmlns="http://schemas.openxmlformats.org/spreadsheetml/2006/main" count="4045" uniqueCount="2720">
  <si>
    <t>环保行业周报</t>
    <phoneticPr fontId="16" type="noConversion"/>
  </si>
  <si>
    <t>行业：环保行业</t>
    <phoneticPr fontId="16" type="noConversion"/>
  </si>
  <si>
    <t>日期</t>
  </si>
  <si>
    <t>标题</t>
  </si>
  <si>
    <t>内容</t>
  </si>
  <si>
    <t>点评</t>
  </si>
  <si>
    <t xml:space="preserve">  环保行业最近一年市场表现</t>
    <phoneticPr fontId="16" type="noConversion"/>
  </si>
  <si>
    <t>子领域</t>
    <phoneticPr fontId="16" type="noConversion"/>
  </si>
  <si>
    <t>文件名称</t>
    <phoneticPr fontId="16" type="noConversion"/>
  </si>
  <si>
    <t>重要内容</t>
    <phoneticPr fontId="16" type="noConversion"/>
  </si>
  <si>
    <t>发文部门</t>
    <phoneticPr fontId="16" type="noConversion"/>
  </si>
  <si>
    <t>重点公司估值情况</t>
    <phoneticPr fontId="16" type="noConversion"/>
  </si>
  <si>
    <t>代码</t>
  </si>
  <si>
    <t>公司</t>
  </si>
  <si>
    <t>上周
股价</t>
    <phoneticPr fontId="16" type="noConversion"/>
  </si>
  <si>
    <t>本周
股价</t>
    <phoneticPr fontId="16" type="noConversion"/>
  </si>
  <si>
    <t>本周
涨跌幅</t>
    <phoneticPr fontId="16" type="noConversion"/>
  </si>
  <si>
    <t>EPS</t>
  </si>
  <si>
    <t>PE</t>
  </si>
  <si>
    <t>PB</t>
  </si>
  <si>
    <t>平均值</t>
    <phoneticPr fontId="16" type="noConversion"/>
  </si>
  <si>
    <r>
      <t>数据来源：Wind</t>
    </r>
    <r>
      <rPr>
        <b/>
        <sz val="10"/>
        <rFont val="宋体"/>
        <family val="3"/>
        <charset val="134"/>
      </rPr>
      <t>、华融证券</t>
    </r>
    <phoneticPr fontId="16" type="noConversion"/>
  </si>
  <si>
    <r>
      <rPr>
        <sz val="10"/>
        <color indexed="8"/>
        <rFont val="宋体"/>
        <family val="3"/>
        <charset val="134"/>
      </rPr>
      <t>水务</t>
    </r>
    <r>
      <rPr>
        <sz val="10"/>
        <color indexed="8"/>
        <rFont val="Calibri"/>
        <family val="2"/>
      </rPr>
      <t>(</t>
    </r>
    <r>
      <rPr>
        <sz val="10"/>
        <color indexed="8"/>
        <rFont val="宋体"/>
        <family val="3"/>
        <charset val="134"/>
      </rPr>
      <t>华融</t>
    </r>
    <r>
      <rPr>
        <sz val="10"/>
        <color indexed="8"/>
        <rFont val="Calibri"/>
        <family val="2"/>
      </rPr>
      <t>)</t>
    </r>
    <phoneticPr fontId="29" type="noConversion"/>
  </si>
  <si>
    <t>大气（华融）</t>
    <phoneticPr fontId="29" type="noConversion"/>
  </si>
  <si>
    <r>
      <rPr>
        <sz val="10"/>
        <color indexed="8"/>
        <rFont val="宋体"/>
        <family val="3"/>
        <charset val="134"/>
      </rPr>
      <t>环境监测</t>
    </r>
    <r>
      <rPr>
        <sz val="10"/>
        <color indexed="8"/>
        <rFont val="Calibri"/>
        <family val="2"/>
      </rPr>
      <t>(</t>
    </r>
    <r>
      <rPr>
        <sz val="10"/>
        <color indexed="8"/>
        <rFont val="宋体"/>
        <family val="3"/>
        <charset val="134"/>
      </rPr>
      <t>华融</t>
    </r>
    <r>
      <rPr>
        <sz val="10"/>
        <color indexed="8"/>
        <rFont val="Calibri"/>
        <family val="2"/>
      </rPr>
      <t>)</t>
    </r>
    <phoneticPr fontId="29" type="noConversion"/>
  </si>
  <si>
    <r>
      <rPr>
        <sz val="10"/>
        <color indexed="8"/>
        <rFont val="宋体"/>
        <family val="3"/>
        <charset val="134"/>
      </rPr>
      <t>生态</t>
    </r>
    <r>
      <rPr>
        <sz val="10"/>
        <color indexed="8"/>
        <rFont val="Calibri"/>
        <family val="2"/>
      </rPr>
      <t>(</t>
    </r>
    <r>
      <rPr>
        <sz val="10"/>
        <color indexed="8"/>
        <rFont val="宋体"/>
        <family val="3"/>
        <charset val="134"/>
      </rPr>
      <t>华融</t>
    </r>
    <r>
      <rPr>
        <sz val="10"/>
        <color indexed="8"/>
        <rFont val="Calibri"/>
        <family val="2"/>
      </rPr>
      <t>)</t>
    </r>
    <phoneticPr fontId="29" type="noConversion"/>
  </si>
  <si>
    <t>生物质能（华融）</t>
    <phoneticPr fontId="29" type="noConversion"/>
  </si>
  <si>
    <t>000544.SZ</t>
  </si>
  <si>
    <t>000598.SZ</t>
  </si>
  <si>
    <t>000712.SZ</t>
  </si>
  <si>
    <t>300021.SZ</t>
  </si>
  <si>
    <t>300055.SZ</t>
  </si>
  <si>
    <t>300070.SZ</t>
  </si>
  <si>
    <t>300172.SZ</t>
  </si>
  <si>
    <t>300174.SZ</t>
  </si>
  <si>
    <t>300190.SZ</t>
  </si>
  <si>
    <t>300334.SZ</t>
    <phoneticPr fontId="29" type="noConversion"/>
  </si>
  <si>
    <t>600008.SH</t>
  </si>
  <si>
    <t>600168.SH</t>
  </si>
  <si>
    <t>600187.SH</t>
  </si>
  <si>
    <t>600323.SH</t>
  </si>
  <si>
    <t>600461.SH</t>
  </si>
  <si>
    <t>600874.SH</t>
  </si>
  <si>
    <t>601158.SH</t>
  </si>
  <si>
    <t>601199.SH</t>
  </si>
  <si>
    <t>002476.SZ</t>
  </si>
  <si>
    <t>600649.SH</t>
  </si>
  <si>
    <t>000685.SZ</t>
  </si>
  <si>
    <t>600075.SH</t>
  </si>
  <si>
    <t>000920.SZ</t>
  </si>
  <si>
    <t>300262.SZ</t>
  </si>
  <si>
    <t>600283.SH</t>
  </si>
  <si>
    <t>002573.SZ</t>
  </si>
  <si>
    <t>300072.SZ</t>
  </si>
  <si>
    <t>300187.SZ</t>
  </si>
  <si>
    <t>600388.SH</t>
  </si>
  <si>
    <t>000925.SZ</t>
  </si>
  <si>
    <t>002499.SZ</t>
  </si>
  <si>
    <t>300056.SZ</t>
  </si>
  <si>
    <t>300105.SZ</t>
  </si>
  <si>
    <t>600292.SH</t>
  </si>
  <si>
    <t>600526.SH</t>
  </si>
  <si>
    <t>600571.SH</t>
  </si>
  <si>
    <t>300090.SZ</t>
  </si>
  <si>
    <t>000652.SZ</t>
  </si>
  <si>
    <t>000826.SZ</t>
  </si>
  <si>
    <t>002479.SZ</t>
  </si>
  <si>
    <t>600475.SH</t>
  </si>
  <si>
    <t>300266.SZ</t>
  </si>
  <si>
    <t>002534.SZ</t>
  </si>
  <si>
    <t>002630.SZ</t>
  </si>
  <si>
    <t>300137.SZ</t>
  </si>
  <si>
    <t>300165.SZ</t>
    <phoneticPr fontId="29" type="noConversion"/>
  </si>
  <si>
    <t>300203.SZ</t>
  </si>
  <si>
    <t>002658.SZ</t>
    <phoneticPr fontId="29" type="noConversion"/>
  </si>
  <si>
    <t>002200.SZ</t>
  </si>
  <si>
    <t>300197.SZ</t>
  </si>
  <si>
    <t>300355.SZ</t>
    <phoneticPr fontId="29" type="noConversion"/>
  </si>
  <si>
    <t>002431.SZ</t>
  </si>
  <si>
    <t>002310.SZ</t>
  </si>
  <si>
    <t>002663.SZ</t>
    <phoneticPr fontId="29" type="noConversion"/>
  </si>
  <si>
    <t>002340.SZ</t>
    <phoneticPr fontId="29" type="noConversion"/>
  </si>
  <si>
    <t>002549.SZ</t>
    <phoneticPr fontId="29" type="noConversion"/>
  </si>
  <si>
    <t>601388.SH</t>
    <phoneticPr fontId="29" type="noConversion"/>
  </si>
  <si>
    <t>002672.SZ</t>
    <phoneticPr fontId="29" type="noConversion"/>
  </si>
  <si>
    <t>000939.SZ</t>
    <phoneticPr fontId="29" type="noConversion"/>
  </si>
  <si>
    <t>002616.SZ</t>
    <phoneticPr fontId="29" type="noConversion"/>
  </si>
  <si>
    <t>300335.SZ</t>
    <phoneticPr fontId="29" type="noConversion"/>
  </si>
  <si>
    <t>总股本（亿股）</t>
    <phoneticPr fontId="16" type="noConversion"/>
  </si>
  <si>
    <t>流通A股（亿股）</t>
    <phoneticPr fontId="16" type="noConversion"/>
  </si>
  <si>
    <t>ROE</t>
    <phoneticPr fontId="29" type="noConversion"/>
  </si>
  <si>
    <t>投资评级定义</t>
    <phoneticPr fontId="16" type="noConversion"/>
  </si>
  <si>
    <t>公司评级行业评级</t>
  </si>
  <si>
    <t>行业评级</t>
    <phoneticPr fontId="16" type="noConversion"/>
  </si>
  <si>
    <t>强烈推荐</t>
  </si>
  <si>
    <t>预期未来6个月内股价相对市场基准指数升幅在15%以上</t>
    <phoneticPr fontId="16" type="noConversion"/>
  </si>
  <si>
    <t>看    好</t>
    <phoneticPr fontId="16" type="noConversion"/>
  </si>
  <si>
    <t>预期未来6个月内行业指数优于市场指数5%以上</t>
    <phoneticPr fontId="16" type="noConversion"/>
  </si>
  <si>
    <t>推    荐</t>
    <phoneticPr fontId="16" type="noConversion"/>
  </si>
  <si>
    <t>预期未来6个月内股价相对市场基准指数升幅在5%到15%</t>
    <phoneticPr fontId="16" type="noConversion"/>
  </si>
  <si>
    <t>中    性</t>
    <phoneticPr fontId="16" type="noConversion"/>
  </si>
  <si>
    <t>预期未来6个月内行业指数相对市场指数持平</t>
    <phoneticPr fontId="16" type="noConversion"/>
  </si>
  <si>
    <t>预期未来6个月内股价相对市场基准指数变动在-5%到5%内</t>
    <phoneticPr fontId="16" type="noConversion"/>
  </si>
  <si>
    <t>看    淡</t>
    <phoneticPr fontId="16" type="noConversion"/>
  </si>
  <si>
    <t>预期未来6个月内行业指数弱于市场指数5%以上</t>
    <phoneticPr fontId="16" type="noConversion"/>
  </si>
  <si>
    <t>卖    出</t>
    <phoneticPr fontId="16" type="noConversion"/>
  </si>
  <si>
    <t>预期未来 6 个月内股价相对市场基准指数跌幅在15%以上</t>
    <phoneticPr fontId="16" type="noConversion"/>
  </si>
  <si>
    <t>公告日期</t>
    <phoneticPr fontId="16" type="noConversion"/>
  </si>
  <si>
    <t>标题</t>
    <phoneticPr fontId="16" type="noConversion"/>
  </si>
  <si>
    <t>本月
涨跌幅</t>
    <phoneticPr fontId="16" type="noConversion"/>
  </si>
  <si>
    <r>
      <rPr>
        <sz val="10"/>
        <color indexed="9"/>
        <rFont val="宋体"/>
        <family val="3"/>
        <charset val="134"/>
      </rPr>
      <t>日期</t>
    </r>
    <r>
      <rPr>
        <sz val="10"/>
        <color indexed="9"/>
        <rFont val="Calibri"/>
        <family val="2"/>
      </rPr>
      <t>:</t>
    </r>
    <phoneticPr fontId="16" type="noConversion"/>
  </si>
  <si>
    <t>证券代码</t>
    <phoneticPr fontId="16" type="noConversion"/>
  </si>
  <si>
    <t>近三年</t>
    <phoneticPr fontId="16" type="noConversion"/>
  </si>
  <si>
    <t>近两年</t>
    <phoneticPr fontId="16" type="noConversion"/>
  </si>
  <si>
    <t>近一年</t>
    <phoneticPr fontId="16" type="noConversion"/>
  </si>
  <si>
    <t>日期</t>
    <phoneticPr fontId="16" type="noConversion"/>
  </si>
  <si>
    <t>%</t>
    <phoneticPr fontId="16" type="noConversion"/>
  </si>
  <si>
    <t>日期</t>
    <phoneticPr fontId="16" type="noConversion"/>
  </si>
  <si>
    <t>%</t>
    <phoneticPr fontId="16" type="noConversion"/>
  </si>
  <si>
    <t>市场表现</t>
    <phoneticPr fontId="16" type="noConversion"/>
  </si>
  <si>
    <r>
      <t xml:space="preserve">                </t>
    </r>
    <r>
      <rPr>
        <b/>
        <sz val="10"/>
        <rFont val="宋体"/>
        <family val="3"/>
        <charset val="134"/>
      </rPr>
      <t>数据来源：</t>
    </r>
    <r>
      <rPr>
        <b/>
        <sz val="10"/>
        <rFont val="Calibri"/>
        <family val="2"/>
      </rPr>
      <t>Wind</t>
    </r>
    <r>
      <rPr>
        <b/>
        <sz val="10"/>
        <rFont val="宋体"/>
        <family val="3"/>
        <charset val="134"/>
      </rPr>
      <t>、华融证券</t>
    </r>
    <phoneticPr fontId="16" type="noConversion"/>
  </si>
  <si>
    <t>000300.SH</t>
  </si>
  <si>
    <t>周收盘价</t>
  </si>
  <si>
    <t>000001.SH</t>
  </si>
  <si>
    <t>CI005224.WI</t>
  </si>
  <si>
    <t>851641.SI</t>
  </si>
  <si>
    <t>850729.SI</t>
  </si>
  <si>
    <t>851621.SI</t>
  </si>
  <si>
    <t>华融环保指数</t>
    <phoneticPr fontId="16" type="noConversion"/>
  </si>
  <si>
    <r>
      <rPr>
        <sz val="10"/>
        <rFont val="宋体"/>
        <family val="3"/>
        <charset val="134"/>
      </rPr>
      <t>近</t>
    </r>
    <r>
      <rPr>
        <sz val="10"/>
        <rFont val="Calibri"/>
        <family val="2"/>
      </rPr>
      <t>1</t>
    </r>
    <r>
      <rPr>
        <sz val="10"/>
        <rFont val="宋体"/>
        <family val="3"/>
        <charset val="134"/>
      </rPr>
      <t>年</t>
    </r>
    <phoneticPr fontId="16" type="noConversion"/>
  </si>
  <si>
    <r>
      <rPr>
        <sz val="10"/>
        <rFont val="宋体"/>
        <family val="3"/>
        <charset val="134"/>
      </rPr>
      <t>近</t>
    </r>
    <r>
      <rPr>
        <sz val="10"/>
        <rFont val="Calibri"/>
        <family val="2"/>
      </rPr>
      <t>2年</t>
    </r>
    <r>
      <rPr>
        <sz val="10"/>
        <rFont val="宋体"/>
        <family val="3"/>
        <charset val="134"/>
      </rPr>
      <t/>
    </r>
  </si>
  <si>
    <r>
      <rPr>
        <sz val="10"/>
        <rFont val="宋体"/>
        <family val="3"/>
        <charset val="134"/>
      </rPr>
      <t>近</t>
    </r>
    <r>
      <rPr>
        <sz val="10"/>
        <rFont val="Calibri"/>
        <family val="2"/>
      </rPr>
      <t>3年</t>
    </r>
    <r>
      <rPr>
        <sz val="10"/>
        <rFont val="宋体"/>
        <family val="3"/>
        <charset val="134"/>
      </rPr>
      <t/>
    </r>
  </si>
  <si>
    <t>300203.SZ</t>
    <phoneticPr fontId="16" type="noConversion"/>
  </si>
  <si>
    <t>601158.SH</t>
    <phoneticPr fontId="16" type="noConversion"/>
  </si>
  <si>
    <t>300070.SZ</t>
    <phoneticPr fontId="16" type="noConversion"/>
  </si>
  <si>
    <t>300190.SZ</t>
    <phoneticPr fontId="16" type="noConversion"/>
  </si>
  <si>
    <t>000826.SZ</t>
    <phoneticPr fontId="16" type="noConversion"/>
  </si>
  <si>
    <t>002200.SZ</t>
    <phoneticPr fontId="16" type="noConversion"/>
  </si>
  <si>
    <t>002310.SZ</t>
    <phoneticPr fontId="16" type="noConversion"/>
  </si>
  <si>
    <t>《国家环境保护“十二五”科技发展规划》</t>
    <phoneticPr fontId="29" type="noConversion"/>
  </si>
  <si>
    <t>《城镇排水与污水处理条例》征求意见稿</t>
    <phoneticPr fontId="29" type="noConversion"/>
  </si>
  <si>
    <t>《国务院关于实行最严格水资源管理制度的意见》</t>
    <phoneticPr fontId="29" type="noConversion"/>
  </si>
  <si>
    <t xml:space="preserve">《环保装备“十二五”发展规划》 </t>
    <phoneticPr fontId="29" type="noConversion"/>
  </si>
  <si>
    <t>《关于加强环境空气质量监测能力建设的意见》</t>
    <phoneticPr fontId="29" type="noConversion"/>
  </si>
  <si>
    <t>《“十二五”全国城镇生活垃圾无害化处理设施建设规划》</t>
    <phoneticPr fontId="29" type="noConversion"/>
  </si>
  <si>
    <t>《重点流域水污染防治规划(2011－2015年)》</t>
    <phoneticPr fontId="29" type="noConversion"/>
  </si>
  <si>
    <t>《十二五国家战略性新兴产业发展规划》</t>
    <phoneticPr fontId="29" type="noConversion"/>
  </si>
  <si>
    <t>《节能减排“十二五”规划》</t>
    <phoneticPr fontId="29" type="noConversion"/>
  </si>
  <si>
    <t>《废物资源化科技工程“十二五”专项规划》</t>
    <phoneticPr fontId="29" type="noConversion"/>
  </si>
  <si>
    <t>《“十二五”危险废物污染防治规划》</t>
    <phoneticPr fontId="29" type="noConversion"/>
  </si>
  <si>
    <t>《海水淡化产业发展“十二五”规划》</t>
    <phoneticPr fontId="29" type="noConversion"/>
  </si>
  <si>
    <t>《长江流域综合规划（2012-2030年）》</t>
    <phoneticPr fontId="29" type="noConversion"/>
  </si>
  <si>
    <t>《辽河流域综合规划（2012-2030年）》</t>
    <phoneticPr fontId="29" type="noConversion"/>
  </si>
  <si>
    <t>到2020年，长江流域重点城市和防洪保护区在遇标准以内洪水时基本不发生灾害，在遇超标准洪水时最大限度地减少人员伤亡和财产损失，山洪灾害防御能力显著提高；城乡供水和农业灌溉能力明显增强，城乡居民生活用水全面保障，水能资源开发利用程度稳步提高，航运体系不断完善；水生态环境恶化趋势有效遏制，饮用水水源地水质全面达标，水土流失得到控制；最严格水资源管理制度基本建立，涉水事务管理全面加强。</t>
    <phoneticPr fontId="29" type="noConversion"/>
  </si>
  <si>
    <t>《实行最严格水资源管理制度考核办法》</t>
    <phoneticPr fontId="29" type="noConversion"/>
  </si>
  <si>
    <t>污水</t>
    <phoneticPr fontId="29" type="noConversion"/>
  </si>
  <si>
    <t>生物质能</t>
    <phoneticPr fontId="29" type="noConversion"/>
  </si>
  <si>
    <t>环保</t>
    <phoneticPr fontId="29" type="noConversion"/>
  </si>
  <si>
    <t>水资源</t>
    <phoneticPr fontId="29" type="noConversion"/>
  </si>
  <si>
    <t>海水淡化</t>
    <phoneticPr fontId="29" type="noConversion"/>
  </si>
  <si>
    <t>海水淡化</t>
    <phoneticPr fontId="29" type="noConversion"/>
  </si>
  <si>
    <t>循环经济</t>
    <phoneticPr fontId="29" type="noConversion"/>
  </si>
  <si>
    <t>海水淡化</t>
    <phoneticPr fontId="29" type="noConversion"/>
  </si>
  <si>
    <t>固废</t>
    <phoneticPr fontId="29" type="noConversion"/>
  </si>
  <si>
    <t>环境监测</t>
    <phoneticPr fontId="29" type="noConversion"/>
  </si>
  <si>
    <t>环境服务业</t>
    <phoneticPr fontId="29" type="noConversion"/>
  </si>
  <si>
    <t>环保装备业</t>
    <phoneticPr fontId="29" type="noConversion"/>
  </si>
  <si>
    <t>2012年度配股发行</t>
    <phoneticPr fontId="16" type="noConversion"/>
  </si>
  <si>
    <t>本次配股以本次发行股权登记日2012年12月20日（T日）深圳证券交易所收市后的发行人总股本498,118,398股为基数，向全体股东每10股配售3股，共计可配股份数量149,435,519股。募集资金的用途：本次配股拟募集资金不超过19亿元，扣除发行费用后将全部用于偿还银行贷款、短期融资券和补充流动资金，其中不超过9亿元用于偿还银行贷款和短期融资券，其余用于补充流动资金。</t>
    <phoneticPr fontId="16" type="noConversion"/>
  </si>
  <si>
    <t>内容</t>
    <phoneticPr fontId="16" type="noConversion"/>
  </si>
  <si>
    <t>收购内蒙古自治区包头市供水股权项目</t>
    <phoneticPr fontId="16" type="noConversion"/>
  </si>
  <si>
    <t>600008.SH</t>
    <phoneticPr fontId="16" type="noConversion"/>
  </si>
  <si>
    <t>首创股份</t>
    <phoneticPr fontId="16" type="noConversion"/>
  </si>
  <si>
    <t>桑德环境</t>
    <phoneticPr fontId="16" type="noConversion"/>
  </si>
  <si>
    <t>公司简称</t>
    <phoneticPr fontId="16" type="noConversion"/>
  </si>
  <si>
    <t>公司以人民币81,000万元收购内蒙古自治区包头市供水股权项目并签署相关《股权转让协议》，包括：收购包头市申银水务有限公司60%股权，收购包头市黄河水源供水有限公司80%股权，收购包头市黄河城市制水有限公司80%股权。</t>
    <phoneticPr fontId="16" type="noConversion"/>
  </si>
  <si>
    <t>杭锅股份</t>
    <phoneticPr fontId="16" type="noConversion"/>
  </si>
  <si>
    <t>002534.SZ</t>
    <phoneticPr fontId="16" type="noConversion"/>
  </si>
  <si>
    <t>控股子公司拟签订重大合同</t>
    <phoneticPr fontId="16" type="noConversion"/>
  </si>
  <si>
    <t>2012年12月18日，公司收到控股子公司浙江西子联合工程有限公司通知，西子联合工程拟与杭州新概念节能科技有限公司签订工程总包合同，合同预计金额约51,600万元。目前西子联合工程尚未与发包方杭州新概念节能科技有限公司正式签订合同。</t>
    <phoneticPr fontId="16" type="noConversion"/>
  </si>
  <si>
    <t>格林美</t>
    <phoneticPr fontId="16" type="noConversion"/>
  </si>
  <si>
    <t>002340.SZ</t>
    <phoneticPr fontId="16" type="noConversion"/>
  </si>
  <si>
    <t>资格审核通过</t>
    <phoneticPr fontId="16" type="noConversion"/>
  </si>
  <si>
    <t>湖北省商务厅下发《关于格林美公司在汉建设报废汽车回收拆解项目有关问题的复函》文件，同意公司按照国家及湖北省的相关管理规定，开展报废汽车回收拆解业务经营工作。</t>
    <phoneticPr fontId="16" type="noConversion"/>
  </si>
  <si>
    <t>日常经营重大合同签署</t>
    <phoneticPr fontId="16" type="noConversion"/>
  </si>
  <si>
    <t>2012年12月18日，吉林省德惠市人民政府与桑德环境于在吉林省德惠市签署了《德惠市生活垃圾焚烧发电项目特许经营协议》，德惠市人民政府作为特许经营权授予方，授予桑德环境在特许经营期内独家拥有德惠市生活垃圾处理项目的投资、设计、建设、运营及维护的权利，由桑德环境依法在德惠市设立项目公司从事德惠市生活垃圾处理项目相关特许经营许可业务。本协议签署后，尚需进行项目前期报批及立项相关手续，项目预计在2014年内开工建设。
德惠市生活垃圾处理项目采用生活垃圾焚烧发电处理工艺，工程按日处理生活垃圾800吨的总体规模设计，预计投资3.5亿元，其中：一期建设处理规模为日处理生活垃圾400吨，工程建设期为2.5年（因东北地区冬季影响施工，实际施工期约18个月），一期建设预计投资2亿元（上述投资额及设计处理规模以政府有权部门最终批复的可研报告为准）。 德惠市政府以公开招商方式选择桑德环境作为德惠市生活垃圾处理项目投资、建设及运营的实施方，德惠市生活垃圾处理项目的特许经营年限为30年，由桑德环境在德惠市以自有资金投资成立项目公司完成该项目的投资、建设及后续运营维护事宜，预计该项目公司内部投资收益率不低于8%。</t>
    <phoneticPr fontId="16" type="noConversion"/>
  </si>
  <si>
    <t>2012 度第一期短期融资券发行结果</t>
    <phoneticPr fontId="16" type="noConversion"/>
  </si>
  <si>
    <t>盛运股份</t>
    <phoneticPr fontId="16" type="noConversion"/>
  </si>
  <si>
    <t>300090.SZ</t>
    <phoneticPr fontId="16" type="noConversion"/>
  </si>
  <si>
    <t>2012 年12月14 日，公司已完成了2012 年度第一期短期融资券人民币2.0 亿元的发行。发行利率：5.8%（发行日一年期shibor+1.40%）。</t>
    <phoneticPr fontId="16" type="noConversion"/>
  </si>
  <si>
    <t>签定《颜春岭垃圾处理场渗滤液处理厂改扩建工程工艺设备采购及安装工程合同协议书》</t>
    <phoneticPr fontId="16" type="noConversion"/>
  </si>
  <si>
    <t>公司与海口市环境卫生管理局正式签订了《颜春岭垃圾处理场渗滤液处理厂改扩建工程工艺设备采购及安装工程合同协议书》，2012年12月17日双方完成签字盖章，合同正式生效。合同总价格为人民币（大写）：28,568,300.00元。本工程内容包括对颜春岭垃圾填埋场渗滤液处理厂改扩建工程渗滤液处理系统的深化设计,材料及设备采购、运输、安装施工、调试、试运行；建成后的渗滤液处理系统规模为500m3/d，出水执行《生活垃圾填埋场污染物控制标准》（GB16889-2008）表2 排放标准。</t>
    <phoneticPr fontId="16" type="noConversion"/>
  </si>
  <si>
    <r>
      <rPr>
        <sz val="10"/>
        <color indexed="8"/>
        <rFont val="宋体"/>
        <family val="3"/>
        <charset val="134"/>
      </rPr>
      <t>固废</t>
    </r>
    <r>
      <rPr>
        <sz val="10"/>
        <color indexed="8"/>
        <rFont val="Calibri"/>
        <family val="2"/>
      </rPr>
      <t>(</t>
    </r>
    <r>
      <rPr>
        <sz val="10"/>
        <color indexed="8"/>
        <rFont val="宋体"/>
        <family val="3"/>
        <charset val="134"/>
      </rPr>
      <t>华融</t>
    </r>
    <r>
      <rPr>
        <sz val="10"/>
        <color indexed="8"/>
        <rFont val="Calibri"/>
        <family val="2"/>
      </rPr>
      <t>)</t>
    </r>
    <phoneticPr fontId="29" type="noConversion"/>
  </si>
  <si>
    <t>资源回收利用（华融）</t>
    <phoneticPr fontId="29" type="noConversion"/>
  </si>
  <si>
    <t>资源回收利用</t>
    <phoneticPr fontId="29" type="noConversion"/>
  </si>
  <si>
    <t>维尔利</t>
    <phoneticPr fontId="16" type="noConversion"/>
  </si>
  <si>
    <t>2012年公司债券票面利率</t>
    <phoneticPr fontId="16" type="noConversion"/>
  </si>
  <si>
    <t>网下向机构投资者进行了票面利率询价，最终确定深圳市格林美高新技术股份有限公司2012年公司债券的票面利率为6.65%。</t>
    <phoneticPr fontId="16" type="noConversion"/>
  </si>
  <si>
    <t>公司与全资子公司湖北合加环境设备有限公司共同投资成立控股子公司巨鹿聚能环保有限公司</t>
    <phoneticPr fontId="16" type="noConversion"/>
  </si>
  <si>
    <t>公司拟与全资子公司湖北合加环境设备有限公司在河北省巨鹿县共同投资成立控股子公司巨鹿聚能环保有限公司，该控股子公司注册资本拟定为1,000万元人民币，其中：公司出资900万元人民币，占新设立控股子公司注册资本的90%；湖北合加出资100万元人民币，占新设立控股子公司注册资本的10%。该公司的经营范围为：市政基础设施的投资、建设和维护相关业务等（具体名称及经营范围以工商行政管理部门登记核准为准）。公司成立该子公司主要目的为以项目公司为主体在河北省巨鹿县开展生活垃圾处理项目的投资、建设、运营及相关业务。</t>
    <phoneticPr fontId="16" type="noConversion"/>
  </si>
  <si>
    <t>公司与湖北合加环境设备有限公司（公司全资子公司）共同投资成立控股子公司德惠市德佳环保能源有限公司</t>
    <phoneticPr fontId="16" type="noConversion"/>
  </si>
  <si>
    <t>公司拟与全资子公司湖北合加环境设备有限公司在吉林省德惠市注册成立控股子公司，该控股子公司名称拟定为“德惠市德佳环保能源有限公司”，该控股子公司注册资本拟定为7,000万元人民币，其中:公司以现金方式出资6,300万元人民币,占该公司注册资本的90%；湖北合加环境设备有限公司以现金方式出资700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吉林省德惠市开展生活垃圾处理项目的投资、建设、运营及相关业务。</t>
    <phoneticPr fontId="16" type="noConversion"/>
  </si>
  <si>
    <t>公司与湖北合加环境设备有限公司（公司全资子公司）共同投资成立控股子公司涟水涟清环保有限公司</t>
    <phoneticPr fontId="16" type="noConversion"/>
  </si>
  <si>
    <t>公司拟与全资子公司湖北合加环境设备有限公司在江苏省涟水县注册成立控股子公司，该控股子公司名称拟定为“涟水涟清环保有限公司”，该控股子公司注册资本拟定为1,600万元人民币，其中:公司以现金方式出资1,440万元人民币,占该公司注册资本的90%；湖北合加环境设备有限公司以现金方式出资160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江苏省涟水县开展生活垃圾处理项目的投资、建设、运营及相关业务。</t>
    <phoneticPr fontId="16" type="noConversion"/>
  </si>
  <si>
    <t>获得政府补助</t>
    <phoneticPr fontId="16" type="noConversion"/>
  </si>
  <si>
    <t>ST大地</t>
    <phoneticPr fontId="16" type="noConversion"/>
  </si>
  <si>
    <t>昆明经济技术开发区管理委员会决定对云南绿大地生物科技股份有限公司给予2012年生产扶持资金1307.2万元。公司已于2012年12月19日收到昆明市财政局经济技术开发区财政分局拨付的上述生产扶持资金。公司将根据《企业会计准则》的有关规定进行相应的会计处理，该笔政府补助将确认为营业外收入。</t>
    <phoneticPr fontId="16" type="noConversion"/>
  </si>
  <si>
    <t>蒙草抗旱</t>
    <phoneticPr fontId="16" type="noConversion"/>
  </si>
  <si>
    <t>300355.SZ</t>
    <phoneticPr fontId="16" type="noConversion"/>
  </si>
  <si>
    <t>公司享受西部大开发税收优惠政策</t>
    <phoneticPr fontId="16" type="noConversion"/>
  </si>
  <si>
    <t>本公司符合享受西部大开发税收优惠政策的条件,同意公司2011年按15%税率缴纳企业所得税。公司2011年度已按照25%的税率缴纳企业所得税3,064.39万元，根据和林格尔县地方税务局批复的税收优惠通知书，按照15%税率计算应缴纳所得税1,838.63万元，余额1,225.76万元在以后年度抵减。</t>
    <phoneticPr fontId="16" type="noConversion"/>
  </si>
  <si>
    <t>项目中标</t>
    <phoneticPr fontId="16" type="noConversion"/>
  </si>
  <si>
    <t>聚光科技</t>
    <phoneticPr fontId="16" type="noConversion"/>
  </si>
  <si>
    <t>1、中标项目一：“浙江省区域大气环境日报预报平台项目”（编号：ZZCG2012S-GK-062B），中标金额人民币1418万元；2、中标项目二：“浙江省大气复合污染立体监测网络功能性站位建设项目”（编号：ZZCG2012S-GK-063），中标金额人民币4098万元；3、中标项目三：“湖北省清江流域跨界断面水质自动监测站建设项目”（编号：XJCHG-201211-101），中标金额人民币1144.68万元。</t>
    <phoneticPr fontId="16" type="noConversion"/>
  </si>
  <si>
    <t>公司投资山东省东营市经济技术开发区污水处理厂BOO项目二期</t>
    <phoneticPr fontId="16" type="noConversion"/>
  </si>
  <si>
    <t>投资标的名称：山东省东营市经济技术开发区污水处理厂BOO项目二期，包括新增4万吨/日的处理规模及对项目一期进行提标改造。投资金额和比例：项目预估新增总投资为13,717万元；该项目由公司控股子公司东营首创水务有限公司负责投资、建设及运营。公司将向东营水务增资人民币1,850万元，增资后持有其股权比例不变。
本次投资项目为山东省东营市经济技术开发区污水处理厂BOO项目二期，新增处理规模4万吨/日，提标扩容后项目总规模达8万吨/日；出水标准为GB18918－2002一级A标准；预估新增总投资为13,717万元；项目特许经营期30年（自项目二期正式商业运营之日起计）。</t>
    <phoneticPr fontId="16" type="noConversion"/>
  </si>
  <si>
    <t>300072.SZ</t>
    <phoneticPr fontId="16" type="noConversion"/>
  </si>
  <si>
    <t>三聚环保</t>
    <phoneticPr fontId="16" type="noConversion"/>
  </si>
  <si>
    <t>终止增资河北英科石化工程有限公司</t>
    <phoneticPr fontId="16" type="noConversion"/>
  </si>
  <si>
    <t>因协议各方无法就英科石化今后在经营管理上的安排达成一致，增资相关事宜无法推进，以致协议各方无法按照协议书的约定继续履行。经协议各方友好协商，于2012年12月21日签署了《关于&lt;增资扩股协议书&gt;之解除合同》，终止原协议书中的合作关系，原协议书中各方的一切权利义务自解除合同生效时终止。</t>
    <phoneticPr fontId="16" type="noConversion"/>
  </si>
  <si>
    <t>300334.SZ</t>
    <phoneticPr fontId="16" type="noConversion"/>
  </si>
  <si>
    <t>津膜科技</t>
    <phoneticPr fontId="16" type="noConversion"/>
  </si>
  <si>
    <t>重大经营合同中标</t>
    <phoneticPr fontId="16" type="noConversion"/>
  </si>
  <si>
    <t>中标项目名称：“天津滨海新区营城污水处理厂工艺提升及再生水项目的浸没式超滤、反渗透及能量回收系统项目”。项目主要内容：建设规模为再生水生产4.2万立方米/日，设备采购规模再生水产水2.1万立方米/日。再生水生产采用“浸没式超滤”+“反渗透”+“能量回收系统工艺”。合同金额：本公司本次拟中标项目的合同金额预计在人民币58,980,000元。</t>
    <phoneticPr fontId="16" type="noConversion"/>
  </si>
  <si>
    <t>碧水源</t>
    <phoneticPr fontId="16" type="noConversion"/>
  </si>
  <si>
    <t>签订投资意向协议</t>
    <phoneticPr fontId="16" type="noConversion"/>
  </si>
  <si>
    <t>2012年12月26日，公司在北京与北京城市排水集团有限责任公司签订《关于对北京京建水务投资有限公司增资扩股合作意向协议》。根据协议，公司拟出资1 亿元人民币以增资扩股方式投资北京京建水务投资有限公司，增资后公司持有北京京建水务投资有限公司20.8%的股权；北京城市排水集团有限责任公司持有北京京建水务投资有限公司79.2%的股权。
主要合作的范围：1、在北京郊区以BT、BOT、委托运营等方式开展水务投资项目；2、北京城市排水集团有限责任公司范围内再生水厂的新建或改扩建工程，涉及膜工艺的项目，优先由京建水务承担；3、利用北京城市排水集团有限责任公司和本公司的资源优势在全国范围内承接水务项目；4、向全国范围内采用膜工艺的再生水厂提供膜技术服务。</t>
    <phoneticPr fontId="16" type="noConversion"/>
  </si>
  <si>
    <t>东方园林</t>
    <phoneticPr fontId="16" type="noConversion"/>
  </si>
  <si>
    <t>签署南通滨海园区城市景观系统建设合作框架协议</t>
    <phoneticPr fontId="16" type="noConversion"/>
  </si>
  <si>
    <t>公司与南通滨海园区管理委员会于2012年12月26日完成了《南通滨海园区城市景观系统建设合作框架协议》的签署，协议金额暂定12.87亿元人民币（不含景观设计费），实际金额以景观工程合同约定及实际工程量结算为准。本工程建设期暂定2013年1月至2016年1月，单项工程具体开竣工时间在景观工程合同中明确。</t>
    <phoneticPr fontId="16" type="noConversion"/>
  </si>
  <si>
    <t>签署长沙市望城区斑马湖片区景观系统建设合作框架协议</t>
    <phoneticPr fontId="16" type="noConversion"/>
  </si>
  <si>
    <t>公司与长沙市望城区人民政府于2012年12月27日完成了《长沙市望城区斑马湖片区景观系统建设合作框架协议》的签署，协议金额暂定7.3亿元人民币（含景观设计费），实际金额以景观设计施工一体化合同约定及实际工程量结算为准。本工程建设期暂定2013年至2014年，单项工程具体开竣工时间在景观工程合同中明确。</t>
    <phoneticPr fontId="16" type="noConversion"/>
  </si>
  <si>
    <t>重大经营合同中标</t>
    <phoneticPr fontId="16" type="noConversion"/>
  </si>
  <si>
    <t>公司为衢州市生活垃圾卫生填埋场垃圾渗滤液处理站设计、土建施工、设备采购、安装调试以及三年运行管理项目的第一中标候选人。公司本次项目中标的主要内容为衢州市生活垃圾卫生填埋场垃圾渗滤液处理站设计、土建施工、设备采购、安装调试以及三年运行管理和人员培训等服务。根据中标公告，公司此次中标金额为人民币22,502,020 元。</t>
    <phoneticPr fontId="16" type="noConversion"/>
  </si>
  <si>
    <t>投资设立全资子公司</t>
    <phoneticPr fontId="16" type="noConversion"/>
  </si>
  <si>
    <t>中标项目后续进展</t>
    <phoneticPr fontId="16" type="noConversion"/>
  </si>
  <si>
    <t>002573.SZ</t>
    <phoneticPr fontId="16" type="noConversion"/>
  </si>
  <si>
    <t>国电清新</t>
    <phoneticPr fontId="16" type="noConversion"/>
  </si>
  <si>
    <t>截至2012年12月6日，北京国电清新环保技术股份有限公司已分别与山西大唐国际云冈热电有限责任公司等5家燃煤电厂签订了14台5,240MW机组的烟气脱硫特许经营合同与脱硫装置及相关资产收购协议。
上述五家燃煤电厂中的云冈电厂（2×220+2×300MW机组）、呼和浩特电厂（2×300MW机组）、丰润电厂（2×300MW机组）的烟气脱硫特许经营合同及资产收购协议已经各自股东会审议通过且陆续与公司签订了脱硫特许经营生产经营管理协议，因此三家电厂的烟气脱硫特许经营合同及资产收购协议已正式生效。</t>
    <phoneticPr fontId="16" type="noConversion"/>
  </si>
  <si>
    <t>收到政府补助</t>
    <phoneticPr fontId="16" type="noConversion"/>
  </si>
  <si>
    <t>300137.SZ</t>
    <phoneticPr fontId="16" type="noConversion"/>
  </si>
  <si>
    <t>先河环保</t>
    <phoneticPr fontId="16" type="noConversion"/>
  </si>
  <si>
    <t>公司为“环境大气中细粒子（PM2.5）监测设备开发与应用”项目的牵头单位，国家重大科学仪器设备开发专项资金共4088 万元。公司于近日收到国家重大科学仪器设备开发专项资金第一笔拨款1063 万元，本次拨款337 万元归公司用于该项目的开发，剩余726万元公司拨付给其他合作单位。本次拨款的337 万元计入递延收益。</t>
    <phoneticPr fontId="16" type="noConversion"/>
  </si>
  <si>
    <t>600187.SH</t>
    <phoneticPr fontId="16" type="noConversion"/>
  </si>
  <si>
    <t>国中水务</t>
    <phoneticPr fontId="16" type="noConversion"/>
  </si>
  <si>
    <t>公司购买北京天地人环保科技有限公司20%股权</t>
    <phoneticPr fontId="16" type="noConversion"/>
  </si>
  <si>
    <t>公司签署了《关于转让北京天地人环保科技有限公司20％股权的股权转让协议》，以人民币11,000万元收购北京天地人环保科技有限公司20%股权，上述股权由韩立新持有；本次股权收购完成后，本公司累计持有天地人环保公司30%的股权。
天地人环保公司成立于2002年，是一家专门从事高浓度废水处理的高科技环保公司，是国内渗滤液高标准处理领域成立最早、规模最大的企业。截至本协议签署之日，天地人环保公司注册资本为人民币3,870万元（其中知识产权出资1,860万元）。
北京天地人环保科技有限公司股东全部权益账面值为人民币8,098.02万元，评估值为人民币50,772.77万元；增值42,674.75万元，增值率为526.98%。本次收购的北京天地人环保科技有限公司90％股东权益评估值为人民币45,695.50万元。</t>
    <phoneticPr fontId="16" type="noConversion"/>
  </si>
  <si>
    <t>盛运股份</t>
    <phoneticPr fontId="16" type="noConversion"/>
  </si>
  <si>
    <t>与湖南澧州,山东乐陵市,冠县签署垃圾焚烧发电项目合作意向书</t>
    <phoneticPr fontId="16" type="noConversion"/>
  </si>
  <si>
    <t>近日，公司与湖南澧州、山东乐陵市、冠县签署垃圾焚烧发电项目签署合作意向书。根据资源节约型和环境友好型社会建设通体方案要求和工作部署，以及湖南澧州、山东乐陵市、临清市、冠县环境卫生发展总体规划，本公司在湖南澧州、山东乐陵市、冠县注册项目公司，以BOT（建设、运营、转让）方式投资建设湖南澧州、山东乐陵市、临清市、冠县生活垃圾焚烧发电项目。
甲方（澧县人民政府、乐陵市住建局、临清市人民政府、冠县人民政府）与乙方(本公司)在在平等互利、协商一致的基础上，就乙方在甲方新注册合资公司负责以BOT（建设、运营、转让）方式投资建设生活垃圾焚烧发电项目相关事宜，共同推进开发区垃圾处理项目的合作意向。
（1）澧州垃圾发电项目建设规模为日处理城市生活垃圾 800 吨，配置 2台 400 吨/日垃圾焚烧炉和1 套 15 MW（或 2 套 7.5 MW）汽轮发电机组的生活垃圾焚烧发电厂，项目总投资估算 3.0 亿元人民币（暂定，具体数据以《项目申请报告》批复为准）。项目建设期为 1.5 年（自项目申请报告核准之日起计）。项目负责处理澧县、津市市、临澧县三个城市及项目周边的所有生活垃圾焚烧、填埋垃圾翻烧、餐厨垃圾焚烧、污泥焚烧。
（2）乐陵垃圾发电项目建设规模为日处理城乡生活垃圾500 吨/日，配置1台400 吨/日垃圾焚烧炉和1 套 6 MW 汽轮发电机组的生活垃圾焚烧发电厂（具体数据以《项目申请报告》批复为准）。项目总投资估算1.4 亿元人民币，项目建设期为18 个月。项目负责处理主要处理乐陵市以及周边庆云县、和宁津县的城乡生活垃圾。
（3）冠县生活垃圾量2015 年底可达到400 吨/日。为满足这一要求，该项目设计一条日焚烧处理生活垃圾的生产线和配置一台0.6 万千瓦/小时的余热发电机组，总投资1.5 亿元左右；该项目工程预计正式建设期为14 个月。本公司应对冠县陈年吨垃圾进行无害化彻底处理，采用分选、堆肥、焚烧、生化处理等先进的技术和方法，完全彻底的将县城北原有的垃圾处理干净，消除隐患。</t>
    <phoneticPr fontId="16" type="noConversion"/>
  </si>
  <si>
    <t>签订重大经营合同</t>
    <phoneticPr fontId="16" type="noConversion"/>
  </si>
  <si>
    <t>津膜科技</t>
    <phoneticPr fontId="16" type="noConversion"/>
  </si>
  <si>
    <t>2012年12月30日公司与天津市瑞德赛恩水业有限公司签署了《天津市瑞德赛恩水业有限公司3 万吨/天大港城市废水深度处理回用项目EPC总承包合同》，合同总金额为人民币￥100,680,000.00 元。从合同签订之日起11.5 个月。因上游出水水质、水量不合格或缺少外部电源等承包方无法控制的原因，致使不具备调试条件，竣工日期顺延。
公司于2012年9月27日与发包方曾签署《天津市瑞德赛恩水业有限公司3万吨/天大港城市废水深度处理回用项目设备供货合同》，合同金额人民币￥48,960,000.00元，目前该合同正在实施过程中。
本合同是在设备供货合同￥48,960,000.00元基础上，增补了建筑工程、安装、设计、工程管理等价值51,720,000.00元服务内容，包含了设备供货合同的供货范围，并增加了整体工程设计、土建施工及项目管理等相关内容。本合同签订后原设备供货合同相关权利义务均按本合同执行。</t>
    <phoneticPr fontId="16" type="noConversion"/>
  </si>
  <si>
    <t>重大工程中标</t>
    <phoneticPr fontId="16" type="noConversion"/>
  </si>
  <si>
    <t>300187.SZ</t>
    <phoneticPr fontId="16" type="noConversion"/>
  </si>
  <si>
    <t>永清环保</t>
    <phoneticPr fontId="16" type="noConversion"/>
  </si>
  <si>
    <t>2012年12月31日公司收到本溪北营钢铁（集团）股份有限公司发来的《中标通知书》，确认公司中标北营公司炼铁厂300m²、360m²烧结机烟气脱硫装置总承包+运营项目。本次中标总金额为17,064万元，其中建设工程中标固定价为8934万元，运营费(10年)中标价格为8130万元。工程于2013年10月30日投产。</t>
    <phoneticPr fontId="16" type="noConversion"/>
  </si>
  <si>
    <t>300174.SZ</t>
    <phoneticPr fontId="16" type="noConversion"/>
  </si>
  <si>
    <t>元力股份</t>
    <phoneticPr fontId="16" type="noConversion"/>
  </si>
  <si>
    <t>取得复审后的高新技术企业证书</t>
    <phoneticPr fontId="16" type="noConversion"/>
  </si>
  <si>
    <t>公司通过了福建省2012年第一批高新技术企业的复审认定，取得《高新技术企业证书》,证书编号：GF201235000020，有效期：三年。根据《中华人民共和国企业所得税法》及其实施条例,公司作为高新技术企业可享受15%的企业所得税优惠税率。2009至2011年度，公司执行该优惠税率带来的所得税优惠额，均约占当年度净利润的5%。</t>
    <phoneticPr fontId="16" type="noConversion"/>
  </si>
  <si>
    <t>600292.SH</t>
    <phoneticPr fontId="16" type="noConversion"/>
  </si>
  <si>
    <t>九龙电力</t>
    <phoneticPr fontId="16" type="noConversion"/>
  </si>
  <si>
    <t>董事会公告</t>
    <phoneticPr fontId="16" type="noConversion"/>
  </si>
  <si>
    <t>公司控股子公司中电投远达环保工程有限公司（以下简称“远达环保”）与河南中孚电力有限公司（以下简称“中孚电力”）签订了《河南中孚电力有限公司烟气脱硝特许经营合同》。中孚电力将其2*300MW机组烟气脱硝特特许经营权收益电价授予远达环保，远达环保拥有独占的特许经营权利以投资、设计、建设、运营、维护、管理脱硝设施，享有特许经营权收益。双方约定：脱硝工程采用选择性催化还原法（SCR）脱硝装置，#4机组于2013年5月投入运行，#5机组根据检修安排另行确定投运时间。双方协商的特许经营权收益电价为1.158分/千瓦时（含税，按发电量结算），特许经营期限：20年，特许经营期满后，远达环保对脱硝设施达到现行国家环保标准后无偿移交给中孚电力。</t>
    <phoneticPr fontId="16" type="noConversion"/>
  </si>
  <si>
    <t>收购常州市新港热电有限公司70%股权</t>
    <phoneticPr fontId="16" type="noConversion"/>
  </si>
  <si>
    <t>富春环保</t>
    <phoneticPr fontId="16" type="noConversion"/>
  </si>
  <si>
    <t>002479.SZ</t>
    <phoneticPr fontId="16" type="noConversion"/>
  </si>
  <si>
    <t>2013.01.08</t>
    <phoneticPr fontId="16" type="noConversion"/>
  </si>
  <si>
    <t>2013.01.09</t>
    <phoneticPr fontId="16" type="noConversion"/>
  </si>
  <si>
    <t>桑德环境</t>
    <phoneticPr fontId="16" type="noConversion"/>
  </si>
  <si>
    <t>湖南省湘潭固体废弃物综合处置中心项目为湖南静脉园项目的组成部分，该项目于近日获得湖南省发改委核准批复。公司控股股东桑德集团有限公司于2010年12月24日与湖南省湘潭市人民政府签署了《湖南静脉园项目投资合作协议书》，同时桑德集团邀请公司共同参与"湖南静脉园项目"的投资、建设、开发与运营。湖南桑德静脉产业发展有限公司作为湖南静脉园的实施主体具体开展湖南静脉产业园的统筹规划、项目投资及相关生产和生活设施建设及相关管理事宜。2012年完成收购后，湖南桑德静脉产业发展有限公司成为公司全资子公司，并全权负责实施湖南静脉产业园的投资、建设及运营管理。近日，公司收到湖南省发展改革委员会《关于核准湖南湘潭固体废弃物综合处置中心工程项目的批复》（湘发改能源[2012]2018号），批复同意建设湖南湘潭固体废弃物综合处置中心项目，项目业主为桑德环境资源股份有限公司，项目的建设内容包括：建设规模为日处理生活垃圾2000吨、餐厨垃圾200吨、市政污泥200吨；同时配套建设餐厨垃圾处理系统、污泥干化系统、给排水系统、废气处理系统等固体废弃物综合处置中心相关附属工程，工程总投资125,304万元，同意公司根据核准文件的要求，办理相关规划、土地使用、安全生产及相关项目融资手续。湖南省湘潭固体废弃物综合处置中心项目为湖南静脉园项目的组成部分，预计湖南省湘潭固体废弃物综合处置中心建设周期为二年半。</t>
    <phoneticPr fontId="16" type="noConversion"/>
  </si>
  <si>
    <t>公司于2013年1月8日与新港热电自然人股东胡士超、胡九如、朱建峰、张云飞以及西安航天新能源产业基金投资有限公司签订了《股权转让合同》。根据公司战略规划，结合公司实际经营情况，经审慎研究，公司决定以自有资金26,600万元收购新港热电70%的股权。此次收购之前，公司不持有新港热电股权。本次收购完成之后，公司将持有新港热电70%股权，新港热电将成为公司控股子公司。标的公司常州市新港热电有限公司经营范围：许可经营项目：火力发电。一般经营项目：蒸汽生产供应；灰渣、五金、交电、建筑材料、仪器仪表、公路运输设备及配件的销售。</t>
    <phoneticPr fontId="16" type="noConversion"/>
  </si>
  <si>
    <t>000685.SZ</t>
    <phoneticPr fontId="16" type="noConversion"/>
  </si>
  <si>
    <t>中山公用</t>
    <phoneticPr fontId="16" type="noConversion"/>
  </si>
  <si>
    <t>转让中山公用工程有限公司45%股权</t>
    <phoneticPr fontId="16" type="noConversion"/>
  </si>
  <si>
    <t>公司拟对外转让持有的工程公司45%的股权，本次交易以公开挂牌交易方式进行，挂牌交易的具体操作依据国有产权转让的相关规定实施。公用工程成立于1994年7月，经多次资产整合后，公用工程成立于1994年7月，中山中汇投资集团有限公司持有55%的股权。根据评估报告截止评估基准日2012年9月30日，中山公用工程有限公司评估前清查申报帐面价值总资产为15761.21万元，总负债为10042.4万元，净资产为5718.81万元，评估后的总资产价值为16426.11万元，总负债为10042.4万元，净资产为6383.71万元，增值额为664.9万元，增值率为11.63%。</t>
    <phoneticPr fontId="16" type="noConversion"/>
  </si>
  <si>
    <t>公司投资兰溪钱塘垅输水管线工程项目</t>
    <phoneticPr fontId="16" type="noConversion"/>
  </si>
  <si>
    <t>兰溪市位于浙江省中部，境内蓄水工程少，部分地区和乡镇水资源短缺，由浙发改设计[2010]41号文批复实施的钱塘垅水库工程建设，分水库工程和输水管线工程，其中输水管线工程根据浙发改农经[2012]1472号文，项目法人为钱江水利开发股份有限公司，该输水管线建设内容为：全长25.56公里，其中：溪源隧洞出口至蛇平尖隧洞进口段管道长1.63公里，蛇平尖隧洞出口至兰溪城东水厂段管道长23.93公里。工程概算投资为9,479万元。</t>
    <phoneticPr fontId="16" type="noConversion"/>
  </si>
  <si>
    <t>600283.SH</t>
    <phoneticPr fontId="16" type="noConversion"/>
  </si>
  <si>
    <t>钱江水利</t>
    <phoneticPr fontId="16" type="noConversion"/>
  </si>
  <si>
    <t>2013.01.09</t>
    <phoneticPr fontId="16" type="noConversion"/>
  </si>
  <si>
    <t>2013.01.08</t>
    <phoneticPr fontId="16" type="noConversion"/>
  </si>
  <si>
    <t>2013.01.10</t>
    <phoneticPr fontId="16" type="noConversion"/>
  </si>
  <si>
    <t>000939.SH</t>
    <phoneticPr fontId="16" type="noConversion"/>
  </si>
  <si>
    <t>凯迪电力</t>
    <phoneticPr fontId="16" type="noConversion"/>
  </si>
  <si>
    <t>2012年1-12月已投运电厂电量自愿性信息披露</t>
    <phoneticPr fontId="16" type="noConversion"/>
  </si>
  <si>
    <t>武汉凯迪电力股份有限公司下属已正式投运生物质发电公司共6个，分别为：宿迁市凯迪绿色能源开发有限公司、望江县凯迪绿色能源开发有限公司、祁东县凯迪绿色能源开发有限公司、万载县凯迪绿色能源开发有限公司、五河县凯迪绿色能源开发有限公司、桐城市凯迪绿色能源开发有限公司，装机容量均为2×12MW。2012年1-12月上述6个生物质电厂完成上网电量46436万千瓦时。
公司下属子公司来凤县凯迪绿色能源开发有限公司、崇阳县凯迪绿色能源开发有限公司、松滋市凯迪阳光生物质能源开发有限公司、南陵县凯迪绿色能源开发有限公司均已通过“72+24”小时的性能测试，目前4个电厂正在设备调试及试运行期间内。</t>
    <phoneticPr fontId="16" type="noConversion"/>
  </si>
  <si>
    <t>对外投资事项进展</t>
    <phoneticPr fontId="16" type="noConversion"/>
  </si>
  <si>
    <t>与中国石化海南炼油化工有限公司签订炼厂尾气综合利用框架协议</t>
    <phoneticPr fontId="16" type="noConversion"/>
  </si>
  <si>
    <t>2013.01.10</t>
    <phoneticPr fontId="16" type="noConversion"/>
  </si>
  <si>
    <t>002549.SZ</t>
    <phoneticPr fontId="16" type="noConversion"/>
  </si>
  <si>
    <t>凯美特气</t>
    <phoneticPr fontId="16" type="noConversion"/>
  </si>
  <si>
    <t>中国石化海南炼油化工有限公司（“甲方”）、公司（“乙方”），就甲方提供炼厂尾气做为乙方生产原料，以及乙方对炼厂尾气加工分离提纯后产品氢气、燃料气由甲方回收利用事宜达成框架协议。</t>
    <phoneticPr fontId="16" type="noConversion"/>
  </si>
  <si>
    <t>从今年4月1日起，以生活垃圾为原料的垃圾焚烧发电项目，先按其入厂垃圾处理量折算成上网电量进行结算，每吨生活垃圾折算上网电量暂定为280千瓦时，并执行全国统一垃圾发电标杆电价每千瓦时0.65元（含税，下同）。
对于垃圾焚烧发电上网电价高出当地脱硫燃煤机组标杆上网电价的部分，实行两级分摊。其中，当地省级电网负担每千瓦时0.1元，电网企业由此增加的购电成本通过销售电价予以疏导；其余部分纳入全国征收的可再生能源电价附加解决。
对于上网电量的折算，当以垃圾处理量折算的上网电量低于实际上网电量的50%时，视为常规发电项目，不得享受垃圾发电价格补贴；当折算上网电量高于实际上网电量的50%且低于实际上网电量时，以折算的上网电量作为垃圾发电上网电量；当折算上网电量高于实际上网电量时，以实际上网电量作为垃圾发电上网电量。</t>
    <phoneticPr fontId="29" type="noConversion"/>
  </si>
  <si>
    <t>2013.01.11</t>
    <phoneticPr fontId="16" type="noConversion"/>
  </si>
  <si>
    <r>
      <t>6</t>
    </r>
    <r>
      <rPr>
        <sz val="10"/>
        <color indexed="8"/>
        <rFont val="宋体"/>
        <family val="3"/>
        <charset val="134"/>
      </rPr>
      <t>00649.SH</t>
    </r>
    <phoneticPr fontId="16" type="noConversion"/>
  </si>
  <si>
    <t>城投控股</t>
    <phoneticPr fontId="16" type="noConversion"/>
  </si>
  <si>
    <t>控股子公司环境集团为漳州环境贷款提供担保</t>
    <phoneticPr fontId="16" type="noConversion"/>
  </si>
  <si>
    <t>漳州环境以BOT方式负责漳州蒲姜岭生活垃圾焚烧发电厂项目的建设和运营。根据批准的总投资额，漳州项目需要长期债务融资28,070万元，漳州环境拟向交通银行上海分行申请项目贷款，由其股东上海环境集团有限公司提供建设期阶段性担保。环境集团是公司的控股子公司，公司持有其60%股权，美国惠民公司（Weelabrator China Holdings, Limited）持有40%股权；漳州环境系环境集团的全资子公司。漳州项目于2010年底开工,目前工程进展顺利，主厂房8米层以下二次结构已全部完成，焚烧线已完成安装，预计2013年7月1日进入试运营，2014年1月1日进入商业运营。</t>
    <phoneticPr fontId="16" type="noConversion"/>
  </si>
  <si>
    <t>公司拟使用自有资金14.4万美元参股设立中外合资企业北京科迪威环保设备有限公司。甲方(Korbi Co., Ltd. Korea)以美元现汇方式出资9万美元，占25%；乙方(玄文湜)以美元现汇方式出资7.2万美元，占20%；丙方(梁善日)以美元现汇方式出资1.8万美元，占5%；丁方(雪迪龙)以相当于14.4万美元的人民币现汇方式出资，占40%；戊方(北京盈智威华咨询有限公司)以相当于3.6万美元的人民币现汇方式出资，占10%。合资各方出资的货币与美元的折算按实际发生（缴款）当日中国人民银行公布的基准汇率标准价格计算。标的公司经营范围：水质监测仪器仪表及有关产品的制造及进出口、销售、安装、调试。本次设立北京科迪威环保设备有限公司，主要目的是通过与Korbi公司的合作及技术交流，发展水质监测仪器新产品，扩大公司水质监测仪器在行业内领域的产品种类和市场份额，进一步提高市场竞争力。</t>
    <phoneticPr fontId="16" type="noConversion"/>
  </si>
  <si>
    <t>参股设立北京科迪威环保设备有限公司</t>
    <phoneticPr fontId="16" type="noConversion"/>
  </si>
  <si>
    <t>雪迪龙</t>
    <phoneticPr fontId="16" type="noConversion"/>
  </si>
  <si>
    <t>002658.SZ</t>
    <phoneticPr fontId="16" type="noConversion"/>
  </si>
  <si>
    <t>2013.01.14</t>
    <phoneticPr fontId="16" type="noConversion"/>
  </si>
  <si>
    <t>2013.01.08</t>
    <phoneticPr fontId="16" type="noConversion"/>
  </si>
  <si>
    <t>2013.01.05</t>
    <phoneticPr fontId="16" type="noConversion"/>
  </si>
  <si>
    <t>2012.12.31</t>
    <phoneticPr fontId="16" type="noConversion"/>
  </si>
  <si>
    <t>2012.12.29</t>
    <phoneticPr fontId="16" type="noConversion"/>
  </si>
  <si>
    <t>公司拟以自有资金650万元对外投资设立上海绩驰科技咨询服务有限公司。公司拟申请的经营范围为：环保、信息、自动化科技领域技术咨询、技术服务，工业产品运营服务，员工内部培训，企业营销策划，销售自动化设备、金属材料、矿产品（除专控）（以工商核准的经营范围为准）。法人治理结构：公司不设董事会，设执行董事一人，由股东会选举产生。公司不设监事会，设执行监事一人。</t>
    <phoneticPr fontId="16" type="noConversion"/>
  </si>
  <si>
    <t>300262.SZ</t>
    <phoneticPr fontId="16" type="noConversion"/>
  </si>
  <si>
    <t>巴安水务</t>
    <phoneticPr fontId="16" type="noConversion"/>
  </si>
  <si>
    <t>2012.12.28</t>
    <phoneticPr fontId="16" type="noConversion"/>
  </si>
  <si>
    <t>002310.SZ</t>
    <phoneticPr fontId="16" type="noConversion"/>
  </si>
  <si>
    <t>2012.12.27</t>
    <phoneticPr fontId="16" type="noConversion"/>
  </si>
  <si>
    <t>2012.12.27</t>
    <phoneticPr fontId="16" type="noConversion"/>
  </si>
  <si>
    <t>2012.12.22</t>
    <phoneticPr fontId="16" type="noConversion"/>
  </si>
  <si>
    <t>2012.12.21</t>
    <phoneticPr fontId="16" type="noConversion"/>
  </si>
  <si>
    <t>2012.12.19</t>
    <phoneticPr fontId="16" type="noConversion"/>
  </si>
  <si>
    <t>2012.12.18</t>
    <phoneticPr fontId="16" type="noConversion"/>
  </si>
  <si>
    <t>2012.12.20</t>
    <phoneticPr fontId="16" type="noConversion"/>
  </si>
  <si>
    <t>2012.12.01</t>
    <phoneticPr fontId="16" type="noConversion"/>
  </si>
  <si>
    <t>CI005001.WI</t>
  </si>
  <si>
    <t>CI005002.WI</t>
  </si>
  <si>
    <t>CI005003.WI</t>
  </si>
  <si>
    <t>CI005004.WI</t>
  </si>
  <si>
    <t>CI005005.WI</t>
  </si>
  <si>
    <t>CI005006.WI</t>
  </si>
  <si>
    <t>CI005007.WI</t>
  </si>
  <si>
    <t>CI005008.WI</t>
  </si>
  <si>
    <t>CI005009.WI</t>
  </si>
  <si>
    <t>CI005010.WI</t>
  </si>
  <si>
    <t>CI005011.WI</t>
  </si>
  <si>
    <t>CI005012.WI</t>
  </si>
  <si>
    <t>CI005013.WI</t>
  </si>
  <si>
    <t>CI005014.WI</t>
  </si>
  <si>
    <t>CI005015.WI</t>
  </si>
  <si>
    <t>CI005016.WI</t>
  </si>
  <si>
    <t>CI005017.WI</t>
  </si>
  <si>
    <t>CI005018.WI</t>
  </si>
  <si>
    <t>CI005019.WI</t>
  </si>
  <si>
    <t>CI005020.WI</t>
  </si>
  <si>
    <t>CI005021.WI</t>
  </si>
  <si>
    <t>CI005022.WI</t>
  </si>
  <si>
    <t>CI005023.WI</t>
  </si>
  <si>
    <t>CI005024.WI</t>
  </si>
  <si>
    <t>CI005025.WI</t>
  </si>
  <si>
    <t>CI005026.WI</t>
  </si>
  <si>
    <t>CI005027.WI</t>
  </si>
  <si>
    <t>CI005028.WI</t>
  </si>
  <si>
    <t>CI005029.WI</t>
  </si>
  <si>
    <t>石油石化(中信)</t>
  </si>
  <si>
    <t>煤炭(中信)</t>
  </si>
  <si>
    <t>有色金属(中信)</t>
  </si>
  <si>
    <t>电力及公用事业(中信)</t>
  </si>
  <si>
    <t>钢铁(中信)</t>
  </si>
  <si>
    <t>基础化工(中信)</t>
  </si>
  <si>
    <t>建筑(中信)</t>
  </si>
  <si>
    <t>建材(中信)</t>
  </si>
  <si>
    <t>轻工制造(中信)</t>
  </si>
  <si>
    <t>机械(中信)</t>
  </si>
  <si>
    <t>电力设备(中信)</t>
  </si>
  <si>
    <t>国防军工(中信)</t>
  </si>
  <si>
    <t>汽车(中信)</t>
  </si>
  <si>
    <t>商贸零售(中信)</t>
  </si>
  <si>
    <t>餐饮旅游(中信)</t>
  </si>
  <si>
    <t>家电(中信)</t>
  </si>
  <si>
    <t>纺织服装(中信)</t>
  </si>
  <si>
    <t>医药(中信)</t>
  </si>
  <si>
    <t>食品饮料(中信)</t>
  </si>
  <si>
    <t>农林牧渔(中信)</t>
  </si>
  <si>
    <t>银行(中信)</t>
  </si>
  <si>
    <t>非银行金融(中信)</t>
  </si>
  <si>
    <t>房地产(中信)</t>
  </si>
  <si>
    <t>交通运输(中信)</t>
  </si>
  <si>
    <t>电子元器件(中信)</t>
  </si>
  <si>
    <t>通信(中信)</t>
  </si>
  <si>
    <t>计算机(中信)</t>
  </si>
  <si>
    <t>传媒(中信)</t>
  </si>
  <si>
    <t>综合(中信)</t>
  </si>
  <si>
    <t>周涨跌幅(%)</t>
  </si>
  <si>
    <t>住建部</t>
    <phoneticPr fontId="29" type="noConversion"/>
  </si>
  <si>
    <t>《城镇污水再生利用技术指南（试行）》</t>
    <phoneticPr fontId="29" type="noConversion"/>
  </si>
  <si>
    <t>涵盖城镇污水再生利用技术路线、城镇污水再生处理技术、城镇污水再生处理工艺方案、城镇污水再生利用工程建设与设施运行维护、城镇污水再生利用风险管理等内容。《技术指南》详细介绍了城镇污水再生处理技术，主要包括常规处理、深度处理和消毒。常规处理包括一级处理、二级处理和二级强化处理。主要功能为去除SS、溶解性有机物和营养盐（氮、磷）。深度处理包括混凝沉淀、介质过滤（含生物过滤）、膜处理、氧化等单元处理技术及其组合技术，主要功能为进一步去除二级（强化）处理未能完全去除的水中有机污染物、SS、色度、嗅味和矿化物等。消毒是再生水生产环节的必备单元，可采用液氯、氯气、次氯酸盐、二氧化氯、紫外线、臭氧等技术或其组合技术。</t>
    <phoneticPr fontId="29" type="noConversion"/>
  </si>
  <si>
    <t>《办法》规定，各省、自治区、直辖市人民政府是实行最严格水资源管理制度的责任主体，政府主要负责人对本行政区域水资源管理和保护工作负总责。考核内容为最严格水资源管理制度目标完成、制度建设和措施落实情况。目标为各省、自治区、直辖市“三条红线”控制指标及阶段性管理目标。制度建设和措施落实情况包括用水总量控制制度、用水效率控制制度、水功能区限制纳污制度、水资源管理责任和考核制度建设及相关措施落实情况。
《办法》明确了考核方式，即考核评定采用评分法，考核结果划分为优秀、良好、合格、不合格4个等次。考核与国民经济和社会发展五年规划相对应，每5年为一个考核期，采用年度考核和期末考核相结合的方式。年度考核对各省、自治区、直辖市人民政府上年度目标完成、制度建设和措施落实情况进行考核，考核结果纳入期末考核。</t>
    <phoneticPr fontId="29" type="noConversion"/>
  </si>
  <si>
    <t>《办法》的实施，是最严格水资源管理制度落实到位的关键措施和根本保障，将有力促进发展方式转变，实现水资源可持续利用。</t>
    <phoneticPr fontId="29" type="noConversion"/>
  </si>
  <si>
    <t>《废弃电器电子产品处理基金征收使用管理办法》</t>
    <phoneticPr fontId="29" type="noConversion"/>
  </si>
  <si>
    <t>《关于推进园区循环化改造的意见》</t>
    <phoneticPr fontId="29" type="noConversion"/>
  </si>
  <si>
    <t>发改委</t>
    <phoneticPr fontId="29" type="noConversion"/>
  </si>
  <si>
    <t>《关于完善垃圾焚烧发电价格政策的通知》</t>
    <phoneticPr fontId="29" type="noConversion"/>
  </si>
  <si>
    <t>发改委、财政部</t>
    <phoneticPr fontId="29" type="noConversion"/>
  </si>
  <si>
    <t xml:space="preserve"> 到2015年，50％以上的国家级园区和30％以上的省级园区实施循环化改造。通过循环化改造，实现园区的主要资源产出率、土地产出率大幅度上升，固体废物资源化利用率、水循环利用率、生活垃圾资源化利用率显著提高，主要污染物排放量大幅度降低，基本实现“零排放”。同时培育百个国家循环化改造示范园区，示范、推广一批适合我国国情的园区循环化改造范式、管理模式，为各类产业园区通过发展循环经济，实现转型发展提供示范。</t>
    <phoneticPr fontId="29" type="noConversion"/>
  </si>
  <si>
    <t>《国家发展改革委关于印发“十二五”资源综合利用指导意见和大宗固体废物综合利用实施方案的通知》</t>
    <phoneticPr fontId="29" type="noConversion"/>
  </si>
  <si>
    <t>包括《大宗固体废物综合利用实施方案》和《“十二五”资源综合利用指导意见》。</t>
    <phoneticPr fontId="29" type="noConversion"/>
  </si>
  <si>
    <t>《关于印发“十二五”农作物秸秆综合利用实施方案的通知》</t>
    <phoneticPr fontId="29" type="noConversion"/>
  </si>
  <si>
    <t>发改委、农业部、财政部</t>
    <phoneticPr fontId="29" type="noConversion"/>
  </si>
  <si>
    <t>《“十二五农作物秸秆综合利用实施方案》。到2013 年秸秆综合利用率达到75%，到2015 年力争秸秆综合利用率超过80%；基本建立较完善的秸秆田间处理、收集、储运体系；形成布局合理、多元利用的综合利用产业化格局。其中，到2015 年秸秆机械化还田面积达到6 亿亩；建设秸秆饲用处理设施6000 万立方米，年增加饲料化处理能力3000 万吨；秸秆基料化利用率达到4%；秸秆原料化利用率达到4%；秸秆能源化利用率达到13%。</t>
    <phoneticPr fontId="29" type="noConversion"/>
  </si>
  <si>
    <t>适应“十二五”以至今后更长时期经济社会可持续发展的环境保护要求，初步阐明区域、流域重大生态与环境问题的发生机制与演化机理，基本建立起基于环境污染和生态退化全防全控的环境科技创新体系和环境技术管理体系。围绕约束性指标取得一批具有自主知识产权的控源减排共性和关键技术；围绕环境质量改善构建适合中国国情的环境管理技术体系；围绕风险防范构建风险管理和风险控制技术体系。调查和掌握重点地区环境污染与人体健康的状况，夯实环境基准、标准制订的科学基础；逐步搭建起国家环境科技基本能力、基础数据信息获取与人才培养平台，为全面完成“十二五”环境保护目标、建设生态文明和环境友好型社会提供强有力的科技支撑。
为实施本规划12个领域的重点科技任务以及建设一批国家环境保护重点实验室、环境保护工程技术中心和野外观测研究站，预计需要国家在环境保护科技领域投入经费约220亿元（不包括地方配套、企业投入和国际合作资金）。其中，重点领域科研业务费210亿元，能力建设（重点实验室、工程技术中心和野外观测研究站建设）经费10亿元。</t>
    <phoneticPr fontId="29" type="noConversion"/>
  </si>
  <si>
    <t>环保部</t>
    <phoneticPr fontId="29" type="noConversion"/>
  </si>
  <si>
    <t>《环境服务业“十二五”发展规划（征求意见稿）》</t>
    <phoneticPr fontId="29" type="noConversion"/>
  </si>
  <si>
    <t>国务院</t>
    <phoneticPr fontId="29" type="noConversion"/>
  </si>
  <si>
    <t>确立水资源开发利用控制红线，到2030年全国用水总量控制在7000亿立方米以内；确立用水效率控制红线，到2030年用水效率达到或接近世界先进水平，万元工业增加值用水量（以2000年不变价计，下同）降低到40立方米以下，农田灌溉水有效利用系数提高到0.6以上；确立水功能区限制纳污红线，到2030年主要污染物入河湖总量控制在水功能区纳污能力范围之内，水功能区水质达标率提高到95%以上。
为实现上述目标，到2015年，全国用水总量力争控制在6350亿立方米以内；万元工业增加值用水量比2010年下降30%以上，农田灌溉水有效利用系数提高到0.53以上；重要江河湖泊水功能区水质达标率提高到60%以上。到2020年，全国用水总量力争控制在6700亿立方米以内；万元工业增加值用水量降低到65立方米以下，农田灌溉水有效利用系数提高到0.55以上；重要江河湖泊水功能区水质达标率提高到80%以上，城镇供水水源地水质全面达标。</t>
    <phoneticPr fontId="29" type="noConversion"/>
  </si>
  <si>
    <t>环境服务业发展速度进一步提高，环境服务业产值年均增长达到40%左右；环境服务业占环保产业的产值比重大幅提高，环境服务业产值占环保产业的比重达到30%以上。</t>
    <phoneticPr fontId="29" type="noConversion"/>
  </si>
  <si>
    <t>工信部、财政部</t>
    <phoneticPr fontId="29" type="noConversion"/>
  </si>
  <si>
    <t>“十二五”期间环保装备产业总产值年均增长20%，2015年达到5000亿元。环保装备出口额年均增长30%以上，2015年突破100亿元。形成10个以上区位优势突出、集中度高的环保装备产业基地，10－20个在行业具有领军作用的大型龙头环保装备企业集团，培育一批拥有著名品牌的优势环保装备企业。</t>
    <phoneticPr fontId="29" type="noConversion"/>
  </si>
  <si>
    <t>以建设先进的环境空气质量监测预警体系为目标，整合国家大气背景监测网、农村监测网、酸沉降监测网、沙尘天气对大气环境影响监测网、温室气体试验监测等信息资源，增加监测指标，建立健全统一的质量管理体系和点位管理制度，完善空气质量评价技术方法与信息发布机制。到2015年，建成布局合理、覆盖全面、功能齐全、指标完整、运行高效的国家环境空气质量监测网络。</t>
    <phoneticPr fontId="29" type="noConversion"/>
  </si>
  <si>
    <t>《“十二五”全国城镇污水处理及再生利用设施建设规划》</t>
    <phoneticPr fontId="29" type="noConversion"/>
  </si>
  <si>
    <r>
      <t xml:space="preserve">1、到2015年，直辖市、省会城市和计划单列市生活垃圾全部实现无害化处理，设市城市生活垃圾无害化处理率达到90%以上，县县具备垃圾无害化处理能力，县城生活垃圾无害化处理率达到70%以上，全国城镇新增生活垃圾无害化处理设施能力58万吨/日。
</t>
    </r>
    <r>
      <rPr>
        <sz val="10"/>
        <color indexed="8"/>
        <rFont val="宋体"/>
        <family val="3"/>
        <charset val="134"/>
      </rPr>
      <t>2、</t>
    </r>
    <r>
      <rPr>
        <sz val="10"/>
        <color indexed="8"/>
        <rFont val="宋体"/>
        <family val="3"/>
        <charset val="134"/>
      </rPr>
      <t xml:space="preserve">到2015年，全国城镇生活垃圾焚烧处理设施能力达到无害化处理总能力的35%以上，其中东部地区达到48%以上。
</t>
    </r>
    <r>
      <rPr>
        <sz val="10"/>
        <color indexed="8"/>
        <rFont val="宋体"/>
        <family val="3"/>
        <charset val="134"/>
      </rPr>
      <t>3、</t>
    </r>
    <r>
      <rPr>
        <sz val="10"/>
        <color indexed="8"/>
        <rFont val="宋体"/>
        <family val="3"/>
        <charset val="134"/>
      </rPr>
      <t xml:space="preserve">到2015年，全面推进生活垃圾分类试点，在50%的设区城市初步实现餐厨垃圾分类收运处理，各省（区、市）建成一个以上生活垃圾分类示范城市。
</t>
    </r>
    <r>
      <rPr>
        <sz val="10"/>
        <color indexed="8"/>
        <rFont val="宋体"/>
        <family val="3"/>
        <charset val="134"/>
      </rPr>
      <t>4、</t>
    </r>
    <r>
      <rPr>
        <sz val="10"/>
        <color indexed="8"/>
        <rFont val="宋体"/>
        <family val="3"/>
        <charset val="134"/>
      </rPr>
      <t>到2015年，建立完善的城镇生活垃圾处理监管体系。</t>
    </r>
    <phoneticPr fontId="29" type="noConversion"/>
  </si>
  <si>
    <r>
      <t xml:space="preserve">1、到2015年，全国所有设市城市和县城具有污水集中处理能力。
</t>
    </r>
    <r>
      <rPr>
        <sz val="10"/>
        <color indexed="8"/>
        <rFont val="宋体"/>
        <family val="3"/>
        <charset val="134"/>
      </rPr>
      <t>2、</t>
    </r>
    <r>
      <rPr>
        <sz val="10"/>
        <color indexed="8"/>
        <rFont val="宋体"/>
        <family val="3"/>
        <charset val="134"/>
      </rPr>
      <t xml:space="preserve">到2015年，污水处理率进一步提高，城市污水处理率达到85%（直辖市、省会城市和计划单列市城区实现污水全部收集和处理，地级市85%，县级市70%），县城污水处理率平均达到70%，建制镇污水处理率平均达到30%。
</t>
    </r>
    <r>
      <rPr>
        <sz val="10"/>
        <color indexed="8"/>
        <rFont val="宋体"/>
        <family val="3"/>
        <charset val="134"/>
      </rPr>
      <t>3、</t>
    </r>
    <r>
      <rPr>
        <sz val="10"/>
        <color indexed="8"/>
        <rFont val="宋体"/>
        <family val="3"/>
        <charset val="134"/>
      </rPr>
      <t xml:space="preserve">到2015年，直辖市、省会城市和计划单列市的污泥无害化处理处置率达到80%，其他设市城市达到70%，县城及重点镇达到30%。
</t>
    </r>
    <r>
      <rPr>
        <sz val="10"/>
        <color indexed="8"/>
        <rFont val="宋体"/>
        <family val="3"/>
        <charset val="134"/>
      </rPr>
      <t>4、</t>
    </r>
    <r>
      <rPr>
        <sz val="10"/>
        <color indexed="8"/>
        <rFont val="宋体"/>
        <family val="3"/>
        <charset val="134"/>
      </rPr>
      <t>到2015年，城镇污水处理设施再生水利用率达到15%以上。</t>
    </r>
    <phoneticPr fontId="29" type="noConversion"/>
  </si>
  <si>
    <t>环保部、发改委、财政部、水利部</t>
    <phoneticPr fontId="29" type="noConversion"/>
  </si>
  <si>
    <t>财政部、环保部、发改委、工信部、海关总署、国税总局</t>
    <phoneticPr fontId="29" type="noConversion"/>
  </si>
  <si>
    <t>对处理企业按照实际完成拆解处理的废弃电器电子产品数量给予定额补贴。基金补贴标准为：电视机85元/台、电冰箱80元/台、洗衣机35元/台、房间空调器35元/台、微型计算机85元/台。上述实际完成拆解处理的废弃电器电子产品是指整机，不包括零部件或散件。财政部会同环境保护部、国家发展改革委、工业和信息化部根据废弃电器电子产品回收处理成本变化情况，在听取有关企业和行业协会意见的基础上，适时调整基金补贴标准。</t>
    <phoneticPr fontId="29" type="noConversion"/>
  </si>
  <si>
    <t>提高海水淡化产能。到 2015年，我国海水淡化产能达到 220万立方米/日以上，海水淡化对解决海岛新增供水量的贡献率达到50%以上，对沿海缺水地区新增工业供水量的贡献率达到 15%以上；大幅度提高苦咸水、微咸水的淡化利用能力。
完善海水淡化产业体系。建立我国自主技术研发、装备制造、善海水淡化产业链。海水淡化产业产值达到 300亿元以上。海水淡化原材料、装备制造自主创新率达到 70%以上。
增强海水淡化竞争力。海水淡化成本不断降低，关键技术、装备、材料的研发和制造能力达到国际先进水平，拓展海水淡化市场，提高国内外市场竞争力。</t>
    <phoneticPr fontId="29" type="noConversion"/>
  </si>
  <si>
    <t>到2015年，我国海水淡化能力达到220万-260万立方米/日，对海岛新增供水量的贡献率达到50%以上，对沿海缺水地区新增工业供水量的贡献率达到15%以上；海水淡化原材料、装备制造自主创新率达到70%以上；建立较为完善的海水淡化产业链，关键技术、装备、材料的研发和制造能力达到国际先进水平。</t>
    <phoneticPr fontId="29" type="noConversion"/>
  </si>
  <si>
    <t>财政部、发改委</t>
    <phoneticPr fontId="29" type="noConversion"/>
  </si>
  <si>
    <t>环保部、发改委、工信部、卫生部</t>
    <phoneticPr fontId="29" type="noConversion"/>
  </si>
  <si>
    <t>科技部</t>
    <phoneticPr fontId="29" type="noConversion"/>
  </si>
  <si>
    <t>到2015年，基本摸清危险废物底数，规范化管理水平大幅提高，环境风险显著降低。具体目标和指标是：1、利用处置指标：完成铬渣污染综合整治任务；持证单位危险废物（不含铬渣）年利用处置量比2010 年增加75%以上；市级以上重点危险废物产生单位自行利用处置危险废物基本实现无害化；设市城市（包括县级市、地级市和直辖市）医疗废物基本实现无害化处置。2、设施建设和运行指标：完成《设施建设规划》内医疗废物和危险废物集中处置设施建设任务；《设施建设规划》内危险废物（不含医疗废物）焚烧设施负荷率达到75%以上。3、规范化管理指标：全国危险废物产生单位的危险废物规范化管理抽查合格率达到90%以上，危险废物经营单位的危险废物规范化管理抽查合格率达到95%以上。
重点工程包括危险废物产生与堆存情况调查工程、利用和处置工程、监管能力和人才建设工程等三项工程。重点工程资金需求为261亿元。</t>
    <phoneticPr fontId="29" type="noConversion"/>
  </si>
  <si>
    <r>
      <t>约束性指标：1、5</t>
    </r>
    <r>
      <rPr>
        <sz val="10"/>
        <color indexed="8"/>
        <rFont val="宋体"/>
        <family val="3"/>
        <charset val="134"/>
      </rPr>
      <t>～</t>
    </r>
    <r>
      <rPr>
        <sz val="10"/>
        <color indexed="8"/>
        <rFont val="宋体"/>
        <family val="3"/>
        <charset val="134"/>
      </rPr>
      <t>8</t>
    </r>
    <r>
      <rPr>
        <sz val="10"/>
        <color indexed="8"/>
        <rFont val="宋体"/>
        <family val="3"/>
        <charset val="134"/>
      </rPr>
      <t>种关键膜材料实现国产化，性能达到国际先进水平；</t>
    </r>
    <r>
      <rPr>
        <sz val="10"/>
        <color indexed="8"/>
        <rFont val="宋体"/>
        <family val="3"/>
        <charset val="134"/>
      </rPr>
      <t>2、</t>
    </r>
    <r>
      <rPr>
        <sz val="10"/>
        <color indexed="8"/>
        <rFont val="宋体"/>
        <family val="3"/>
        <charset val="134"/>
      </rPr>
      <t>形成发明专利</t>
    </r>
    <r>
      <rPr>
        <sz val="10"/>
        <color indexed="8"/>
        <rFont val="宋体"/>
        <family val="3"/>
        <charset val="134"/>
      </rPr>
      <t>500</t>
    </r>
    <r>
      <rPr>
        <sz val="10"/>
        <color indexed="8"/>
        <rFont val="宋体"/>
        <family val="3"/>
        <charset val="134"/>
      </rPr>
      <t>项以上；；</t>
    </r>
    <r>
      <rPr>
        <sz val="10"/>
        <color indexed="8"/>
        <rFont val="宋体"/>
        <family val="3"/>
        <charset val="134"/>
      </rPr>
      <t>3、建成膜生产线3～6条。</t>
    </r>
    <phoneticPr fontId="29" type="noConversion"/>
  </si>
  <si>
    <t>《循环经济发展专项资金管理暂行办法》</t>
    <phoneticPr fontId="29" type="noConversion"/>
  </si>
  <si>
    <t>《高性能膜材料科技发展“十二五”专项规划》</t>
    <phoneticPr fontId="29" type="noConversion"/>
  </si>
  <si>
    <t>《海水淡化科技发展“十二五”专项规划》</t>
    <phoneticPr fontId="29" type="noConversion"/>
  </si>
  <si>
    <t>科技部、发改委</t>
    <phoneticPr fontId="29" type="noConversion"/>
  </si>
  <si>
    <t>约束性指标：1、规模化示范工程至少2个，工程规模5-10万吨/日，系统能耗不高于3.6度/吨，国产化率达到75%以上；2、脱盐率平均99.7%，产水量28吨/日，生产能力不少于10000支/年；3、透平式效率50-83%，正位移式效率90-95%，通过单台或多套并联耦合工程化应用；4、泵效率76-85%，完成系列化开发，形成批量生产能力等。</t>
    <phoneticPr fontId="29" type="noConversion"/>
  </si>
  <si>
    <t>到2015年，全国万元国内生产总值能耗下降到0.869吨标准煤（按2005年价格计算），比2010年的1.034吨标准煤下降16%（比2005年的1.276吨标准煤下降32%）。“十二五”期间，实现节约能源6.7亿吨标准煤。
2015年，全国化学需氧量和二氧化硫排放总量分别控制在2347.6万吨、2086.4万吨，比2010年的2551.7万吨、2267.8万吨各减少8%，分别新增削减能力601万吨、654万吨；全国氨氮和氮氧化物排放总量分别控制在238万吨、2046.2万吨，比2010年的264.4万吨、2273.6万吨各减少10%，分别新增削减能力69万吨、794万吨。</t>
    <phoneticPr fontId="29" type="noConversion"/>
  </si>
  <si>
    <t>科技部、发改委、工信部、环保部、住建部、商务部、中科院</t>
    <phoneticPr fontId="29" type="noConversion"/>
  </si>
  <si>
    <t>战略性新兴产业规模年均增长率保持在20%以上，形成一批具有较强自主创新能力和技术引领作用的骨干企业，一批特色鲜明的产业链和产业集聚区。到2015年，战略性新兴产业增加值占国内生产总值比重达到8%左右，对产业结构升级、节能减排、提高人民健康水平、增加就业等的带动作用明显提高。
到2020年，力争使战略性新兴产业成为国民经济和社会发展的重要推动力量，增加值占国内生产总值比重达到15%，部分产业和关键技术跻身国际先进水平，节能环保、新一代信息技术、生物、高端装备制造产业成为国民经济支柱产业，新能源、新材料、新能源汽车产业成为国民经济先导产业。</t>
    <phoneticPr fontId="29" type="noConversion"/>
  </si>
  <si>
    <t>“十二五”期间，重点选择再生资源、工业固废、垃圾与污泥等量大面广和污染严重的废物，以废物资源化全过程清洁控制为基本前提，加强废物循环利用理论研究，大力推进废物资源化全过程污染控制技术研发，发展废物预处理专用技术，加快废物资源化利用技术研发，形成100 项左右重大核心技术，开发100 项左右市场前景好、附加值高的废物资源化产品。选择特色鲜明的城市（区域），推进100 项左右示范工程建设；统筹技术研发、创新基地、创新团队、中介服务、公共平台等建设，完善技术标准规范与产品认证体系，健
全有利于废物资源化技术研发、成果转化和产业发展的创新环境，加快先进适用技术的推广普及，提高科技进步对废物资源化的贡献。</t>
    <phoneticPr fontId="29" type="noConversion"/>
  </si>
  <si>
    <t>根据“十二五”规划目标，初步确定规划骨干工程项目6007个，估算投资3460亿元。
按项目类型划分：城镇污水处理及配套设施建设项目2705个，估算投资1907亿元，新增污水处理设施2750万立方米/日，新增污水管网54970公里，新增再生水利用设施949万立方米/日，升级改造污水处理设施1423万立方米/日，新增污泥处理处置能力5348吨干泥/日；工业污染防治项目1391个，估算投资425亿元；饮用水水源地污染防治项目221个，估算投资83亿元；畜禽养殖污染防治项目633个，估算投资55亿元；区域水环境综合整治项目1057个，估算投资990亿元。按流域划分：松花江流域632个项目，估算投资298亿元；淮河流域1309个项目，估算投资512亿元，其中南水北调东线549个项目，估算投资202亿元；海河流域1141个项目，估算投资686亿元；辽河流域924个项目，估算投资583亿元；黄河中上游流域725个项目，估算投资390亿元；巢湖流域167个项目，估算投资113亿元；滇池流域101 个项目，估算投资420亿元；三峡库区及其上游流域1008个项目，估算投资458亿元。</t>
    <phoneticPr fontId="52" type="noConversion"/>
  </si>
  <si>
    <t>东方园林</t>
    <phoneticPr fontId="16" type="noConversion"/>
  </si>
  <si>
    <t>签署烟台高新技术产业园区景观系统建设合作框架协议</t>
    <phoneticPr fontId="16" type="noConversion"/>
  </si>
  <si>
    <t>公司与烟台高新技术产业园区管理委员会于2013年1月14日完成了《烟台高新技术产业园区景观系统建设合作框架协议》的签署，本协议金额约为人民币14.35亿元（不含景观设计费），实际金额以施工合同约定及实际工程量结算为准。本协议项下合作工程包括如下甲方立项项目，景观工程总量约为287万平方米。本工程建设期暂定2013年至2015年，单项工程具体开竣工时间在景观工程合同中明确。</t>
    <phoneticPr fontId="16" type="noConversion"/>
  </si>
  <si>
    <t>2013.01.15</t>
    <phoneticPr fontId="16" type="noConversion"/>
  </si>
  <si>
    <t>2013.01.14</t>
    <phoneticPr fontId="16" type="noConversion"/>
  </si>
  <si>
    <t>600283.SH</t>
    <phoneticPr fontId="16" type="noConversion"/>
  </si>
  <si>
    <t>对外投资</t>
    <phoneticPr fontId="16" type="noConversion"/>
  </si>
  <si>
    <t>2013年1月10日公司与兰溪市人民政府在兰溪市签订《兰溪钱塘垅输水管线工程投资合作协议》，公司拟在兰溪市成立钱塘垅供水分公司，负责全长25.56公里输水管线工程的投资、建设和管理。工程概算投资为9,479万元。全长25.56公里输水管线工程设计能力为5.7万吨/日，工期为自招投标公示期结束后10个月之内完成。合作方式：公司拟在兰溪市成立钱塘垅供水分公司，具体负责工程的投资、建设和管理。工程建成运行后，由新公司向兰溪市水务局或兰溪市政府指定的单位按季度定期收取输水费。投资回报：对方同意项目建成后的年投资回报按我方的投资总额的8%左右（所得税后）计算。</t>
    <phoneticPr fontId="16" type="noConversion"/>
  </si>
  <si>
    <t>控股子公司通过高新技术企业复审</t>
    <phoneticPr fontId="16" type="noConversion"/>
  </si>
  <si>
    <t>杭锅股份</t>
    <phoneticPr fontId="16" type="noConversion"/>
  </si>
  <si>
    <t>公司控股子公司杭州杭锅通用设备有限公司、浙江西子联合工程有限公司通过高新技术企业复审，资格有效期3年, 企业所得税优惠期为2012年1月1日至2014年12月31日。公司所得税享受10%的优惠，即所得税按15%的比例征收。</t>
    <phoneticPr fontId="16" type="noConversion"/>
  </si>
  <si>
    <t>600649.SH</t>
    <phoneticPr fontId="16" type="noConversion"/>
  </si>
  <si>
    <t>城投控股</t>
    <phoneticPr fontId="16" type="noConversion"/>
  </si>
  <si>
    <t>控股子公司环境集团投资太原垃圾焚烧项目</t>
    <phoneticPr fontId="16" type="noConversion"/>
  </si>
  <si>
    <t>公司控股子公司环境集团投资太原市生活垃圾焚烧发电厂BOT项目。该项目总投资约75427万元，特许经营期为27年（含建设期），环境集团出资17225万元。
公司控股子公司上海环境集团有限公司与晋西工业集团有限责任公司组成的联合体中标太原市生活垃圾焚烧发电厂BOT项目。该项目总投资约75427万元，项目设计处理生活垃圾规模为1800吨/天(59.4万吨/年)。双方拟共同设立太原环晋再生能源有限公司（暂定名，以工商核准名称为准）以负责建设、运营与维护太原项目。太原项目包括生活垃圾焚烧发电项目和配套大型垃圾压缩转运站项目。其中焚烧项目位于太原市太原市民营经济开发区，采用机械炉排炉焚烧发电工艺技术，处理太原市城区生活垃圾，设计接收规模为1800吨/天(59.4万吨/年)；大型垃圾压缩转运站规模800吨/天，采用竖式装箱压缩工艺。项目公司董事会由五名董事组成。环境集团委派三名董事，晋西集团委派两名董事，并推荐其中一名作为董事长人选。</t>
    <phoneticPr fontId="16" type="noConversion"/>
  </si>
  <si>
    <t>以部分超募资金永久性补充流动资金</t>
    <phoneticPr fontId="16" type="noConversion"/>
  </si>
  <si>
    <t>元力股份</t>
    <phoneticPr fontId="16" type="noConversion"/>
  </si>
  <si>
    <t>公司决定于2013年2月16日实施以部分超募资金永久性补充流动资金3,000万元的方案。以最新的1年期贷款基准利率6.00%计算，本次补充流动资金3,000万元，1年可减少利息支出180万元。</t>
    <phoneticPr fontId="16" type="noConversion"/>
  </si>
  <si>
    <t>2013.01.18</t>
    <phoneticPr fontId="16" type="noConversion"/>
  </si>
  <si>
    <t>使用自有闲置资金购买银行理财产品</t>
    <phoneticPr fontId="16" type="noConversion"/>
  </si>
  <si>
    <t>2013.01.19</t>
    <phoneticPr fontId="16" type="noConversion"/>
  </si>
  <si>
    <t>拟使用自有闲置资金15000万元人民币购买宁波银行股份有限公司低风险保本型银行理财产品。1、产品名称：宁波银行股份有限公司启盈理财2013年第45期（稳健型30号）；2、理财币种：人民币；3、认购理财产品资金总金额：15000万元；4、产品类型：保本浮动收益型；5、投资对象：本理财产品主要投资债券、同业资产、货币市场工具及其他符合监管要求的债权类资产等金融资产。6、预期年收益率：在本期理财产品正常运营的情况下，并扣除相关费用后，投资者持有到期的理财收益率为4.5%（年化），具体根据产品实际运作情况计算客户的应得收益，宁波银行保留对产品预期收益率调整的权利。7、期限：2013年1月17日-2013年3月28日。</t>
    <phoneticPr fontId="16" type="noConversion"/>
  </si>
  <si>
    <t>公司拟使用自有闲置资金5000万元人民币购买平安银行股份有限公司低风险保本型银行理财产品。1、产品名称：平安银行卓越计划单期型人民币公司理财产品；2、理财币种：人民币；3、认购理财产品资金总金额：5000万元；4、产品类型：保本浮动收益型；5、投资对象：投资于银行间市场信用等级较高、流动性较好的债券或货币市场工具，包括：债券回购、拆借、央行票据、国债、金融债、以及高信用级别的企业债券（企业债、公司债、短期融资券、中期票据等）等资产。6、预期年收益率：根据当期可投资资产收益率，扣除产品的成本，本期理财产品预期最高年化收益率为4.3%。超过预期最高年化收益率的收益部分作为平安银行的手续费。7、期限：2013年1月18日-2013年3月18日。</t>
    <phoneticPr fontId="16" type="noConversion"/>
  </si>
  <si>
    <t>《汉江流域加快实施最严格水资源管理制度试点方案》</t>
    <phoneticPr fontId="29" type="noConversion"/>
  </si>
  <si>
    <t>水利部</t>
    <phoneticPr fontId="29" type="noConversion"/>
  </si>
  <si>
    <t>汉江是长江最大支流，也是流域内城乡、南水北调中线工程、陕西省引汉济渭工程供水水源地。试点工作将从六个方面开展，包括划定水资源开发利用控制、用水效率控制和水功能区限制纳污“三条红线”，建立汉江流域水资源管理责任制和考核制度；协调防洪、供水、发电、航运、生态需求，实行汉江水资源统一配置和调度；建设流域水资源管理监控设施，基本实现汉江流域水资源管理和保护信息化；以南水北调中线水源地为保护重点，推进健康汉江体系建设；建立流域与区域相结合的流域管理工作机制，强化汉江流域管理机构建设；推进汉江流域水法规体系建设。汉江流域最严水资源管理试点初步定于今年５月正式启动，到２０１５年５月完成。其中主体工作于２０１４年５月前完成，为南水北调中线一期通水作准备。</t>
    <phoneticPr fontId="29" type="noConversion"/>
  </si>
  <si>
    <t>调整增资新疆腾翔镁制品有限公司方案</t>
    <phoneticPr fontId="16" type="noConversion"/>
  </si>
  <si>
    <r>
      <t>根据新疆瑞丰资产评估有限责任公司出具的以2012年9月30日为评估基准日的《新疆腾翔镁制品有限公司拟核实整体资产价值所涉及的其股东全部权益资产评估报告》（新瑞丰评报字【2012】第087号），同意以经评估的价格1.26元（每一元注册资本作价1.26元）增加新疆腾翔注册资本4,180万元，溢价部分进入新疆腾翔资本公积。具体包括：公司以自有资金向新疆腾翔增资4,000万元，其中3,174.6万元计入注册资本，其余825.4万元计入资本公积。新疆腾翔另一股东腾达西北铁合金有限责任公司增资1,266.8万元，其中1,005.4万元计入注册资本，其余261.4万元计入资本公积。自然人股东王建民放弃本次增资。
新疆腾翔镁制品有限公司</t>
    </r>
    <r>
      <rPr>
        <sz val="10"/>
        <color indexed="63"/>
        <rFont val="宋体"/>
        <family val="3"/>
        <charset val="134"/>
      </rPr>
      <t>经营范围：矿产品的加工销售；煤炭制品（合金焦）、焦炭、煤焦油、金属镁、铁合金的生产、加工、销售。</t>
    </r>
    <phoneticPr fontId="16" type="noConversion"/>
  </si>
  <si>
    <t>2013.01.22</t>
    <phoneticPr fontId="16" type="noConversion"/>
  </si>
  <si>
    <t>全资子公司成都市排水有限责任公司与成都市水务局签署＜成都市中心城区城市污水污泥处理服务特许经营权协议＞</t>
    <phoneticPr fontId="16" type="noConversion"/>
  </si>
  <si>
    <t>兴蓉投资</t>
    <phoneticPr fontId="16" type="noConversion"/>
  </si>
  <si>
    <t>使用闲置募集资金暂时补充流动资金</t>
    <phoneticPr fontId="16" type="noConversion"/>
  </si>
  <si>
    <t>拟使用闲置募集资金5000万元暂时补充流动资金，期限不超过6个月，到期归还募集资金专户。按现行中国人民银行同期贷款基准利率计算，以闲置募集资金5000万元补充流动资金，预计可为公司减少利息支出约140万元。</t>
    <phoneticPr fontId="16" type="noConversion"/>
  </si>
  <si>
    <r>
      <t>3</t>
    </r>
    <r>
      <rPr>
        <sz val="10"/>
        <color indexed="8"/>
        <rFont val="宋体"/>
        <family val="3"/>
        <charset val="134"/>
      </rPr>
      <t>00105.SZ</t>
    </r>
    <phoneticPr fontId="16" type="noConversion"/>
  </si>
  <si>
    <t>龙源技术</t>
    <phoneticPr fontId="16" type="noConversion"/>
  </si>
  <si>
    <t>菲达环保</t>
    <phoneticPr fontId="16" type="noConversion"/>
  </si>
  <si>
    <r>
      <t>6</t>
    </r>
    <r>
      <rPr>
        <sz val="10"/>
        <color indexed="8"/>
        <rFont val="宋体"/>
        <family val="3"/>
        <charset val="134"/>
      </rPr>
      <t>00526.SH</t>
    </r>
    <phoneticPr fontId="16" type="noConversion"/>
  </si>
  <si>
    <t>公司在浙江省临安市青山湖科技城投资设立全资子公司杭州菲达环保技术研究院有限公司，注册资本3,000万元。经营范围：微细粉尘PM2.5治理技术、烟气脱硫脱硝技术、垃圾焚烧尾气净化集成处理技术、垃圾碳化处理技术等的研发。投资标的预计总投资1.15亿元，拟用地面积40亩，2年内完成土建工程。</t>
    <phoneticPr fontId="16" type="noConversion"/>
  </si>
  <si>
    <t>受让富阳市永通小额贷款有限公司30%股权暨关联交易</t>
    <phoneticPr fontId="16" type="noConversion"/>
  </si>
  <si>
    <r>
      <t>0</t>
    </r>
    <r>
      <rPr>
        <sz val="10"/>
        <color indexed="8"/>
        <rFont val="宋体"/>
        <family val="3"/>
        <charset val="134"/>
      </rPr>
      <t>02479.SZ</t>
    </r>
    <phoneticPr fontId="16" type="noConversion"/>
  </si>
  <si>
    <t>公司拟以自有资金受让浙江富春江通信集团有限公司持有的富阳市永通小额贷款有限公司30%的股权。受让价格：28,099.80万元。经审计，截至2012年12月31日，小额贷款公司资产总额949,033,029.72元，净资产685,144,064.96元，实现营业收入115,417,177.23元，净利润75,970,258.61元。本次评估最终采用市场法，小额贷款公司股东全部权益的评估值为98,500万元，增值率为43.77%。调整后小额贷款公司股东全部权益的评估值为93,666万元，30%股权对价为28,099.80万元，经交易双方充分协商本次交易的价格确定为28,099.80万元人民币。</t>
    <phoneticPr fontId="16" type="noConversion"/>
  </si>
  <si>
    <t>东江环保</t>
    <phoneticPr fontId="16" type="noConversion"/>
  </si>
  <si>
    <r>
      <t>0</t>
    </r>
    <r>
      <rPr>
        <sz val="10"/>
        <color indexed="8"/>
        <rFont val="宋体"/>
        <family val="3"/>
        <charset val="134"/>
      </rPr>
      <t>02672.SZ</t>
    </r>
    <phoneticPr fontId="16" type="noConversion"/>
  </si>
  <si>
    <t>2013.01.24</t>
    <phoneticPr fontId="16" type="noConversion"/>
  </si>
  <si>
    <t>使用超募资金增资韶关绿然再生资源发展有限公司</t>
    <phoneticPr fontId="16" type="noConversion"/>
  </si>
  <si>
    <t>转让北京永新环保有限公司股权</t>
    <phoneticPr fontId="16" type="noConversion"/>
  </si>
  <si>
    <t>鉴于本公司控股子公司北京永新环保有限公司（业务范围为提供环保工程、市政公用工程的技术咨询、建设项目的环境影响评价等）近几年来盈利水平较低且不稳定，该公司的长远价值及可持续发展状况出现不确定性，经本公司董事会决定，拟将本公司持有北京永新55%股权转让给自然人牛京军，转让价格为人民币330万元。</t>
    <phoneticPr fontId="16" type="noConversion"/>
  </si>
  <si>
    <t>本公司以超募资金人民币5,000万元增资全资子公司韶关绿然再生资源发展有限公司（以下简称“韶关绿然”），以保证粤北危险废物处理处置中心项目未来建设及运营，缓解项目的资金压力，以加快推进该项目的建设进程，早日投产实现经济效益。本次增资完成后，韶关绿然的注册资本将达到人民币1.6亿元。
粤北危废中心位于广东省韶关市，系广东省六大省级综合性定点危险废物处理中心之一，亦是广东省治污保洁十大重点工程之一，预期将建成为一座大型的多功能危险废物处理、处置及回收利用的工业园，服务区域将覆盖整个粤北地区。韶关绿然为粤北危废中心建设及运营的实施主体，拥有对粤北危废中心的投资、设计、建设、经营和管理的特许经营权。
粤北危废中心项目分二期建设，目前一期项目已完成园区主道路、铅选车间、次氧化锌车间、水淬渣堆场、暂存库等设施的建设，且水淬渣处理项目已进入试生产阶段，处理设施运行良好，试生产情况正常，该项目预计2013年上半年正式投产运营；二期项目已完成可行性研究报告、环评报告及其批复，土地预审及项目立项。
本公司决定使用超募资金人民币5,000万元对韶关绿然进行增资。此次增资金额全部计入韶关绿然的注册资本，主要用于粤北危废中心项目建设废水处理车间、含铜废液车间、焚烧车间等工程以及支付相关财务费用。</t>
    <phoneticPr fontId="16" type="noConversion"/>
  </si>
  <si>
    <t>项目评标结果公示</t>
    <phoneticPr fontId="16" type="noConversion"/>
  </si>
  <si>
    <t>公司为下述两项目的第一中标候选人：武乡西山发电有限责任公司2×600MW机组烟气脱硝BOT项目（项目编号：TC12C0BC）和武乡西山发电有限责任公司2×600MW机组烟气脱硫增容改造BOT项目（项目编号：TC12CBDA）。武乡西山发电有限责任公司2×600MW机组烟气脱硝BOT项目：进行锅炉烟气脱硝筹划、设计、建设实施、运营管理等工作。武乡西山发电有限责任公司2×600MW机组烟气脱硫增容改造BOT项目：进行锅炉烟气脱硫增容改造的筹划、设计、建设实施、运营管理等工作。BOT运营期限为18年。</t>
    <phoneticPr fontId="16" type="noConversion"/>
  </si>
  <si>
    <r>
      <t>0</t>
    </r>
    <r>
      <rPr>
        <sz val="10"/>
        <color indexed="8"/>
        <rFont val="宋体"/>
        <family val="3"/>
        <charset val="134"/>
      </rPr>
      <t>02573.SZ</t>
    </r>
    <phoneticPr fontId="16" type="noConversion"/>
  </si>
  <si>
    <t>公司公开发行不超过人民币15亿元的公司债券已获得证监会核准。发行人本期债券发行规模为人民币15亿元，每张面值为100元，共计1,500万张，发行价格为100元/张。本期债券采取一次发行的方式，发行规模为15亿元。发行人本期债券评级为AAA级。本期债券无担保。本期债券的期限为5年。本期债券票面利率询价区间为5.00%-5.50%，最终票面年利率将由发行人与保荐人（主承销商）根据网下向机构投资者的询价结果在预设范围内协商确定。本期债券采用单利按年计息，不计复利，逾期不另计利息。发行人主体长期信用等级为AAA，本期债券的信用等级为AAA。</t>
    <phoneticPr fontId="16" type="noConversion"/>
  </si>
  <si>
    <t>重庆水务</t>
    <phoneticPr fontId="16" type="noConversion"/>
  </si>
  <si>
    <r>
      <t>6</t>
    </r>
    <r>
      <rPr>
        <sz val="10"/>
        <color indexed="8"/>
        <rFont val="宋体"/>
        <family val="3"/>
        <charset val="134"/>
      </rPr>
      <t>01158.SH</t>
    </r>
    <phoneticPr fontId="16" type="noConversion"/>
  </si>
  <si>
    <t>2012年公司债券发行</t>
    <phoneticPr fontId="16" type="noConversion"/>
  </si>
  <si>
    <r>
      <t>0</t>
    </r>
    <r>
      <rPr>
        <sz val="10"/>
        <color indexed="8"/>
        <rFont val="宋体"/>
        <family val="3"/>
        <charset val="134"/>
      </rPr>
      <t>00598.SZ</t>
    </r>
    <phoneticPr fontId="16" type="noConversion"/>
  </si>
  <si>
    <t>成都市水务局与公司全资子公司成都市排水有限责任公司签署了《成都市中心城区城市污水污泥处理服务特许经营权协议》，排水公司被授予在特许经营范围内及特许经营期内独家从事成都市中心城区城市污水污泥处理服务并收取服务费的权利。成都市第一城市污水污泥处理厂由排水公司设立污泥处理项目公司具体实施，现已进入调试阶段，并即将投入正式运行。该污泥厂项目处理规模为400吨/日，总投资约4亿元，采用“半干化+焚烧”及“干法+湿法”烟气处理工艺，预计该项目内部收益率不低于10%。特许经营期限为30年，自2013年1月1日起至2042年12月31日止。在特许经营期届满后，如果乙方在特许经营期内按特许经营权的要求提供了合格的污水污泥处理服务，在同等条件下，甲方应优先与乙方续签污水污泥处理特许经营权协议。甲方同意对乙方提供的污水污泥处理服务实行政府采购。特许经营区域范围：成都市中心城区城市污水污泥。污水污泥处理服务费原则上应覆盖乙方污水污泥处理业务的合理成本+税金和（或）法定规费+合理利润。合理成本包括合理投资成本+合理经营成本。污水污泥处理服务的结算价格每3年核定一次。2013年污水污泥处理服务暂按696.81元/吨安排政府购买服务资金，待项目正式投产运行后委托事务所进行核定，并根据核定价格相应调整2013年及以后年度政府购买服务资金。月基础处理量为400吨/日。</t>
    <phoneticPr fontId="16" type="noConversion"/>
  </si>
  <si>
    <t>2013.01.21</t>
    <phoneticPr fontId="16" type="noConversion"/>
  </si>
  <si>
    <t>000925.SZ</t>
    <phoneticPr fontId="16" type="noConversion"/>
  </si>
  <si>
    <t>众合机电</t>
    <phoneticPr fontId="16" type="noConversion"/>
  </si>
  <si>
    <t>300197.SZ</t>
    <phoneticPr fontId="16" type="noConversion"/>
  </si>
  <si>
    <t>铁汉生态</t>
    <phoneticPr fontId="16" type="noConversion"/>
  </si>
  <si>
    <t>郴州有色金属产业园区林邑生态公园及配套工程项目进入公示期阶段</t>
    <phoneticPr fontId="16" type="noConversion"/>
  </si>
  <si>
    <r>
      <t>3</t>
    </r>
    <r>
      <rPr>
        <sz val="10"/>
        <color indexed="8"/>
        <rFont val="宋体"/>
        <family val="3"/>
        <charset val="134"/>
      </rPr>
      <t>00197.SZ</t>
    </r>
    <phoneticPr fontId="16" type="noConversion"/>
  </si>
  <si>
    <r>
      <t>铁汉生态与郴州市平背建筑有限公司组成投标联合体，近期参与了郴州有色金属产业园区林邑生态公园及配套工程项目的投标。该工程建设单位为郴州高科投资控股有限公司。根据郴州建设工程信息网2013年1月25日发布的信息，公司与郴州市平背建筑有限公司组成的联合体已经被列为评标委员会推荐的中标候选人第一名。项目工程名称：郴州有色金属产业园区林邑生态公园及配套工程。该工程项目总投资额概算197839778.33元。建设期：本工程总工期为</t>
    </r>
    <r>
      <rPr>
        <sz val="10"/>
        <color indexed="63"/>
        <rFont val="宋体"/>
        <family val="3"/>
        <charset val="134"/>
      </rPr>
      <t>730</t>
    </r>
    <r>
      <rPr>
        <sz val="10"/>
        <color indexed="63"/>
        <rFont val="宋体"/>
        <family val="3"/>
        <charset val="134"/>
      </rPr>
      <t>天。项目建设方式：本项目采用</t>
    </r>
    <r>
      <rPr>
        <sz val="10"/>
        <color indexed="63"/>
        <rFont val="宋体"/>
        <family val="3"/>
        <charset val="134"/>
      </rPr>
      <t>BT</t>
    </r>
    <r>
      <rPr>
        <sz val="10"/>
        <color indexed="63"/>
        <rFont val="宋体"/>
        <family val="3"/>
        <charset val="134"/>
      </rPr>
      <t>模式建设。公司投资比例为</t>
    </r>
    <r>
      <rPr>
        <sz val="10"/>
        <color indexed="63"/>
        <rFont val="宋体"/>
        <family val="3"/>
        <charset val="134"/>
      </rPr>
      <t>100%</t>
    </r>
    <r>
      <rPr>
        <sz val="10"/>
        <color indexed="63"/>
        <rFont val="宋体"/>
        <family val="3"/>
        <charset val="134"/>
      </rPr>
      <t>，郴州市平背建筑有限公司投资比例为</t>
    </r>
    <r>
      <rPr>
        <sz val="10"/>
        <color indexed="63"/>
        <rFont val="宋体"/>
        <family val="3"/>
        <charset val="134"/>
      </rPr>
      <t>0%</t>
    </r>
    <r>
      <rPr>
        <sz val="10"/>
        <color indexed="63"/>
        <rFont val="宋体"/>
        <family val="3"/>
        <charset val="134"/>
      </rPr>
      <t>。本项目的房建部分（金额约</t>
    </r>
    <r>
      <rPr>
        <sz val="10"/>
        <color indexed="63"/>
        <rFont val="宋体"/>
        <family val="3"/>
        <charset val="134"/>
      </rPr>
      <t>8000</t>
    </r>
    <r>
      <rPr>
        <sz val="10"/>
        <color indexed="63"/>
        <rFont val="宋体"/>
        <family val="3"/>
        <charset val="134"/>
      </rPr>
      <t>万元）将由“平背建筑”完成施工。</t>
    </r>
    <phoneticPr fontId="16" type="noConversion"/>
  </si>
  <si>
    <t>2013.01.25</t>
    <phoneticPr fontId="16" type="noConversion"/>
  </si>
  <si>
    <t>全资子公司国中水务香港有限公司收购国中(秦皇岛)污水处理有限公司25%股权关联交易</t>
    <phoneticPr fontId="16" type="noConversion"/>
  </si>
  <si>
    <r>
      <t>公司全资子公司国中水务香港有限公司拟与本公司第一大股东国中（天津）水务有限公司的全资孙子公司国中水务有限公司签署《国中（秦皇岛）污水处理有限公司股权转让协议》，拟以人民币2285万元收购转让方所持有的国中（秦皇岛）污水处理有限公司25%的股权。本次股权收购完成后，本公司累计直接和间接持有秦皇岛污水公司100%的股权。股权转让价款的定价依据是以经国中水务</t>
    </r>
    <r>
      <rPr>
        <sz val="10"/>
        <color indexed="63"/>
        <rFont val="宋体"/>
        <family val="3"/>
        <charset val="134"/>
      </rPr>
      <t>2010</t>
    </r>
    <r>
      <rPr>
        <sz val="10"/>
        <color indexed="63"/>
        <rFont val="宋体"/>
        <family val="3"/>
        <charset val="134"/>
      </rPr>
      <t>年度的第一次临时股东大会审议通过作为国中水务收购秦皇岛污水公司</t>
    </r>
    <r>
      <rPr>
        <sz val="10"/>
        <color indexed="63"/>
        <rFont val="宋体"/>
        <family val="3"/>
        <charset val="134"/>
      </rPr>
      <t>75%</t>
    </r>
    <r>
      <rPr>
        <sz val="10"/>
        <color indexed="63"/>
        <rFont val="宋体"/>
        <family val="3"/>
        <charset val="134"/>
      </rPr>
      <t>股权交易对价基础计算依据的广州中天衡资产评估有限公司出具的《资产评估报告》（中天衡评字</t>
    </r>
    <r>
      <rPr>
        <sz val="10"/>
        <color indexed="63"/>
        <rFont val="宋体"/>
        <family val="3"/>
        <charset val="134"/>
      </rPr>
      <t>[2009]</t>
    </r>
    <r>
      <rPr>
        <sz val="10"/>
        <color indexed="63"/>
        <rFont val="宋体"/>
        <family val="3"/>
        <charset val="134"/>
      </rPr>
      <t>第</t>
    </r>
    <r>
      <rPr>
        <sz val="10"/>
        <color indexed="63"/>
        <rFont val="宋体"/>
        <family val="3"/>
        <charset val="134"/>
      </rPr>
      <t>147-1</t>
    </r>
    <r>
      <rPr>
        <sz val="10"/>
        <color indexed="63"/>
        <rFont val="宋体"/>
        <family val="3"/>
        <charset val="134"/>
      </rPr>
      <t>号）中秦皇岛污水公司基准日资产价值为基础计算依据。股权转让后国中水务有限公司不再持有秦皇岛污水公司股权。</t>
    </r>
    <phoneticPr fontId="16" type="noConversion"/>
  </si>
  <si>
    <r>
      <t>6</t>
    </r>
    <r>
      <rPr>
        <sz val="10"/>
        <color indexed="8"/>
        <rFont val="宋体"/>
        <family val="3"/>
        <charset val="134"/>
      </rPr>
      <t>00187.SH</t>
    </r>
    <phoneticPr fontId="16" type="noConversion"/>
  </si>
  <si>
    <t>2013.01.28</t>
    <phoneticPr fontId="16" type="noConversion"/>
  </si>
  <si>
    <t>《近期土壤环境保护和综合治理工作安排》</t>
    <phoneticPr fontId="29" type="noConversion"/>
  </si>
  <si>
    <t>土壤修复</t>
    <phoneticPr fontId="29" type="noConversion"/>
  </si>
  <si>
    <t>到2015年，全面摸清我国土壤环境状况，建立严格的耕地和集中式饮用水水源地土壤环境保护制度，初步遏制土壤污染上升势头，确保全国耕地土壤环境质量调查点位达标率不低于80%；建立土壤环境质量定期调查和例行监测制度，基本建成土壤环境质量监测网，对全国60%的耕地和服务人口50万以上的集中式饮用水水源地土壤环境开展例行监测；全面提升土壤环境综合监管能力，初步控制被污染土地开发利用的环境风险，有序推进典型地区土壤污染治理与修复试点示范，逐步建立土壤环境保护政策、法规和标准体系。力争到2020年，建成国家土壤环境保护体系，使全国土壤环境质量得到明显改善。</t>
    <phoneticPr fontId="29" type="noConversion"/>
  </si>
  <si>
    <t>签署赤峰市阿鲁科尔沁旗优质牧草示范基地建设战略合作框架协议书</t>
    <phoneticPr fontId="16" type="noConversion"/>
  </si>
  <si>
    <t>公司与赤峰市阿鲁科尔沁旗人民政府于2013年1月28日签署了《赤峰市阿鲁科尔沁旗优质牧草示范基地建设战略合作框架协议书》，双方就在阿旗优质牧草产业相关领域开展广泛合作达成战略合作框架协议。主要的合作内容：综合双方在本领域的行业优势，共享行业信息，整合市场资源，继续商讨合作事宜，在条件适合的情况下，在甲方所在地建设标准化的苜蓿生产基地，共同促进当地苜蓿产业发展。</t>
    <phoneticPr fontId="16" type="noConversion"/>
  </si>
  <si>
    <t>《全国生态保护“十二五”规划》</t>
    <phoneticPr fontId="29" type="noConversion"/>
  </si>
  <si>
    <t>规划目标：到2015年，生态环境监管水平明显提高，重点区域生物多样性下降趋势得到遏制，自然保护区建设和监管水平显著提升，生态示范建设广泛开展，生态文明建设试点取得成效，国家重点生态功能区得到有效保护，生态环境恶化趋势得到初步扭转。“十二五”生态保护重点工程：（1）生态文明示范建设工程。包括生态市、生态县、生态工业示范园区建设、生态文明建设试点、跨行政区的生态文明连片建设、行业生态文明建设试点、生态文明水平评估等工程。（2）生物多样性保护重点工程。包括生物多样性保护优先区域调查和评估，生物多样性保护示范区、恢复示范区、减贫示范区建设，生物物种资源保护与监管，遗传资源获取和惠益分享，生物安全管理等工程。（3）自然保护区管护工程。包括自然保护区规范化建设、国家级自然保护区监控和评估、国家级自然保护区数字化建设、自然保护区布局优化等工程。（4）生态功能保护工程。包括生态红线划定与管理、国家重点生态功能区保护和管理试点、生态环境地面定位监测站建设、生态环境十年（2001－2010）遥感调查和评估、易灾地区生态综合评估、流域生态健康评估和管理、资源开发生态环境监管等工程。</t>
    <phoneticPr fontId="29" type="noConversion"/>
  </si>
  <si>
    <t>这是国务院第一份针对土壤修复治理的文件，文件虽然没有列明具体的土壤修复工程，但为“十二五”后期土壤修复工作指明了方向。该份文件的出台标志着2013年为我国土壤修复启动元年，预计今年及后将有更多有关土壤修复的法律法规以及标准出台（包括《“十二五”土壤修复规划》）。</t>
    <phoneticPr fontId="29" type="noConversion"/>
  </si>
  <si>
    <t>该规划为环保部制定并颁发，效力及实施范围不及国务院或发改委/财政部等部联合发文的效力。</t>
    <phoneticPr fontId="29" type="noConversion"/>
  </si>
  <si>
    <t>生态环保</t>
    <phoneticPr fontId="29" type="noConversion"/>
  </si>
  <si>
    <t>挂牌转让九龙县汤古电力开发有限公司股权及债权</t>
    <phoneticPr fontId="16" type="noConversion"/>
  </si>
  <si>
    <t>2013.02.01</t>
    <phoneticPr fontId="16" type="noConversion"/>
  </si>
  <si>
    <t>本公司于2013年1月31日将持有的九龙县汤古电力开发有限公司的90%股权及全部债权在重庆联合产权交易所挂牌，以不低于22,413.44万元的价格协议或竞价整体转让。本次挂牌转让汤古公司股权及全部债权的公告截止日期为2013年3月4日。九龙县汤古电力开发有限公司成立于2006年7月20日，注册资本为人民币170万元，住所为九龙县汤古乡，法定代表人为李康，主要生产经营地为四川省甘孜州，经营范围：水力发电。汤古公司股东为本公司和自然人刘强，其中本公司持有该公司90%的股权，自然人刘强持有该公司10%的股权。本次股权及债权转让交易的标的为本公司所持有的汤古公司90%的股权及享有的对该公司的债权。截止评估基准日（2012年11月30日），汤古公司净资产评估值为人民币882.71万元，公司对汤古公司享有的债权为人民币213,604,354.93元。 本次股权转让挂牌价在评估值基础上确定为人民币1,053万元。本公司现享有对汤古公司的债权人民币213,604,354.93元以及评估基准日至工商变更登记期间的新增债权一并转让。</t>
    <phoneticPr fontId="16" type="noConversion"/>
  </si>
  <si>
    <t>公司获得政府资助</t>
    <phoneticPr fontId="16" type="noConversion"/>
  </si>
  <si>
    <t>2013.01.31</t>
    <phoneticPr fontId="16" type="noConversion"/>
  </si>
  <si>
    <t>公司获得城市矿产资源循环利用国家地方联合工程研究中心配套资金800万元的财政资助。目前，公司已经收到该笔资助。公司将根据《企业会计准则》的规定，计入递延收益，具体会计处理以会计师年度审计确认后的结果为准。</t>
    <phoneticPr fontId="16" type="noConversion"/>
  </si>
  <si>
    <t>南海发展</t>
    <phoneticPr fontId="16" type="noConversion"/>
  </si>
  <si>
    <t>调整南海发展大厦投资方案</t>
    <phoneticPr fontId="16" type="noConversion"/>
  </si>
  <si>
    <t>600323.SH</t>
    <phoneticPr fontId="16" type="noConversion"/>
  </si>
  <si>
    <t>土地使用权限制条件调整：调整前的土地使用权限制条件为“项目建成前不能转让、公司自领取房产证之日起二十年内不得将建构筑物出售”；调整后的土地使用权限制条件为“自持物业比例不低于50%且二十年内不得出售”，其余可以分拆出售。
投资金额调整：投资估算从79873万元调整为94873万元，增加15000万元。
投资主体调整：调整前的投资主体为南海发展股份有限公司（母公司）；调整后的投资主体为新成立的全资子公司。</t>
    <phoneticPr fontId="16" type="noConversion"/>
  </si>
  <si>
    <r>
      <t>3</t>
    </r>
    <r>
      <rPr>
        <sz val="10"/>
        <color indexed="8"/>
        <rFont val="宋体"/>
        <family val="3"/>
        <charset val="134"/>
      </rPr>
      <t>00156.SZ</t>
    </r>
    <phoneticPr fontId="16" type="noConversion"/>
  </si>
  <si>
    <t>天立环保</t>
    <phoneticPr fontId="16" type="noConversion"/>
  </si>
  <si>
    <t>签订重大合同</t>
    <phoneticPr fontId="16" type="noConversion"/>
  </si>
  <si>
    <t>公司与临沂亿晨镍铬合金有限公司于2013年1月31日签订了《临沂亿晨镍铬合金有限公司6×33MVA镍铬合金生产线项目（土建施工除外）总承包合同书》，合同总金额为56,785.29万元，项目分二期建设，第一期执行合同金额为￥18,928.43万元人民币。合同工期：为矿热炉炉底基础交付之日起不超过150天（若遇不可抗力顺延），同时土建必须配合安装工期。</t>
    <phoneticPr fontId="16" type="noConversion"/>
  </si>
  <si>
    <t>与兴业银行股份有限公司深圳分行签署战略合作协议</t>
    <phoneticPr fontId="16" type="noConversion"/>
  </si>
  <si>
    <t>公司与兴业银行股份有限公司深圳分行于2013年2月1日在深圳签署了《战略合作协议》，协议的主要内容如下：
1、为支持本公司的经营发展，根据本公司业务发展需要，兴业银行将为本公司提供全面优质的金融产品和服务，给予本公司集团20亿元综合授信额度，用于流动资金贷款、绿色金融节能减排项目贷款、并购贷款、中期票据，授信具体启用需经兴业银行审批方可使用，并提供现金管理、代发工资、本外币理财、网上银行、贵金属、外汇、个人VIP服务以及各类金融咨询服务等。
2、兴业银行授权与本公司开展对口合作的兴业银行股份有限公司深圳高新区支行将优先受理和安排本公司的融资申请，并可视业务情况启用重要客户“绿色通道”，以方便本公司快捷使用授信额度，在符合国家政策、法律法规和本公司管理制度的前提下给予本公司优先安排授信规模，并给予本公司最优惠利率。
3、本公司对下属子公司在流动资金贷款等传统借贷业务、特色产品节能减排项目贷款和发行中期票据、并购贷款等投资银行业务需求，应优先向企业推荐兴业银行，大力支持兴业银行传统银行业务和投行业务的发展。
本协议有效期限为一年。</t>
    <phoneticPr fontId="16" type="noConversion"/>
  </si>
  <si>
    <t>2013.02.04</t>
    <phoneticPr fontId="16" type="noConversion"/>
  </si>
  <si>
    <t>推进广东（台山）电子元器件科技产业园建设意向书</t>
    <phoneticPr fontId="16" type="noConversion"/>
  </si>
  <si>
    <t>2013年2月1日，公司与广东省台山市人民政府签署了《台山市人民政府与东江环保股份有限公司关于推进广东（台山）电子元器件科技产业园建设意向书》。本公司与台山市政府达成初步合作意向，拟在台山市大沙环保工业区内推进电子元器件科技产业园建设。
广东（台山）电子元器件科技产业园，地址：广东省台山市大沙环保工业区。投资规模：项目一期总投资约35亿元人民币，其中基础设施和公共配套设施投资约24.2亿元人民币。建设期限：总规划建设期八年；一期规划建设三年内建成，二期五年内建成。建设目标：力争五年内将园区打造成为广东省乃至全国有影响力的高端电子元器件科技产业园区，成为广东省电子信息产业环保示范产业基地。
意向内容包括：1、台山市政府支持东江环保在台山大沙环保工业区参与建设广东（台山）电子元器件科技产业园；台山市政府将依法制订产业园建设规划，支持东江环保通过法定程序参与建设园区工业废物处理和资源化回收利用等配套设施、统一对进入产业园企业所产生的全部工业废物进行回收、集中处理和资源化回收利用。建立联络工作小组，互利合作，共同推动广东（台山）电子元器件科技产业园建设；双方同意在本意向书签订后即派员组建项目筹建工作小组，具体负责推进落实项目建设的各项前期准备工作。在本意向书签订后6个月内，如未进行项目可研、立项申请、环境评价、土地预审申请等实质性工作，本意向书自动终止。</t>
    <phoneticPr fontId="16" type="noConversion"/>
  </si>
  <si>
    <t>宁波市轨道交通2号线一期工程自动售检票（AFC）系统集成招标项目预中标</t>
    <phoneticPr fontId="16" type="noConversion"/>
  </si>
  <si>
    <t>本公司全资子公司浙江浙大网新众合轨道交通工程有限公司预中标宁波市轨道交通2号线一期工程自动售检票（AFC）系统集成采购招标项目。评标公示结果显示，本次项目中标无异议。宁波市轨道交通2号线一期工程自动售检票（AFC）系统集成采购招标项目中标金额为RMB8799.5527万元。中标内容包括提供设备采购、技术和服务。</t>
    <phoneticPr fontId="16" type="noConversion"/>
  </si>
  <si>
    <t>设立全资子公司</t>
    <phoneticPr fontId="16" type="noConversion"/>
  </si>
  <si>
    <t>002431.SZ</t>
    <phoneticPr fontId="16" type="noConversion"/>
  </si>
  <si>
    <t>为进一步推动公司在鞍山市的业务开展，提升东北地区的园林业务拓展能力，公司拟在鞍山设立全资子公司，全资子公司名称暂定为鞍山棕榈园林有限公司（以工商行政管理部门核准的名称为准），公司以自有资金出资人民币200万元，占注册资本的100%。</t>
    <phoneticPr fontId="16" type="noConversion"/>
  </si>
  <si>
    <t>棕榈园林</t>
    <phoneticPr fontId="16" type="noConversion"/>
  </si>
  <si>
    <t>子公司获得高新技术企业认定</t>
    <phoneticPr fontId="16" type="noConversion"/>
  </si>
  <si>
    <t>2013.02.05</t>
    <phoneticPr fontId="16" type="noConversion"/>
  </si>
  <si>
    <t>2013年2月2日，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独家处理沂水县境内的生活垃圾，收取沂水县政府支付的生活垃圾处理补贴费，特许经营期限为30年（不含建设期），该项目具体实施由桑德环境依法在沂水县设立项目公司从事沂水县生活垃圾处理项目的投资、建设、运营及维护。沂水县生活垃圾处理项目采用生活垃圾焚烧发电处理工艺，工程按日处理生活垃圾600吨的总体规模设计，预计投资2.7亿元，其中：一期建设处理规模为日处理生活垃圾400吨左右，工程建设期约为18个月，一期建设预计投资约为2亿元（上述投资额及设计处理规模以政府有权部门最终批复的可研报告为准）。预计该项目公司内部投资收益率不低于8%。
双方约定自本特许经营协议签订生效之日起2年左右由公司完成本项目一期建设（因不可抗力事件等因素造成的建设延期除外）。</t>
    <phoneticPr fontId="16" type="noConversion"/>
  </si>
  <si>
    <t>2013.02.06</t>
    <phoneticPr fontId="16" type="noConversion"/>
  </si>
  <si>
    <t>全资子公司江西格林美资源循环有限公司于近日取得了江西省科学技术厅、江西省财政厅、江西省国家税务局、江西省地方税务局联合颁发的《高新技术企业证书》，证书编号为：GR201236000088，认定有效期为三年。按照《中华人民共和国企业所得税法》的规定，江西格林美可连续三年享受国家关于高新技术企业的相关优惠政策，按15%的税率征收企业所得税</t>
    <phoneticPr fontId="16" type="noConversion"/>
  </si>
  <si>
    <t>使用部分超募资金对外投资</t>
    <phoneticPr fontId="16" type="noConversion"/>
  </si>
  <si>
    <t>2013年2月5日，公司与北京汇恒环保工程有限公司及其原股东沈勇、鲁东、殷友文、吴卓、薛洋、安健签署了《关于北京汇恒环保工程有限公司之股权转让与增资协议书》。公司拟使用超募资金3,000万元投资控股北京汇恒，其中：2,000万元用于受让北京汇恒原股东500万元出资份额，1,000万元用于认购北京汇恒新增注册资本250万元（其中：250万元计入注册资本，750万元计入资本公积）。本次对外投资所需资金总额为3,000万元。在股权转让和增资完成后,北京汇恒的注册资金将变更为人民币1,250万元，公司持有北京汇恒60%的股权。北京汇恒2009年以来，承接污水处理、中水回用项目45项，拥有丰富的项目设计、施工和运营经验。公司拥有环保工程专业承包三级、环境工程设计专项乙级、以及环境污染治理设施运营乙级（工业废水、生活污水）资质证书。</t>
    <phoneticPr fontId="16" type="noConversion"/>
  </si>
  <si>
    <t>铁汉生态</t>
    <phoneticPr fontId="16" type="noConversion"/>
  </si>
  <si>
    <t>本公司与郴州市平背建筑有限公司组成的联合体为“郴州出口加工区（有色金属产业园）林邑生态公园及配套工程”为郴州出口加工区（有色金属产业园）林邑生态公园及配套工程项目的中标单位。工程内容：林邑生态公园景观、福塔工程，有色金属博物馆建筑主体、装饰、安装、多媒体、大型水处理循环系统工程等。项目建设方式：本项目采用BT模式建设。该工程项目总投资额概算197839778.33元。根据联合体有关事项规定：深圳市铁汉生态环境股份有限公司投资比例为100%，郴州市平背建筑有限公司投资比例为0%。本项目的房建部分
（金额约8000万元）将由“平背建筑”完成施工。</t>
    <phoneticPr fontId="16" type="noConversion"/>
  </si>
  <si>
    <t>设立河南九龙环保有限公司</t>
    <phoneticPr fontId="16" type="noConversion"/>
  </si>
  <si>
    <t>为解决所得税汇算问题，同意公司在河南省成立全资特许经营有限公司，同时注销原设立的重庆九龙电力股份有限公司平顶山、开封、平东、新乡四个分公司。 1、公司性质：公司全资子公司，独立法人。 2、注册资本：10000万元人民币，其中重庆九龙电力股份有限公司2013年2月内现金出资3000万元，其余以重庆九龙电力股份有限公司平顶山、开封、平东、新乡四个分公司实物出资。 3、经营范围：火电厂烟气脱硫脱硝节能减排等环保项目的投资、运营、改造、检修及副产品的销售；电力、环保新产品的开发、销售及技术咨询服务。</t>
    <phoneticPr fontId="16" type="noConversion"/>
  </si>
  <si>
    <t>2013.02.07</t>
    <phoneticPr fontId="16" type="noConversion"/>
  </si>
  <si>
    <t>关联交易</t>
    <phoneticPr fontId="16" type="noConversion"/>
  </si>
  <si>
    <t>公司控股子公司中电投远达环保工程有限公司与安徽淮南平圩发电有限责任公司、淮南平圩第二发电有限责任公司签订了安徽淮南平圩发电有限责任公司1、2号机组烟气脱硝工程合同、淮南平圩第二发电有限责任公司2*640MW机组脱硝改造工程承包合同。合同总金额为人民币22648.9687万元。合同范围包括：脱销系统完整范围内的设计、设备制造（含现场制作设备）、设备及材料供货、运输、建筑工程、施工安装、指导监督、技术服务、人员培训、调试、试验及整套系统的性能保证和售后服务。</t>
    <phoneticPr fontId="16" type="noConversion"/>
  </si>
  <si>
    <t>2013年2月5日，公司与合作方签署了《增资协议》，使用自有资金向赤峰博元科技有限公司增资并控股。根据该协议，公司以现金方式向博元科技投资人民币7,650万元，占博元科技增资后注册资本的51%。原博元科技资产以2012年12月31日为评估基准日，其股东全部权益价值评估值为人民币6,581.15万元。在此基础上经协商，公司以现金的方式投资博元科技，公司投资额为人民币7,650万元。原股东中诚天域增资人民币801万元，以分批出资的方式缴纳。博元科技增资后，注册资本由人民币6,549万元变更为15,000万元。公司占博元科技增资后注册资本的51%；中诚天域占博元科技增资后注册资本的39.67%，建达宏远占博元科技增资后注册资本的9.33%。</t>
    <phoneticPr fontId="16" type="noConversion"/>
  </si>
  <si>
    <t>《循环经济发展战略及近期行动计划》</t>
    <phoneticPr fontId="29" type="noConversion"/>
  </si>
  <si>
    <t>到“十二五”末的目标（近期目标）是：主要资源产出率比“十一五”末提高15%，资源循环利用产业总产值达到1.8万亿元。到2015年，单位工业增加值能耗、用水量分别比2010年降低21%、30%，工业固体废物综合利用率达到72%，50%以上的国家级园区和30%以上的省级园区实施了循环化改造。到2015年，农业灌溉用水有效利用系数达到0.53，秸秆综合利用率提高到80%，设施渔业养殖废水处理与综合利用率达80%以上，林业“三剩物”综合利用率达80%以上。实施循环经济十大示范工程：资源综合利用示范工程；产业园区循环化改造示范工程；再生资源回收体系示范工程；“城市矿产”基地建设示范工程；再制造产业化示范试点工程；餐厨废弃物资源化利用和无害处理示范试点工程；生产过程协同资源化处理废弃物示范工程；农业循环经济示范工程；循环型服务业示范工程；资源循环利用技术产业化示范推广工程。</t>
    <phoneticPr fontId="29" type="noConversion"/>
  </si>
  <si>
    <t>《环保部印发关于发展环保服务业的指导意见》</t>
    <phoneticPr fontId="29" type="noConversion"/>
  </si>
  <si>
    <t>总体目标：环保服务业实现又好又快发展，服务质量显著提高，产业规模较快增长，服务业产值年均增长率达到30%以上。培育一批具有国际竞争力、能够提供高质量环保服务产品的大型企业集团。环保服务业吸纳就业能力显著增强。形成50个左右环保服务年产值在10亿元以上的骨干企业。城镇污水、垃圾和脱硫、脱硝处理设施运行基本实现专业化、市场化。</t>
    <phoneticPr fontId="29" type="noConversion"/>
  </si>
  <si>
    <t>产业</t>
    <phoneticPr fontId="29" type="noConversion"/>
  </si>
  <si>
    <t>000598.SZ</t>
    <phoneticPr fontId="16" type="noConversion"/>
  </si>
  <si>
    <t>2013.02.19</t>
    <phoneticPr fontId="16" type="noConversion"/>
  </si>
  <si>
    <t>配股发行</t>
    <phoneticPr fontId="16" type="noConversion"/>
  </si>
  <si>
    <t>本次配股以本次发行股权登记日2013年2月21日（R日）深圳证券交易所收市后的公司总股本1,153,571,700 股为基数，向全体股东每10股配售3股，共计可配股份数量346,071,510股。本次发行价格为5.35元/股，配股代码为“080598”，配股简称为“兴蓉A1配”。公司拟采用配股的方式募集资金，通过增资全资子公司成都市自来水有限责任公司用于实施成都市自来水七厂一期工程项目。
成都市自来水七厂工程远期规划建设100万吨/日的供水能力，本次拟投资建设的一期工程设计规模为50万吨/日，工程内容主要包括取水工程、净水工程和输配水管线工程等，其中取水工程按远期规划100万吨/日规模建设，净水工程和输配水管线工程按50万吨/日规模建设，项目建设期24个月。 成都市自来水七厂一期工程总投资为202,376.17万元(其中净水厂总征地面积450亩，含二期征地189亩即6,615万元)，其中工程建设投资201,896.55万元，铺底资金479.62万元。拟募集资金195,111.32万元。</t>
    <phoneticPr fontId="16" type="noConversion"/>
  </si>
  <si>
    <t>600526.SH</t>
    <phoneticPr fontId="16" type="noConversion"/>
  </si>
  <si>
    <t>2013.02.18</t>
    <phoneticPr fontId="16" type="noConversion"/>
  </si>
  <si>
    <t>非公开发行股票获得中国证监会核准批复</t>
    <phoneticPr fontId="16" type="noConversion"/>
  </si>
  <si>
    <t>核准公司非公开发行不超过6,856万股新股。</t>
    <phoneticPr fontId="16" type="noConversion"/>
  </si>
  <si>
    <t>对外投资设立控股子公司</t>
    <phoneticPr fontId="16" type="noConversion"/>
  </si>
  <si>
    <t>公司拟与内蒙古金融投资集团有限公司共同投资人民币7000万元设立“内蒙古蒙草（呼和浩特）农业发展有限公司”（拟用名称，具体以工商核准为准），专业从事苜蓿等牧草的种植经营。新公司经营范围：苜蓿等牧草的种植、制种、加工和销售，苜蓿交易平台的管理和经营。（具体以工商登记注册为准）公司设立董事会，由三名董事组成，其中公司提名两名董事候选人，金融投资集团提名一名。公司不设监事会，设监事一名，由金融投资集团提名。其他高级管理人员在公司成立后由董事会聘用。</t>
    <phoneticPr fontId="16" type="noConversion"/>
  </si>
  <si>
    <t>公司中标项目为长春市政府采购中心组织的长春市固体废弃物管理处蘑菇沟垃圾场渗滤液处理一期工程委托运营项目，招标采用公开招标方式进行。公司本次项目中标的主要内容为长春市固体废弃物管理处蘑菇沟垃圾场渗滤液处理一期工程三年的委托运营服务，以及委托运营期内该工程所有设备的使用、定期保养与维修、更换等服务。根据中标公告，公司此次中标金额为人民币23,751,000 元，占最近一年经审计营业收入总额的9.00%。</t>
    <phoneticPr fontId="16" type="noConversion"/>
  </si>
  <si>
    <t>水务项目后续进展</t>
    <phoneticPr fontId="16" type="noConversion"/>
  </si>
  <si>
    <t>近日公司控股孙公司太原市再生水发展有限公司与城乡管委签署了《太原市河西北中部污水厂再生水项目经营协议》。项目名称：太原市河西北中部污水厂再生水项目。项目范围：甲方授予乙方项目经营权，乙方负责太原市河西北中部污水厂再生水项目的投资、建设和运营维护管理。项目经营期为自生效日起28年，经营期满后乙方同等条件下可优先续签。协议结算原则和支付方法：再生水销售收入＝实际再生水供给量×再生水销售价格。再生水的销售价格指经物价部门核定批准的价格。再生水的销售收入由乙方向再生水需求客户（主要为大型的工业客户）直接收取。项目投资金额预计为1.85亿元人民币，由再生水公司自筹资金。最终投资额以实际情况为准。项目在2013年为建设期，计划在2014年投运。协议签署对公司当期业绩没有重大影响。预计本项目完工投运后正常年份，日供水量约8万立方米，年收入约4,500万元，最终数据以实际供水情况为准。根据项目建设需要，再生水公司与中铁建工集团有限公司（以下简称“中铁建工”）签署了《太原市再生水回供城北工业企业工程建筑安装施工总承包合同》。</t>
    <phoneticPr fontId="16" type="noConversion"/>
  </si>
  <si>
    <t>2013.02.20</t>
    <phoneticPr fontId="16" type="noConversion"/>
  </si>
  <si>
    <t>2013.02.21</t>
    <phoneticPr fontId="16" type="noConversion"/>
  </si>
  <si>
    <t>2012年12月28日公司《工程设备材料中标通知书》，确定公司为天津生态城水务投资建设有限公司“天津滨海新区营城污水处理厂工艺提升及再生水项目的浸没式超滤、反渗透及能量回收系统”项目的中标单位。2013年2月21日，公司收到与发包人签订《天津滨海新区营城污水处理厂工艺提升及再生水项目的浸没式超滤、反渗透及能量回收采购合同》（合同号：2013-0035），合同总金额为人民币58,980,000元。 合同金额与中标金额一致。项目规模：系统产水量2.1万吨/天。承包人向发包人提供所供货物的以下服务：设计、设计联络、供货、安装调试、培训、系统试运行、质保期服务、质保期售后服务等与货物相关的一切服务。合同有效期：至最长质保期满止。合同金额：人民币58,980,000元。</t>
    <phoneticPr fontId="16" type="noConversion"/>
  </si>
  <si>
    <t>全资子公司入选废弃电器电子产品处理基金补贴企业</t>
    <phoneticPr fontId="16" type="noConversion"/>
  </si>
  <si>
    <t>公司全资子公司清远市东江环保技术有限公司入选第二批废弃电器电子产品处理基金补贴企业。清远东江将严格按照《财政部 环境保护部 国家发展改革委 工业和信息化部 海关总署国家税务总局关于印发〈废弃电器电子产品处理基金征收使用管理办法〉的通知》（财综[2012]34号）的规定执行。</t>
    <phoneticPr fontId="16" type="noConversion"/>
  </si>
  <si>
    <t>签订合同环境服务协议</t>
    <phoneticPr fontId="16" type="noConversion"/>
  </si>
  <si>
    <t>2013.02.23</t>
    <phoneticPr fontId="16" type="noConversion"/>
  </si>
  <si>
    <t>2013年2月22日，本公司与怀化市人民政府签订了合同环境服务协议，将为提高怀化市区域环境质量，建设经济繁荣、环境优美、生态良好的美丽怀化提供有力的技术支持。甲乙双方在环境咨询顾问服务、环境保护专项规划服务、合同环境服务三个方面开展全面合作。乙方为甲方提供全面环境服务战略合作的期限为五年，具体项目的服务年限另行约定。协议期满，甲方根据服务情况决定是否继续合作，同等条件下乙方具有优先权。乙方在怀化市注册成立永清环保股份有限公司怀化分公司。双方共同建立怀化市合同环境服务工作组、合同环境服务运行合作机制和联系人制度，负责合作事项的协调、沟通和决策等。本次签订的合同环境服务协议为确立双方全面合作关系，针对具体项目需另行签订合同。</t>
    <phoneticPr fontId="16" type="noConversion"/>
  </si>
  <si>
    <t>使用超募资金对外投资</t>
    <phoneticPr fontId="16" type="noConversion"/>
  </si>
  <si>
    <t>2013.02.22</t>
    <phoneticPr fontId="16" type="noConversion"/>
  </si>
  <si>
    <t>公司拟在四川成都金堂节能环保产业园使用超募资金5000万元投资设立四川先河环保科技有限公司，公司成立后，将在成都市金堂县购买土地，建设生产组装车间、研发中心、运营服务中心，并实现产品生产本地化、技术服务当地化，为四川及周边区域环境监测体系的建设提供优秀的解决方案和技术支持。拟设立全资子公司经营范围：环保专用设备的技术开发及咨询，环保专用设备仪器及配件、五金、电线电缆批发零售;环保专用设备的生产、安装、调试、运营服务;软件开发、生产及销售。投资建设内容：四川先河成立后，将在成都市金堂县购买土地，建设生产组装车间、研发中心、运营服务中心、，并实现产品生产本地化、技术服务当地化，为四川及周边区域环境监测体系的建设提供优秀的解决方案和技术支持。
河北先河环保科技股份有限公司使用超募资金 5000.00 万元投入该项目，作为四川先河的注册资本金。四川先河做为投资主体将在四川成都金堂县产业园区购买土地，建设生产组装车间、研发中心、运营服务中心等。后期四川先河将根据市场情况及研发需求，自行筹措资金进行二期建设。一期投资总额5000万元，初步预计工程建设费2450万元，流动资金1200万元。</t>
    <phoneticPr fontId="16" type="noConversion"/>
  </si>
  <si>
    <t>拟作为主发起人投资设立小额贷款公司</t>
    <phoneticPr fontId="16" type="noConversion"/>
  </si>
  <si>
    <t>普邦园林</t>
    <phoneticPr fontId="16" type="noConversion"/>
  </si>
  <si>
    <t>002663.SZ</t>
    <phoneticPr fontId="16" type="noConversion"/>
  </si>
  <si>
    <t>公司作为主发起人投资设立小额贷款公司，设立地点为广东省广州市越秀区。公司将严格按照国家和广州市关于小额贷款公司试点政策的规定，完成小额贷款公司的组建工作。公司与其他7名自然人共同投资设立广州普融小额贷款股份有限公司（暂定名，具体名称由工商局核准后确定，以下简称“小额贷款公司”）。公司占30%股权。小额贷款公司注册资本拟定为人民币20,000万元，公司出资6,000万元，占总股本的30%，为第一大股东。</t>
    <phoneticPr fontId="16" type="noConversion"/>
  </si>
  <si>
    <t>《关于开展环境污染强制责任保险试点工作的指导意见》</t>
    <phoneticPr fontId="29" type="noConversion"/>
  </si>
  <si>
    <t>《化学品环境风险防控“十二五”规划》</t>
    <phoneticPr fontId="29" type="noConversion"/>
  </si>
  <si>
    <t>环保部、保监会</t>
    <phoneticPr fontId="29" type="noConversion"/>
  </si>
  <si>
    <t>《意见》明确三类企业必须强制投保社会环境污染强制责任险，否则将在环评、信贷等方面受到影响。《意见》明确，强制投保企业包括涉重金属企业、按地方有关规定已被纳入投保范围的企业、其他高环境风险企业。
应当投保而未及时投保的企业将在多个方面受到制约。一是将企业是否投保与建设项目环境影响评价文件审批、建设项目竣工环境保护验收申请审批、强制清洁生产审核、排污许可证核发，以及上市环保核查等制度的执行紧密结合。二是暂停受理企业的环境保护专项资金、重金属污染防治专项资金等相关专项资金申请。三是将企业未按规定投保的信息及时提供银行业金融机构，作为客户评级、信贷准入管理和退出的重要依据。
《意见》规定了投保的激励措施。例如，在安排环境保护专项资金或重金属污染防治专项资金时，对投保企业污染防治项目予以倾斜。将投保企业投保信息及时通报银行业金融机构，由金融机构按照风险可控、商业可持续原则优先给予信贷支持。</t>
    <phoneticPr fontId="29" type="noConversion"/>
  </si>
  <si>
    <t>这是利用市场手段防治环境污染的有益尝试，将规范高污染企业的危废处理行为。
该影响包括以下方面：一、强制保险对保险业的直接影响在于此项险种的业务量会增加；二、由于在污染发生之前，保险公司会对污染风险进行评估，会催生环境风险评估市场的诞生和发展；三、若环境风险过大，那么保险公司则会采取拒保或者提出高额保费的措施，这将导致企业在建设项目环境影响评价文件审批、建设项目竣工环境保护验收申请审批、强制清洁生产审核、排污许可证核发，企业的环境保护专项资金、重金属污染防治专项资金等相关专项资金申请以及金融机构的贷款等，加大企业的建造成本，因此会倒逼企业安装环保设施，进一步推动环保市场需求的扩大。</t>
    <phoneticPr fontId="29" type="noConversion"/>
  </si>
  <si>
    <t>化学品</t>
    <phoneticPr fontId="29" type="noConversion"/>
  </si>
  <si>
    <t>《规划》确定了3种类型58种(类)化学品作为“十二五”期间环境风险重点防控对象，具体包括25种累积风险类重点防控化学品、15种(类)突发环境事件高发类重点防控化学品、30种(类)特征污染物类重点防控化学品(包括12种突发环境事件高发类重点防控化学品)。
《规划》明确了重点防控行业。“十二五”期间，以石油加工、炼焦及核燃料加工业，化学原料及化学制品制造业，医药制造业，化学纤维制造业，有色金属冶炼和压延加工业，纺织业等六大行业以及煤制油、煤制天然气、煤制烯烃、煤制二甲醚、煤制乙二醇等新型煤化工产业为重点防控行业。
根据《规划》，2013年，环境保护部将组织开展全国重点防控区域名单的确定工作。对重点防控区域，通过严格园区入园标准、加强环境风险基础设施建设、提高区域监管水平、健全园区性管理制度等措施，提高区域范围的风险防范和应急水平，降低环境风险。《规划》提出，到2015年，基本建立化学品环境风险管理制度体系，大幅提升化学品环境风险管理能力，显著提高重点防控行业、重点防控企业和重点防控化学品环境风险防控水平。
《规划》确定了化学品环境风险防控的主要任务:一要促进产业结构调整和布局优化。二要健全生产及相关领域重点环节环境管理。三要控制特征污染物排放。四要提升环境监管能力。</t>
    <phoneticPr fontId="29" type="noConversion"/>
  </si>
  <si>
    <t>公司中标武乡西山发电有限责任公司2×600MW机组烟气脱硝BOT项目和武乡西山发电有限责任公司2×600MW机组烟气脱硫增容改造BOT项目（不收购原脱硫装置资产）。</t>
    <phoneticPr fontId="16" type="noConversion"/>
  </si>
  <si>
    <t>投资建设动力电池用镍钴锰前驱体材料项目</t>
    <phoneticPr fontId="16" type="noConversion"/>
  </si>
  <si>
    <r>
      <t>在公司现有钴镍生产线的基础上，为进一步拓展规模并延伸钴镍产品产业链，公司全资子公司荆门市格林美新材料有限公司拟投资9500万元</t>
    </r>
    <r>
      <rPr>
        <sz val="10"/>
        <color indexed="63"/>
        <rFont val="宋体"/>
        <family val="3"/>
        <charset val="134"/>
      </rPr>
      <t>(资金来源为企业自有资金和银行贷款)</t>
    </r>
    <r>
      <rPr>
        <sz val="10"/>
        <color indexed="63"/>
        <rFont val="宋体"/>
        <family val="3"/>
        <charset val="134"/>
      </rPr>
      <t>，建设年产3000吨动力电池用镍钴锰前驱体材料生产线。项目建设期：</t>
    </r>
    <r>
      <rPr>
        <sz val="10"/>
        <color indexed="63"/>
        <rFont val="宋体"/>
        <family val="3"/>
        <charset val="134"/>
      </rPr>
      <t>1</t>
    </r>
    <r>
      <rPr>
        <sz val="10"/>
        <color indexed="63"/>
        <rFont val="宋体"/>
        <family val="3"/>
        <charset val="134"/>
      </rPr>
      <t>年。项目建设内容：根据国内外市场对产品需求的良好形势以及公司所拥有的先进技术，在原有厂区内建设年产</t>
    </r>
    <r>
      <rPr>
        <sz val="10"/>
        <color indexed="63"/>
        <rFont val="宋体"/>
        <family val="3"/>
        <charset val="134"/>
      </rPr>
      <t>3000</t>
    </r>
    <r>
      <rPr>
        <sz val="10"/>
        <color indexed="63"/>
        <rFont val="宋体"/>
        <family val="3"/>
        <charset val="134"/>
      </rPr>
      <t>吨动力电池用镍钴锰前驱体材料生产线。项目效益测算：本项目正常生产年份，销售收入约为</t>
    </r>
    <r>
      <rPr>
        <sz val="10"/>
        <color indexed="63"/>
        <rFont val="宋体"/>
        <family val="3"/>
        <charset val="134"/>
      </rPr>
      <t>26000</t>
    </r>
    <r>
      <rPr>
        <sz val="10"/>
        <color indexed="63"/>
        <rFont val="宋体"/>
        <family val="3"/>
        <charset val="134"/>
      </rPr>
      <t>万元，年缴纳税收总额约为</t>
    </r>
    <r>
      <rPr>
        <sz val="10"/>
        <color indexed="63"/>
        <rFont val="宋体"/>
        <family val="3"/>
        <charset val="134"/>
      </rPr>
      <t>1320</t>
    </r>
    <r>
      <rPr>
        <sz val="10"/>
        <color indexed="63"/>
        <rFont val="宋体"/>
        <family val="3"/>
        <charset val="134"/>
      </rPr>
      <t>万元。利润总额约为</t>
    </r>
    <r>
      <rPr>
        <sz val="10"/>
        <color indexed="63"/>
        <rFont val="宋体"/>
        <family val="3"/>
        <charset val="134"/>
      </rPr>
      <t>2960</t>
    </r>
    <r>
      <rPr>
        <sz val="10"/>
        <color indexed="63"/>
        <rFont val="宋体"/>
        <family val="3"/>
        <charset val="134"/>
      </rPr>
      <t>万元，税后净利润约为</t>
    </r>
    <r>
      <rPr>
        <sz val="10"/>
        <color indexed="63"/>
        <rFont val="宋体"/>
        <family val="3"/>
        <charset val="134"/>
      </rPr>
      <t>2220</t>
    </r>
    <r>
      <rPr>
        <sz val="10"/>
        <color indexed="63"/>
        <rFont val="宋体"/>
        <family val="3"/>
        <charset val="134"/>
      </rPr>
      <t>万元。所得税后财务内部收益率为</t>
    </r>
    <r>
      <rPr>
        <sz val="10"/>
        <color indexed="63"/>
        <rFont val="宋体"/>
        <family val="3"/>
        <charset val="134"/>
      </rPr>
      <t>38.06%</t>
    </r>
    <r>
      <rPr>
        <sz val="10"/>
        <color indexed="63"/>
        <rFont val="宋体"/>
        <family val="3"/>
        <charset val="134"/>
      </rPr>
      <t>，动态投资回收期为</t>
    </r>
    <r>
      <rPr>
        <sz val="10"/>
        <color indexed="63"/>
        <rFont val="宋体"/>
        <family val="3"/>
        <charset val="134"/>
      </rPr>
      <t>5.15</t>
    </r>
    <r>
      <rPr>
        <sz val="10"/>
        <color indexed="63"/>
        <rFont val="宋体"/>
        <family val="3"/>
        <charset val="134"/>
      </rPr>
      <t>年。</t>
    </r>
    <phoneticPr fontId="16" type="noConversion"/>
  </si>
  <si>
    <r>
      <t>0</t>
    </r>
    <r>
      <rPr>
        <sz val="10"/>
        <color indexed="8"/>
        <rFont val="宋体"/>
        <family val="3"/>
        <charset val="134"/>
      </rPr>
      <t>02340.SZ</t>
    </r>
    <phoneticPr fontId="16" type="noConversion"/>
  </si>
  <si>
    <t>2013.02.27</t>
    <phoneticPr fontId="16" type="noConversion"/>
  </si>
  <si>
    <t>被认定为“2011-2012年度国家规划布局内重点软件企业”</t>
    <phoneticPr fontId="16" type="noConversion"/>
  </si>
  <si>
    <r>
      <t>公司被认定为“2011-2012年度国家规划布局内重点软件企业”。根据《财政部、国家税务总局关于进一步鼓励软件产业和集成电路产业发展企业所得税政策的通知》（财税〔</t>
    </r>
    <r>
      <rPr>
        <sz val="10"/>
        <color indexed="63"/>
        <rFont val="宋体"/>
        <family val="3"/>
        <charset val="134"/>
      </rPr>
      <t>2012</t>
    </r>
    <r>
      <rPr>
        <sz val="10"/>
        <color indexed="63"/>
        <rFont val="宋体"/>
        <family val="3"/>
        <charset val="134"/>
      </rPr>
      <t>〕</t>
    </r>
    <r>
      <rPr>
        <sz val="10"/>
        <color indexed="63"/>
        <rFont val="宋体"/>
        <family val="3"/>
        <charset val="134"/>
      </rPr>
      <t>27</t>
    </r>
    <r>
      <rPr>
        <sz val="10"/>
        <color indexed="63"/>
        <rFont val="宋体"/>
        <family val="3"/>
        <charset val="134"/>
      </rPr>
      <t>号）的规定，国家规划布局内的重点软件企业当年未享受低于</t>
    </r>
    <r>
      <rPr>
        <sz val="10"/>
        <color indexed="63"/>
        <rFont val="宋体"/>
        <family val="3"/>
        <charset val="134"/>
      </rPr>
      <t>10%</t>
    </r>
    <r>
      <rPr>
        <sz val="10"/>
        <color indexed="63"/>
        <rFont val="宋体"/>
        <family val="3"/>
        <charset val="134"/>
      </rPr>
      <t>的税率优惠的，减按</t>
    </r>
    <r>
      <rPr>
        <sz val="10"/>
        <color indexed="63"/>
        <rFont val="宋体"/>
        <family val="3"/>
        <charset val="134"/>
      </rPr>
      <t>10%</t>
    </r>
    <r>
      <rPr>
        <sz val="10"/>
        <color indexed="63"/>
        <rFont val="宋体"/>
        <family val="3"/>
        <charset val="134"/>
      </rPr>
      <t>的税率征收企业所得税。</t>
    </r>
    <phoneticPr fontId="16" type="noConversion"/>
  </si>
  <si>
    <r>
      <t>6</t>
    </r>
    <r>
      <rPr>
        <sz val="10"/>
        <color indexed="8"/>
        <rFont val="宋体"/>
        <family val="3"/>
        <charset val="134"/>
      </rPr>
      <t>00571.SH</t>
    </r>
    <phoneticPr fontId="16" type="noConversion"/>
  </si>
  <si>
    <t>信雅达</t>
    <phoneticPr fontId="16" type="noConversion"/>
  </si>
  <si>
    <t>2012年公司债券上市公告</t>
    <phoneticPr fontId="16" type="noConversion"/>
  </si>
  <si>
    <r>
      <t>本期债券的发行总额为人民币15亿元。本期债券面值</t>
    </r>
    <r>
      <rPr>
        <sz val="10"/>
        <color indexed="63"/>
        <rFont val="宋体"/>
        <family val="3"/>
        <charset val="134"/>
      </rPr>
      <t>100</t>
    </r>
    <r>
      <rPr>
        <sz val="10"/>
        <color indexed="63"/>
        <rFont val="宋体"/>
        <family val="3"/>
        <charset val="134"/>
      </rPr>
      <t>元，按面值平价发行。本期债券为</t>
    </r>
    <r>
      <rPr>
        <sz val="10"/>
        <color indexed="63"/>
        <rFont val="宋体"/>
        <family val="3"/>
        <charset val="134"/>
      </rPr>
      <t>5</t>
    </r>
    <r>
      <rPr>
        <sz val="10"/>
        <color indexed="63"/>
        <rFont val="宋体"/>
        <family val="3"/>
        <charset val="134"/>
      </rPr>
      <t>年期固定利率品种。本期债券年利率为</t>
    </r>
    <r>
      <rPr>
        <sz val="10"/>
        <color indexed="63"/>
        <rFont val="宋体"/>
        <family val="3"/>
        <charset val="134"/>
      </rPr>
      <t>5.12%</t>
    </r>
    <r>
      <rPr>
        <sz val="10"/>
        <color indexed="63"/>
        <rFont val="宋体"/>
        <family val="3"/>
        <charset val="134"/>
      </rPr>
      <t>，均采用单利按年计息，不计复利。每年付息一次，到期一次还本，最后一期利息随本金的兑付一起支付。经中诚信证券评估有限公司综合评定，本公司的主体信用等级为</t>
    </r>
    <r>
      <rPr>
        <sz val="10"/>
        <color indexed="63"/>
        <rFont val="宋体"/>
        <family val="3"/>
        <charset val="134"/>
      </rPr>
      <t>AAA</t>
    </r>
    <r>
      <rPr>
        <sz val="10"/>
        <color indexed="63"/>
        <rFont val="宋体"/>
        <family val="3"/>
        <charset val="134"/>
      </rPr>
      <t>，本期债券信用等级为</t>
    </r>
    <r>
      <rPr>
        <sz val="10"/>
        <color indexed="63"/>
        <rFont val="宋体"/>
        <family val="3"/>
        <charset val="134"/>
      </rPr>
      <t>AAA</t>
    </r>
    <r>
      <rPr>
        <sz val="10"/>
        <color indexed="63"/>
        <rFont val="宋体"/>
        <family val="3"/>
        <charset val="134"/>
      </rPr>
      <t>。本期债券为无担保债券。本期债券的募集资金扣除发行费用后，全部用于补充公司的营运资金。</t>
    </r>
    <phoneticPr fontId="16" type="noConversion"/>
  </si>
  <si>
    <t>2013.02.28</t>
    <phoneticPr fontId="16" type="noConversion"/>
  </si>
  <si>
    <t>国有股权拟进行协议转让引进战略投资者</t>
    <phoneticPr fontId="16" type="noConversion"/>
  </si>
  <si>
    <t>短期融资券注册申请获准</t>
    <phoneticPr fontId="16" type="noConversion"/>
  </si>
  <si>
    <r>
      <t>6</t>
    </r>
    <r>
      <rPr>
        <sz val="10"/>
        <color indexed="8"/>
        <rFont val="宋体"/>
        <family val="3"/>
        <charset val="134"/>
      </rPr>
      <t>00649.SH</t>
    </r>
    <phoneticPr fontId="16" type="noConversion"/>
  </si>
  <si>
    <t>经城投总公司研究决策，公司控股股东上海市城市建设投资开发总公司拟以公开征集受让方的方式转让其持有的本公司298,752,352股A股股份，占本公司总股本的10%，为本公司引进战略投资者。目前城投总公司持有本公司1,661,498,027股A股股份，占本公司总股本的55.61%。</t>
    <phoneticPr fontId="16" type="noConversion"/>
  </si>
  <si>
    <r>
      <t>3</t>
    </r>
    <r>
      <rPr>
        <sz val="10"/>
        <color indexed="8"/>
        <rFont val="宋体"/>
        <family val="3"/>
        <charset val="134"/>
      </rPr>
      <t>00197.SZ</t>
    </r>
    <phoneticPr fontId="16" type="noConversion"/>
  </si>
  <si>
    <t>公司于2013年2月28日收到交易商协会的《接受注册通知书》（中市协注【2013】CP48号），交易商协会接受了公司的短期融资券注册，现将有关事项公告如下：公司发行短期融资券核定注册金额为5亿元人民币，注册额度自通知书发出之日起2年内有效。</t>
    <phoneticPr fontId="16" type="noConversion"/>
  </si>
  <si>
    <t>2013年1月已投运电厂电量自愿性信息披露</t>
    <phoneticPr fontId="16" type="noConversion"/>
  </si>
  <si>
    <t>凯迪电力</t>
    <phoneticPr fontId="16" type="noConversion"/>
  </si>
  <si>
    <t>2013.03.01</t>
    <phoneticPr fontId="16" type="noConversion"/>
  </si>
  <si>
    <t>截至2013年1月31日，武汉凯迪电力股份有限公司旗下已并网生物质电厂累计完成上网电量6873.91万千瓦，主要由宿迁市凯迪绿色能源开发有限公司、望江县凯迪绿色能源开发有限公司、祁东县凯迪绿色能源开发有限公司、万载县凯迪绿色能源开发有限公司、五河县凯迪绿色能源开发有限公司、桐城市凯迪绿色能源开发有限公司、来凤县凯迪绿色能源开发有限公司完成。
正处于设备调试及试运行期间内的崇阳县凯迪绿色能源开发有限公司、松滋市凯迪阳光生物质能源开发有限公司、南陵县凯迪绿色能源开发有限公司亦有贡献。</t>
    <phoneticPr fontId="16" type="noConversion"/>
  </si>
  <si>
    <t>公司签订投资合作框架协议书</t>
    <phoneticPr fontId="16" type="noConversion"/>
  </si>
  <si>
    <t>重大合同变更</t>
    <phoneticPr fontId="16" type="noConversion"/>
  </si>
  <si>
    <t>迪森股份</t>
    <phoneticPr fontId="16" type="noConversion"/>
  </si>
  <si>
    <t>300335.SZ</t>
    <phoneticPr fontId="16" type="noConversion"/>
  </si>
  <si>
    <t>2011年6月20日，广州迪森热能技术股份有限公司与东莞徐记食品有限公司签订了关于利用生物质能提供蒸汽的热能服务合同及相关补充协议。鉴于项目的特殊性，截至目前，该项目尚未实施。
经双方进一步协商，对上述合同及协议部分条款进行了变更。2013年2月28日，双方共同签署了《生物质锅炉供蒸汽节能减排合同能源管理项目合同》，公司通过利用生物质燃料，为徐记食品提供符合生产要求的饱和蒸汽，徐记食品通过生物质燃料来替代天然气燃料，从而实现降低能源成本以及实现节能减排的目的。本合同签署后，双方此前签订的热能服务合同和补充协议同时终止。
1、项目建设：由公司在徐记食品东莞周屋工业区厂区投资建设5台12t/h生物质锅炉成套设备及附属设施，投资总额为2,100万元。2、建设期：初步预计项目建设总工期为240天（自本合同签订之日起算）。3、运行期限：由公司负责该项目的运行与管理，期限为10年，自该项目全部设备正式运行且经乙方确认提供合格蒸汽后开始计算。
该项目实施并投入运行后，将对公司经营业绩产生正面影响。运行后的第1-3年，预计年均可实现销售收入4,150万元（不含税）；第4-10年，预计年均可实现销售收入3,520万元（不含税）。</t>
    <phoneticPr fontId="16" type="noConversion"/>
  </si>
  <si>
    <t>2013年2月28日，公司和天津子牙循环经济产业区管理委员会就在天津子牙循环经济产业园区投资事宜协商一致，签署了《投资合作框架协议书》。投资项目打造以稀缺资源再生利用为主体的国家“城市矿产”加工利用示范基地、技术研发示范和推广基地、环境宣传教育基地。拟建设项目包括报废汽车、报废机电设备、废钢循环利用与汽车零部件再制造；废五金、废线路板及报废电子电器的资源化；废旧灯管的处置；国家级城市矿产资源技术中心等四个项目。投资主体：公司或其控股子公司；公司自取得项目用地的国有土地使用权证之日起6个月内必须开工建设，36个月内达成如下目标：总投资额10亿元，投资强度不低于160万元/亩，每亩税收不低于20万元人民币，工程中心、报废汽车项目二年内建成并运营。</t>
    <phoneticPr fontId="16" type="noConversion"/>
  </si>
  <si>
    <t>在四川省成都市设立分公司</t>
    <phoneticPr fontId="16" type="noConversion"/>
  </si>
  <si>
    <t>为满足公司业务发展的需要，经事业部提出申请，拟在四川省成都市设立分公司，以便于公司在四川省进行市场拓展和项目管理。</t>
    <phoneticPr fontId="16" type="noConversion"/>
  </si>
  <si>
    <t>使用部分超募资金投资天津市瑞德赛恩水业有限公司</t>
    <phoneticPr fontId="16" type="noConversion"/>
  </si>
  <si>
    <t>津膜科技</t>
    <phoneticPr fontId="16" type="noConversion"/>
  </si>
  <si>
    <t>2013年2月28日，公司与天津市瑞德赛恩新材料开发有限公司签订《增资协议》。根据协议书，由公司和新材料公司分别出资对天津市瑞德赛恩水业有限公司进行增资。新材料公司持有水业公司100%股权。新材料公司是一家环保科技型企业。天津市瑞德赛恩水业有限公司经营范围：生活及工业污水净化处理，中水销售，水处理剂及水处理设备研发、生产，水处理技术开发转让，污泥无害化处理。水业公司现为新材料公司的全资子公司，目前正处于承接的大港城区生活污水深度处理回用项目BOT业务的项目前期建设过程中，尚未进入运营阶段。公司拟与新材料公司共同向水业公司增资，使增资后水业公司的注册资本达到1,714万元人民币。增资完成后，公司占水业公司注册资本的33.33%。增资后，水业公司以资本公积转增注册资本，注册资本由1,714万元增至6,000万元，股东双方股权比例不变。
本次增资，“新材料公司”投资1,000万元，公司投资4,000万元，双方合计投资5,000万元。投资后，该笔资金将主要用于大港城区生活污水深度处理回用项目的建设，其中约4,530.60万元将用于支付EPC 总包工程款，其余469.40万元将用于公司人员开支等经营与管理费用。大港城区生活污水深度处理回用项目建设所需的其余资金将由水业公司自筹解决。根据BOT协议及周边厂矿企业需求，该项目近期每年可销售再生水不低于400万吨，中长期预计每年可达到600-800万m3。</t>
    <phoneticPr fontId="16" type="noConversion"/>
  </si>
  <si>
    <t>公司与城市建设研究院组成的联合体为宁海县环保垃圾焚烧发电项目配套工程-垃圾渗滤液处理技术改造总承包（EPC）项目的第一名中标候选人。公司本次项目中标的主要内容为宁海县环保垃圾焚烧发电项目配套工程-垃圾渗滤液处理技术改造总承包（EPC）项目工程的设计、采购、施工及商业运营等服务。根据中标公告，此次中标金额为人民币33,997,800元。</t>
    <phoneticPr fontId="16" type="noConversion"/>
  </si>
  <si>
    <t>累计同比</t>
    <phoneticPr fontId="16" type="noConversion"/>
  </si>
  <si>
    <t>累计值</t>
    <phoneticPr fontId="16" type="noConversion"/>
  </si>
  <si>
    <t>当月同比</t>
    <phoneticPr fontId="16" type="noConversion"/>
  </si>
  <si>
    <t>同月值</t>
    <phoneticPr fontId="16" type="noConversion"/>
  </si>
  <si>
    <r>
      <rPr>
        <sz val="10"/>
        <rFont val="宋体"/>
        <family val="3"/>
        <charset val="134"/>
      </rPr>
      <t>近</t>
    </r>
    <r>
      <rPr>
        <sz val="10"/>
        <rFont val="宋体"/>
        <family val="3"/>
        <charset val="134"/>
      </rPr>
      <t>3年</t>
    </r>
    <r>
      <rPr>
        <sz val="10"/>
        <rFont val="宋体"/>
        <family val="3"/>
        <charset val="134"/>
      </rPr>
      <t/>
    </r>
    <phoneticPr fontId="16" type="noConversion"/>
  </si>
  <si>
    <t>2013.03.20</t>
    <phoneticPr fontId="16" type="noConversion"/>
  </si>
  <si>
    <t>投资建设格林美（天津）城市矿产循环产业园</t>
    <phoneticPr fontId="16" type="noConversion"/>
  </si>
  <si>
    <r>
      <t>公司全资子公司荆门市格林美新材料有限公司拟投资10亿元，建设天津城市矿产循环产业园。天津子牙循环经济产业区作为目前中国最大的循环经济产业园区，经过多年的探索和实践，逐步形成了具有丰富内涵的循环经济“子牙模式”。园区先后被国家发改委、工信部和环保部批准为“国家循环经济试点园区”、“国家级废旧电子信息产品回收拆解加工处理示范基地”、“国家进口废物‘圈区管理’园区”和“国家循环经济‘城市矿产’示范基地”。项目投资及资金来源：项目总投资</t>
    </r>
    <r>
      <rPr>
        <sz val="10"/>
        <color indexed="63"/>
        <rFont val="宋体"/>
        <family val="3"/>
        <charset val="134"/>
      </rPr>
      <t>10</t>
    </r>
    <r>
      <rPr>
        <sz val="10"/>
        <color indexed="63"/>
        <rFont val="宋体"/>
        <family val="3"/>
        <charset val="134"/>
      </rPr>
      <t>亿元，资金来源为企业自有资金和银行贷款。项目建设期：</t>
    </r>
    <r>
      <rPr>
        <sz val="10"/>
        <color indexed="63"/>
        <rFont val="宋体"/>
        <family val="3"/>
        <charset val="134"/>
      </rPr>
      <t>2013</t>
    </r>
    <r>
      <rPr>
        <sz val="10"/>
        <color indexed="63"/>
        <rFont val="宋体"/>
        <family val="3"/>
        <charset val="134"/>
      </rPr>
      <t>年</t>
    </r>
    <r>
      <rPr>
        <sz val="10"/>
        <color indexed="63"/>
        <rFont val="宋体"/>
        <family val="3"/>
        <charset val="134"/>
      </rPr>
      <t>1</t>
    </r>
    <r>
      <rPr>
        <sz val="10"/>
        <color indexed="63"/>
        <rFont val="宋体"/>
        <family val="3"/>
        <charset val="134"/>
      </rPr>
      <t>月</t>
    </r>
    <r>
      <rPr>
        <sz val="10"/>
        <color indexed="63"/>
        <rFont val="宋体"/>
        <family val="3"/>
        <charset val="134"/>
      </rPr>
      <t>-2015</t>
    </r>
    <r>
      <rPr>
        <sz val="10"/>
        <color indexed="63"/>
        <rFont val="宋体"/>
        <family val="3"/>
        <charset val="134"/>
      </rPr>
      <t>年</t>
    </r>
    <r>
      <rPr>
        <sz val="10"/>
        <color indexed="63"/>
        <rFont val="宋体"/>
        <family val="3"/>
        <charset val="134"/>
      </rPr>
      <t>12</t>
    </r>
    <r>
      <rPr>
        <sz val="10"/>
        <color indexed="63"/>
        <rFont val="宋体"/>
        <family val="3"/>
        <charset val="134"/>
      </rPr>
      <t>月。项目建设内容：建设年循环处理废旧电子电器产品</t>
    </r>
    <r>
      <rPr>
        <sz val="10"/>
        <color indexed="63"/>
        <rFont val="宋体"/>
        <family val="3"/>
        <charset val="134"/>
      </rPr>
      <t>5</t>
    </r>
    <r>
      <rPr>
        <sz val="10"/>
        <color indexed="63"/>
        <rFont val="宋体"/>
        <family val="3"/>
        <charset val="134"/>
      </rPr>
      <t>万吨、废旧线路板</t>
    </r>
    <r>
      <rPr>
        <sz val="10"/>
        <color indexed="63"/>
        <rFont val="宋体"/>
        <family val="3"/>
        <charset val="134"/>
      </rPr>
      <t>1.2</t>
    </r>
    <r>
      <rPr>
        <sz val="10"/>
        <color indexed="63"/>
        <rFont val="宋体"/>
        <family val="3"/>
        <charset val="134"/>
      </rPr>
      <t>万吨、废五金</t>
    </r>
    <r>
      <rPr>
        <sz val="10"/>
        <color indexed="63"/>
        <rFont val="宋体"/>
        <family val="3"/>
        <charset val="134"/>
      </rPr>
      <t>10</t>
    </r>
    <r>
      <rPr>
        <sz val="10"/>
        <color indexed="63"/>
        <rFont val="宋体"/>
        <family val="3"/>
        <charset val="134"/>
      </rPr>
      <t>万吨、废旧灯管</t>
    </r>
    <r>
      <rPr>
        <sz val="10"/>
        <color indexed="63"/>
        <rFont val="宋体"/>
        <family val="3"/>
        <charset val="134"/>
      </rPr>
      <t>3300</t>
    </r>
    <r>
      <rPr>
        <sz val="10"/>
        <color indexed="63"/>
        <rFont val="宋体"/>
        <family val="3"/>
        <charset val="134"/>
      </rPr>
      <t>吨、报废汽车与废钢</t>
    </r>
    <r>
      <rPr>
        <sz val="10"/>
        <color indexed="63"/>
        <rFont val="宋体"/>
        <family val="3"/>
        <charset val="134"/>
      </rPr>
      <t>25</t>
    </r>
    <r>
      <rPr>
        <sz val="10"/>
        <color indexed="63"/>
        <rFont val="宋体"/>
        <family val="3"/>
        <charset val="134"/>
      </rPr>
      <t>万吨，以及建设国家级城市矿产资源技术研究中心，成为技术领先、环保先进、面向世界的国家级城市矿产资源循环经济园区。项目效益测算：本项目正常生产年份销售收入达</t>
    </r>
    <r>
      <rPr>
        <sz val="10"/>
        <color indexed="63"/>
        <rFont val="宋体"/>
        <family val="3"/>
        <charset val="134"/>
      </rPr>
      <t>33</t>
    </r>
    <r>
      <rPr>
        <sz val="10"/>
        <color indexed="63"/>
        <rFont val="宋体"/>
        <family val="3"/>
        <charset val="134"/>
      </rPr>
      <t>亿元，税后净利润总额约</t>
    </r>
    <r>
      <rPr>
        <sz val="10"/>
        <color indexed="63"/>
        <rFont val="宋体"/>
        <family val="3"/>
        <charset val="134"/>
      </rPr>
      <t>1.5</t>
    </r>
    <r>
      <rPr>
        <sz val="10"/>
        <color indexed="63"/>
        <rFont val="宋体"/>
        <family val="3"/>
        <charset val="134"/>
      </rPr>
      <t>亿元，全部投资利润率</t>
    </r>
    <r>
      <rPr>
        <sz val="10"/>
        <color indexed="63"/>
        <rFont val="宋体"/>
        <family val="3"/>
        <charset val="134"/>
      </rPr>
      <t>14.48%</t>
    </r>
    <r>
      <rPr>
        <sz val="10"/>
        <color indexed="63"/>
        <rFont val="宋体"/>
        <family val="3"/>
        <charset val="134"/>
      </rPr>
      <t>，全部投资利税率</t>
    </r>
    <r>
      <rPr>
        <sz val="10"/>
        <color indexed="63"/>
        <rFont val="宋体"/>
        <family val="3"/>
        <charset val="134"/>
      </rPr>
      <t>15.29%</t>
    </r>
    <r>
      <rPr>
        <sz val="10"/>
        <color indexed="63"/>
        <rFont val="宋体"/>
        <family val="3"/>
        <charset val="134"/>
      </rPr>
      <t>，财务内部收益率</t>
    </r>
    <r>
      <rPr>
        <sz val="10"/>
        <color indexed="63"/>
        <rFont val="宋体"/>
        <family val="3"/>
        <charset val="134"/>
      </rPr>
      <t>15.71%</t>
    </r>
    <r>
      <rPr>
        <sz val="10"/>
        <color indexed="63"/>
        <rFont val="宋体"/>
        <family val="3"/>
        <charset val="134"/>
      </rPr>
      <t>，动态投资回收期</t>
    </r>
    <r>
      <rPr>
        <sz val="10"/>
        <color indexed="63"/>
        <rFont val="宋体"/>
        <family val="3"/>
        <charset val="134"/>
      </rPr>
      <t>9.41</t>
    </r>
    <r>
      <rPr>
        <sz val="10"/>
        <color indexed="63"/>
        <rFont val="宋体"/>
        <family val="3"/>
        <charset val="134"/>
      </rPr>
      <t>年（所得税后）。</t>
    </r>
    <phoneticPr fontId="16" type="noConversion"/>
  </si>
  <si>
    <t>2013.03.19</t>
    <phoneticPr fontId="16" type="noConversion"/>
  </si>
  <si>
    <r>
      <t>0</t>
    </r>
    <r>
      <rPr>
        <sz val="10"/>
        <color indexed="8"/>
        <rFont val="宋体"/>
        <family val="3"/>
        <charset val="134"/>
      </rPr>
      <t>02340.SZ</t>
    </r>
    <phoneticPr fontId="16" type="noConversion"/>
  </si>
  <si>
    <r>
      <t>0</t>
    </r>
    <r>
      <rPr>
        <sz val="10"/>
        <color indexed="8"/>
        <rFont val="宋体"/>
        <family val="3"/>
        <charset val="134"/>
      </rPr>
      <t>02573.SZ</t>
    </r>
    <phoneticPr fontId="16" type="noConversion"/>
  </si>
  <si>
    <t>公司拟以自有资金5000万元人民币出资设立全资子公司北京国电清新节能技术有限公司,最终名称以登记机关核准为准。新公司经营范围：用能状况诊断；节能项目设计、投资、改造（包括施工、设备安装、调试、验收等）、运行管理、人员培训；合同能源管理等。（以登记机关最终核准或备案为准）。出资比例：公司持有100%股权。出资方式：全部以货币资金出资。</t>
    <phoneticPr fontId="16" type="noConversion"/>
  </si>
  <si>
    <r>
      <t>0</t>
    </r>
    <r>
      <rPr>
        <sz val="10"/>
        <color indexed="8"/>
        <rFont val="宋体"/>
        <family val="3"/>
        <charset val="134"/>
      </rPr>
      <t>02534.SZ</t>
    </r>
    <phoneticPr fontId="16" type="noConversion"/>
  </si>
  <si>
    <r>
      <t>公司在保障正常生产经营资金需求的情况下，使用不超过8亿元人民币的自有闲置资金购买低风险、短期（不超过一年）的保本型银行理财产品。投资额度：不超过人民币</t>
    </r>
    <r>
      <rPr>
        <sz val="10"/>
        <color indexed="63"/>
        <rFont val="宋体"/>
        <family val="3"/>
        <charset val="134"/>
      </rPr>
      <t>8</t>
    </r>
    <r>
      <rPr>
        <sz val="10"/>
        <color indexed="63"/>
        <rFont val="宋体"/>
        <family val="3"/>
        <charset val="134"/>
      </rPr>
      <t>亿元，在上述额度内，资金可以滚动使用。投资品种：低风险、保本型理财产品。</t>
    </r>
    <phoneticPr fontId="16" type="noConversion"/>
  </si>
  <si>
    <t>2013.03.16</t>
    <phoneticPr fontId="16" type="noConversion"/>
  </si>
  <si>
    <r>
      <t>0</t>
    </r>
    <r>
      <rPr>
        <sz val="10"/>
        <color indexed="8"/>
        <rFont val="宋体"/>
        <family val="3"/>
        <charset val="134"/>
      </rPr>
      <t>00712.SZ</t>
    </r>
    <phoneticPr fontId="16" type="noConversion"/>
  </si>
  <si>
    <t>锦龙股份</t>
    <phoneticPr fontId="16" type="noConversion"/>
  </si>
  <si>
    <t>收购资产暨关联交易</t>
    <phoneticPr fontId="16" type="noConversion"/>
  </si>
  <si>
    <r>
      <t>公司拟收购控股股东——东莞市新世纪科教拓展有限公司（下称“新世纪公司”）持有的东莞农村商业银行股份有限公司（下称“东莞农商行”）4000万股股权（占东莞农商行总股本的0.7665%）。以2012</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日为基准日，东莞农商行每股股权评估价值为</t>
    </r>
    <r>
      <rPr>
        <sz val="10"/>
        <color indexed="63"/>
        <rFont val="宋体"/>
        <family val="3"/>
        <charset val="134"/>
      </rPr>
      <t>4.03</t>
    </r>
    <r>
      <rPr>
        <sz val="10"/>
        <color indexed="63"/>
        <rFont val="宋体"/>
        <family val="3"/>
        <charset val="134"/>
      </rPr>
      <t>元，前述</t>
    </r>
    <r>
      <rPr>
        <sz val="10"/>
        <color indexed="63"/>
        <rFont val="宋体"/>
        <family val="3"/>
        <charset val="134"/>
      </rPr>
      <t>4000</t>
    </r>
    <r>
      <rPr>
        <sz val="10"/>
        <color indexed="63"/>
        <rFont val="宋体"/>
        <family val="3"/>
        <charset val="134"/>
      </rPr>
      <t>万股股权对应的评估价值为</t>
    </r>
    <r>
      <rPr>
        <sz val="10"/>
        <color indexed="63"/>
        <rFont val="宋体"/>
        <family val="3"/>
        <charset val="134"/>
      </rPr>
      <t>16120</t>
    </r>
    <r>
      <rPr>
        <sz val="10"/>
        <color indexed="63"/>
        <rFont val="宋体"/>
        <family val="3"/>
        <charset val="134"/>
      </rPr>
      <t>万元。本公司与新世纪公司商定，以经评估的东莞农商行股权的价值为定价依据，将前述</t>
    </r>
    <r>
      <rPr>
        <sz val="10"/>
        <color indexed="63"/>
        <rFont val="宋体"/>
        <family val="3"/>
        <charset val="134"/>
      </rPr>
      <t>4000</t>
    </r>
    <r>
      <rPr>
        <sz val="10"/>
        <color indexed="63"/>
        <rFont val="宋体"/>
        <family val="3"/>
        <charset val="134"/>
      </rPr>
      <t>万股东莞农商行股权的转让价款确定为</t>
    </r>
    <r>
      <rPr>
        <sz val="10"/>
        <color indexed="63"/>
        <rFont val="宋体"/>
        <family val="3"/>
        <charset val="134"/>
      </rPr>
      <t>16120</t>
    </r>
    <r>
      <rPr>
        <sz val="10"/>
        <color indexed="63"/>
        <rFont val="宋体"/>
        <family val="3"/>
        <charset val="134"/>
      </rPr>
      <t>万元。截至</t>
    </r>
    <r>
      <rPr>
        <sz val="10"/>
        <color indexed="63"/>
        <rFont val="宋体"/>
        <family val="3"/>
        <charset val="134"/>
      </rPr>
      <t>2012</t>
    </r>
    <r>
      <rPr>
        <sz val="10"/>
        <color indexed="63"/>
        <rFont val="宋体"/>
        <family val="3"/>
        <charset val="134"/>
      </rPr>
      <t>年底，东莞农商行每股净资产</t>
    </r>
    <r>
      <rPr>
        <sz val="10"/>
        <color indexed="63"/>
        <rFont val="宋体"/>
        <family val="3"/>
        <charset val="134"/>
      </rPr>
      <t>2.45</t>
    </r>
    <r>
      <rPr>
        <sz val="10"/>
        <color indexed="63"/>
        <rFont val="宋体"/>
        <family val="3"/>
        <charset val="134"/>
      </rPr>
      <t>元；</t>
    </r>
    <r>
      <rPr>
        <sz val="10"/>
        <color indexed="63"/>
        <rFont val="宋体"/>
        <family val="3"/>
        <charset val="134"/>
      </rPr>
      <t>2012</t>
    </r>
    <r>
      <rPr>
        <sz val="10"/>
        <color indexed="63"/>
        <rFont val="宋体"/>
        <family val="3"/>
        <charset val="134"/>
      </rPr>
      <t>年每股收益为</t>
    </r>
    <r>
      <rPr>
        <sz val="10"/>
        <color indexed="63"/>
        <rFont val="宋体"/>
        <family val="3"/>
        <charset val="134"/>
      </rPr>
      <t>0.55</t>
    </r>
    <r>
      <rPr>
        <sz val="10"/>
        <color indexed="63"/>
        <rFont val="宋体"/>
        <family val="3"/>
        <charset val="134"/>
      </rPr>
      <t>元。经收益法评估测算，</t>
    </r>
    <r>
      <rPr>
        <sz val="10"/>
        <color indexed="63"/>
        <rFont val="宋体"/>
        <family val="3"/>
        <charset val="134"/>
      </rPr>
      <t>东莞农商行每股股权的市场价值为</t>
    </r>
    <r>
      <rPr>
        <sz val="10"/>
        <color indexed="63"/>
        <rFont val="宋体"/>
        <family val="3"/>
        <charset val="134"/>
      </rPr>
      <t>5.53</t>
    </r>
    <r>
      <rPr>
        <sz val="10"/>
        <color indexed="63"/>
        <rFont val="宋体"/>
        <family val="3"/>
        <charset val="134"/>
      </rPr>
      <t>元，评估增值率</t>
    </r>
    <r>
      <rPr>
        <sz val="10"/>
        <color indexed="63"/>
        <rFont val="宋体"/>
        <family val="3"/>
        <charset val="134"/>
      </rPr>
      <t>125.25%</t>
    </r>
    <r>
      <rPr>
        <sz val="10"/>
        <color indexed="63"/>
        <rFont val="宋体"/>
        <family val="3"/>
        <charset val="134"/>
      </rPr>
      <t>。经市场法评估测算，</t>
    </r>
    <r>
      <rPr>
        <sz val="10"/>
        <color indexed="63"/>
        <rFont val="宋体"/>
        <family val="3"/>
        <charset val="134"/>
      </rPr>
      <t>东莞农商行每股股权的市场价值为</t>
    </r>
    <r>
      <rPr>
        <sz val="10"/>
        <color indexed="63"/>
        <rFont val="宋体"/>
        <family val="3"/>
        <charset val="134"/>
      </rPr>
      <t>4.03</t>
    </r>
    <r>
      <rPr>
        <sz val="10"/>
        <color indexed="63"/>
        <rFont val="宋体"/>
        <family val="3"/>
        <charset val="134"/>
      </rPr>
      <t>元，评估增值率</t>
    </r>
    <r>
      <rPr>
        <sz val="10"/>
        <color indexed="63"/>
        <rFont val="宋体"/>
        <family val="3"/>
        <charset val="134"/>
      </rPr>
      <t>64.27%</t>
    </r>
    <r>
      <rPr>
        <sz val="10"/>
        <color indexed="63"/>
        <rFont val="宋体"/>
        <family val="3"/>
        <charset val="134"/>
      </rPr>
      <t>。本次评估最终采取以市场法评估的评估结果。</t>
    </r>
    <phoneticPr fontId="16" type="noConversion"/>
  </si>
  <si>
    <t>拟收购中山证券有限责任公司股权项目</t>
    <phoneticPr fontId="16" type="noConversion"/>
  </si>
  <si>
    <t>公司拟收购中科实业集团（控股）有限公司、深圳市建设（集团）有限公司、福建七匹狼集团有限公司、深圳市凯瑞达实业有限公司、深圳市银海投资有限公司、安信信托投资股份有限公司、厦门来尔富贸易有限责任公司、深圳市泉来实业有限公司、晋江市恒隆建材有限公司、上海迈兰德实业发展有限公司、深圳市汇鑫海实业有限公司合计持有中山证券有限责任公司89500万股（占总股本的66.0517%）股权，合计收购金额为259550万元。经协商，将每股“中山证券”股权的交易价格确定为人民币2.90元，合计交易总价格为259550万元。经采用市场法评估，中山证券的股东全部权益价值为392,900.00万元，增值额为147,550.03万元，增值率为60.14%。</t>
    <phoneticPr fontId="16" type="noConversion"/>
  </si>
  <si>
    <t>2013.03.13</t>
    <phoneticPr fontId="16" type="noConversion"/>
  </si>
  <si>
    <r>
      <t>0</t>
    </r>
    <r>
      <rPr>
        <sz val="10"/>
        <color indexed="8"/>
        <rFont val="宋体"/>
        <family val="3"/>
        <charset val="134"/>
      </rPr>
      <t>00598.SZ</t>
    </r>
    <phoneticPr fontId="16" type="noConversion"/>
  </si>
  <si>
    <t>在印度设立合资公司</t>
    <phoneticPr fontId="16" type="noConversion"/>
  </si>
  <si>
    <r>
      <t>为实现走出去战略，开拓海外水务市场，公司与美国NASDAQ上市公司鼎联控股（Tri-Tech Holding Inc）的下属子公司鼎联高新技术（北京）有限公司（以下简称“鼎联高新”）签署了《关于设立印度合资公司并共同开发印度市场合作意向书》，公司拟以自有资金出资60万美元，增资鼎联高新的印度子公司鼎联印度私营有限公司（TRI-TECH INDIA PRIVATE LIMITED）（以下简称“鼎联印度”），增资完成后，公司持有60%的股份，成为鼎联印度的控股股东。</t>
    </r>
    <r>
      <rPr>
        <sz val="10"/>
        <color indexed="63"/>
        <rFont val="宋体"/>
        <family val="3"/>
        <charset val="134"/>
      </rPr>
      <t>2010</t>
    </r>
    <r>
      <rPr>
        <sz val="10"/>
        <color indexed="63"/>
        <rFont val="宋体"/>
        <family val="3"/>
        <charset val="134"/>
      </rPr>
      <t>年鼎联控股率先进入印度市场，目前已在印度建立了一支完整的管理团队，并在印度获得了三个污水处理项目。目前鼎联印度定位为鼎联控股在印度的代表机构或联络机构，主要进行印度水务项目机会的发现、招标文件翻译以及与项目业主的沟通协调工作，尚未开展具体业务，其资产仅为注册成立时的股东投入现金。合资公司成立后，鼎联高新将其已经中标的印度比哈尔邦哈吉布尔市污水管网及污水处理厂项目部分或全部业务交由合资公司具体实施。兴蓉投资和鼎联高新同步推进德里水务新奥克拉市污水处理厂投标准备工作，合资公司具体负责印度当地的协调工作。若兴蓉投资和鼎联高新的联合体中标上述项目，则双方同意将上述项目交由合资公司具体实施。</t>
    </r>
    <phoneticPr fontId="16" type="noConversion"/>
  </si>
  <si>
    <t>2013.03.14</t>
    <phoneticPr fontId="16" type="noConversion"/>
  </si>
  <si>
    <t>公司及控股子公司收到第一批搬迁补偿款</t>
    <phoneticPr fontId="16" type="noConversion"/>
  </si>
  <si>
    <t>根据《关于杭州锅炉集团股份有限公司搬迁及补偿协议书》、《关于杭州杭锅工业锅炉有限公司搬迁及补偿协议书》、《关于杭州杭锅通用设备有限公司搬迁及补偿协议书》，公司及控股子公司杭州杭锅工业锅炉有限公司、杭州杭锅通用设备有限公司于2013年3月13日收到了杭州市土地储备中心支付的第一笔搬迁补偿款：其中公司收到15,644.34万元，杭州杭锅工业锅炉有限公司收到2,402.24万元，杭州杭锅通用设备有限公司收到1,461.75万元。</t>
    <phoneticPr fontId="16" type="noConversion"/>
  </si>
  <si>
    <r>
      <t>0</t>
    </r>
    <r>
      <rPr>
        <sz val="10"/>
        <color indexed="8"/>
        <rFont val="宋体"/>
        <family val="3"/>
        <charset val="134"/>
      </rPr>
      <t>00826.SZ</t>
    </r>
    <phoneticPr fontId="16" type="noConversion"/>
  </si>
  <si>
    <r>
      <t>2013</t>
    </r>
    <r>
      <rPr>
        <sz val="10"/>
        <color indexed="63"/>
        <rFont val="宋体"/>
        <family val="3"/>
        <charset val="134"/>
      </rPr>
      <t>年</t>
    </r>
    <r>
      <rPr>
        <sz val="10"/>
        <color indexed="63"/>
        <rFont val="宋体"/>
        <family val="3"/>
        <charset val="134"/>
      </rPr>
      <t>3</t>
    </r>
    <r>
      <rPr>
        <sz val="10"/>
        <color indexed="63"/>
        <rFont val="宋体"/>
        <family val="3"/>
        <charset val="134"/>
      </rPr>
      <t>月</t>
    </r>
    <r>
      <rPr>
        <sz val="10"/>
        <color indexed="63"/>
        <rFont val="宋体"/>
        <family val="3"/>
        <charset val="134"/>
      </rPr>
      <t>12</t>
    </r>
    <r>
      <rPr>
        <sz val="10"/>
        <color indexed="63"/>
        <rFont val="宋体"/>
        <family val="3"/>
        <charset val="134"/>
      </rPr>
      <t>日，根据淮南市人民政府授权，淮南市市容管理局与公司控股子公司淮南国新生物科技有限公司（下称“淮南国新”）在北京市签署了《淮南市餐厨垃圾收集处置特许经营协议》。依据国家相关法律法规，淮南市人民政府授权淮南市市容管理局作为特许经营权授予方将淮南地区内的餐厨垃圾收运与处置特许经营权正式授予淮南国新，在特许经营期内淮南国新独家拥有在淮南市境内收集、运输、处理和处置淮南市境内的餐厨垃圾的权利，负责淮南市餐厨垃圾收集与处置项目的投融资、设计、建设、运营、维护管理，收取淮南市政府支付的餐厨垃圾收集处置补贴费，特许经营期限为</t>
    </r>
    <r>
      <rPr>
        <sz val="10"/>
        <color indexed="63"/>
        <rFont val="宋体"/>
        <family val="3"/>
        <charset val="134"/>
      </rPr>
      <t>30</t>
    </r>
    <r>
      <rPr>
        <sz val="10"/>
        <color indexed="63"/>
        <rFont val="宋体"/>
        <family val="3"/>
        <charset val="134"/>
      </rPr>
      <t>年。本协议签署后，尚需进行项目前期报批及立项相关手续，项目预计在</t>
    </r>
    <r>
      <rPr>
        <sz val="10"/>
        <color indexed="63"/>
        <rFont val="宋体"/>
        <family val="3"/>
        <charset val="134"/>
      </rPr>
      <t>2013</t>
    </r>
    <r>
      <rPr>
        <sz val="10"/>
        <color indexed="63"/>
        <rFont val="宋体"/>
        <family val="3"/>
        <charset val="134"/>
      </rPr>
      <t>年内开工建设。淮南市餐厨垃圾收集处置项目系采用厌氧发酵制沼气工艺建设一座总处理规模为</t>
    </r>
    <r>
      <rPr>
        <sz val="10"/>
        <color indexed="63"/>
        <rFont val="宋体"/>
        <family val="3"/>
        <charset val="134"/>
      </rPr>
      <t>200</t>
    </r>
    <r>
      <rPr>
        <sz val="10"/>
        <color indexed="63"/>
        <rFont val="宋体"/>
        <family val="3"/>
        <charset val="134"/>
      </rPr>
      <t>吨</t>
    </r>
    <r>
      <rPr>
        <sz val="10"/>
        <color indexed="63"/>
        <rFont val="宋体"/>
        <family val="3"/>
        <charset val="134"/>
      </rPr>
      <t>/</t>
    </r>
    <r>
      <rPr>
        <sz val="10"/>
        <color indexed="63"/>
        <rFont val="宋体"/>
        <family val="3"/>
        <charset val="134"/>
      </rPr>
      <t>日（一期工程处理规模为</t>
    </r>
    <r>
      <rPr>
        <sz val="10"/>
        <color indexed="63"/>
        <rFont val="宋体"/>
        <family val="3"/>
        <charset val="134"/>
      </rPr>
      <t>100</t>
    </r>
    <r>
      <rPr>
        <sz val="10"/>
        <color indexed="63"/>
        <rFont val="宋体"/>
        <family val="3"/>
        <charset val="134"/>
      </rPr>
      <t>吨</t>
    </r>
    <r>
      <rPr>
        <sz val="10"/>
        <color indexed="63"/>
        <rFont val="宋体"/>
        <family val="3"/>
        <charset val="134"/>
      </rPr>
      <t>/</t>
    </r>
    <r>
      <rPr>
        <sz val="10"/>
        <color indexed="63"/>
        <rFont val="宋体"/>
        <family val="3"/>
        <charset val="134"/>
      </rPr>
      <t>日）餐厨垃圾处置中心，工艺采用国家住建部、环保部认可的国际上先进的工艺，利用餐厨垃圾生产工业油脂、沼气和有机肥料等。主要建设内容为建设餐厨垃圾处理车间及相关配套设施，该项目预计总投资约</t>
    </r>
    <r>
      <rPr>
        <sz val="10"/>
        <color indexed="63"/>
        <rFont val="宋体"/>
        <family val="3"/>
        <charset val="134"/>
      </rPr>
      <t>1</t>
    </r>
    <r>
      <rPr>
        <sz val="10"/>
        <color indexed="63"/>
        <rFont val="宋体"/>
        <family val="3"/>
        <charset val="134"/>
      </rPr>
      <t>亿元人民币左右。预计该项目公司内部投资收益率不低于</t>
    </r>
    <r>
      <rPr>
        <sz val="10"/>
        <color indexed="63"/>
        <rFont val="宋体"/>
        <family val="3"/>
        <charset val="134"/>
      </rPr>
      <t>8%</t>
    </r>
    <r>
      <rPr>
        <sz val="10"/>
        <color indexed="63"/>
        <rFont val="宋体"/>
        <family val="3"/>
        <charset val="134"/>
      </rPr>
      <t>。</t>
    </r>
    <phoneticPr fontId="16" type="noConversion"/>
  </si>
  <si>
    <t>2013.03.12</t>
    <phoneticPr fontId="16" type="noConversion"/>
  </si>
  <si>
    <t>襄阳市景观系统建设合作框架协议</t>
    <phoneticPr fontId="16" type="noConversion"/>
  </si>
  <si>
    <t>公司与襄阳市建设投资经营有限公司签署了框架协议项下《襄阳市景观系统工程建设项目（一期）建设-转让BT合同》，合同总价款暂定为7.2003亿元。襄阳市建设投资经营有限公司是由襄阳市人民政府授权负责襄阳市景观系统工程招商运作和回购还款的企业法人。项目名称：襄阳市景观系统工程建设项目（一期）。项目具体内容包括：长门遗址公园工程建设项目，临汉门三角地游园工程建设项目，襄阳环城公园长春景区工程建设项目，月亮湾城市湿地公园工程建设项目，襄水河（南渠）两岸景观项目（一期）工程建设项目，习家池建设项目（核心区）工程建设项目共六个项目。项目建设方式：本项目采用BT模式实施。本项目合同价款暂定总金额为7.2003亿元，由建设项目总费用、工程设计费构成。其中，长门遗址公园工程、临汉门三角地游园工程、襄阳环城公园长春景区工程、月亮湾城市湿地公园工程4个项目的总设计费暂定为0.1002亿元。回购期间项目合同价款项从本项目监理工程师下达开工令之日起按照0-6-2-2比例回购。即,针对每个单项工程，开工当年10月30日前支付10月底前全部已完工程款的60%,开工次年10月30日支付10月底前全部已完成工程款达到80%, 养护期(工程完工经工程发包人初验合格之日起12个月)满后,工程须达到国家工程质量合格等级标准, 15日进行工程结算（60日完成工程结算），按结算价付清余款。</t>
    <phoneticPr fontId="16" type="noConversion"/>
  </si>
  <si>
    <t>对外投资设立合资公司</t>
    <phoneticPr fontId="16" type="noConversion"/>
  </si>
  <si>
    <t>2013.03.11</t>
    <phoneticPr fontId="16" type="noConversion"/>
  </si>
  <si>
    <t>2013年3月8日，公司在北京与山东九龙经济贸易有限公司签订《合作协议》。根据协议书，设立山东碧水源科技有限公司。其中公司以货币出资4900 万元（自有资金），占新公司49%的股权；山东九龙经济贸易有限公司出资人民币5100 万元，占新公司51％的股权。</t>
    <phoneticPr fontId="16" type="noConversion"/>
  </si>
  <si>
    <t>签署东方“苗联网”华中区域总部项目投资合作协议</t>
    <phoneticPr fontId="16" type="noConversion"/>
  </si>
  <si>
    <t>公司于2013年3月11日与湖北省黄冈市黄州区人民政府完成了《东方“苗联网”华中区域总部项目投资合作协议》的签署。整个项目计划总投资约20亿元人民币，其中苗木和固定资产投资10亿元。项目计划分两期实施，在6年内完成投资建设。</t>
    <phoneticPr fontId="16" type="noConversion"/>
  </si>
  <si>
    <t>投资建设华西科技园项目</t>
    <phoneticPr fontId="16" type="noConversion"/>
  </si>
  <si>
    <t>002630.SZ</t>
    <phoneticPr fontId="16" type="noConversion"/>
  </si>
  <si>
    <t>华西能源</t>
    <phoneticPr fontId="16" type="noConversion"/>
  </si>
  <si>
    <t>公司董事会审议通过了《关于投资建设华西科技园项目的议案》，该项目总投资22,000万元，项目建成后，可新增面积50,000㎡、年产能达20,000吨的规模化“水冷壁生产制造基地”一个，新增面积30,000㎡、可仓储各类材料产成品25,000吨的“材料配送及成品仓储中心”一个。投资建设期为1 年，投产期1 年，第一年生产量为设计能力的80%。第二年起可达到设计能力的100%。项目建成达产后，预计每年可新增销售收入21,200万元，新增利润2,000万元。投资回报期5.5年，盈亏平衡点81.84％。</t>
    <phoneticPr fontId="16" type="noConversion"/>
  </si>
  <si>
    <t>2013.03.08</t>
    <phoneticPr fontId="16" type="noConversion"/>
  </si>
  <si>
    <t>签定《长春市固体废弃物管理处渗滤液处理一期工程委托运营服务合同》</t>
    <phoneticPr fontId="16" type="noConversion"/>
  </si>
  <si>
    <t>公司与长春市固体废弃物管理处正式签订了《长春市固体废弃物管理处渗滤液处理一期工程委托运营服务合同》，于2013年3月8日双方完成了签字盖章，合同正式生效。甲方按79.17元/m3的运营单价（含税价）向乙方支付渗滤液处理费。该运营单价由原材料、水电费、人工费、设备维修费、膜更换费用按设计要求更换所需的吨摊销费用、化验费等构成。委托运营服务期限为自甲方关于稳定运行期签发之日起3年，年运营实际天数不少于340天。在合同期限内一期工程渗滤液处理量必须达到300000m3，若提前完成300000m3可提前解除合同。甲方应确保300m3/d的渗滤液供乙方处理，如果由于污水量供应不足导致月度中日平均供水量不足300m3/d时，甲方按300m3/d补足运行费用。</t>
    <phoneticPr fontId="16" type="noConversion"/>
  </si>
  <si>
    <t>将全资子公司广西迪森部分资产租出并注销</t>
    <phoneticPr fontId="16" type="noConversion"/>
  </si>
  <si>
    <t>公司决定将广西迪森所属固定资产（包括但不限于 BMF生产设备、办公设备等）出租给意向无关联第三方，同时约定在相同条件下优先保障对公司的BMF供应，资产租出后，公司将按照法定程序注销广西迪森。截至2012年12月31日，广西迪森的固定资产净值合计为人民币419.48万元。预计本次广西迪森资产租出并注销不会削弱公司的原料保障能力。</t>
    <phoneticPr fontId="16" type="noConversion"/>
  </si>
  <si>
    <t>2013.03.06</t>
    <phoneticPr fontId="16" type="noConversion"/>
  </si>
  <si>
    <t>变更公司 IPO 承诺募投项目实施方案</t>
    <phoneticPr fontId="16" type="noConversion"/>
  </si>
  <si>
    <t>公司计划对两个募投项目“太仓生物质成型燃料产业化工程建设项目”及“广州生物质成型燃料产业化工程技术改造项目”投资结构进行调整，在投入资金不变的前提下，放弃募投项目BMF产能建设，集中资金进行热能服务项目建设。项目投资结构调整后，项目建设周期从原来预计的18个月，调整为24个月，即项目全部实施完毕的时间预计为2014年6月30日。此外，为了加快募投项目的实施，项目的实施主体由此前的公司或苏州迪森实施，变更为由公司或苏州迪森、及公司根据热能服务项目实际情况投资设立的全资子公司或控股子公司实施。</t>
    <phoneticPr fontId="16" type="noConversion"/>
  </si>
  <si>
    <t>002476.SZ</t>
    <phoneticPr fontId="16" type="noConversion"/>
  </si>
  <si>
    <t>宝莫股份</t>
    <phoneticPr fontId="16" type="noConversion"/>
  </si>
  <si>
    <t>签订日常经营重大合同</t>
    <phoneticPr fontId="16" type="noConversion"/>
  </si>
  <si>
    <t>公司2013年3月19日与中国石油化工股份有限公司胜利油田分公司签订了《采购框架合同》。该合同约定在2013年3月19日至2013年8月31日期间，公司向胜利油田分公司销售13,500吨II型聚丙烯酰胺，合同金额为221,400,000元。</t>
    <phoneticPr fontId="16" type="noConversion"/>
  </si>
  <si>
    <t>316 国道老河口市城区梨花大道景观工程项目进入公示期阶段</t>
    <phoneticPr fontId="16" type="noConversion"/>
  </si>
  <si>
    <t>公司近期参与了316 国道老河口市城区梨花大道景观项目工程的投标，已经被列为评标委员会推荐的中标候选人第一名。项目地点：老河口市北起环四路，南止马冲西路。项目范围：绿化项目设计、土建工程施工、景观和绿化工程施工。项目总投资：第一期造价约2.5亿元 (以实际合同约定及结算审计结果为准)。其中第一单元（316国道老河口市城区段改造部分景观绿化工程（环四路至电站路）约1亿元； 第二单元316国道景观绿化延伸工程，电站路至汉十高速路口约1.5亿元。项目计划工期：460日历天。</t>
    <phoneticPr fontId="16" type="noConversion"/>
  </si>
  <si>
    <t>2013.03.21</t>
    <phoneticPr fontId="16" type="noConversion"/>
  </si>
  <si>
    <t>2013.03.22</t>
    <phoneticPr fontId="16" type="noConversion"/>
  </si>
  <si>
    <t>取得专利</t>
    <phoneticPr fontId="16" type="noConversion"/>
  </si>
  <si>
    <t xml:space="preserve">四项发明专利及实用新型专利已在公司产品中应用，专利的取得，不会对公司目前经营产生重大影响，但有利于提升司的核心竞争力，有利于公司发挥自主创新优势。
</t>
    <phoneticPr fontId="16" type="noConversion"/>
  </si>
  <si>
    <t>合同环境服务协议进展</t>
    <phoneticPr fontId="16" type="noConversion"/>
  </si>
  <si>
    <t>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双方积极进行协商，近日，公司与新余市城市管理行政执法局签订了《新余市生活垃圾发电项目投资招商协议》，由公司负责投资，通过发电对新余市辖区内的生活垃圾进行无害化、减量化、资源化处理。
本项目属于社会公益性环保基础设施，采用合同环境服务减排量采购模式，由乙方向甲方提供服务，甲方给予一定的垃圾处理服务费。甲方依据本项目的需求提供用地，项目经营年限结束后，乙方将本项目无偿移交给甲方或其指定接收单位。甲乙双方共同推进新余市城乡垃圾的收运体系建设。项目建设总规模为1050吨/日（一期为700吨/日，二期新增350吨/日）的垃圾发电项目，计划总投资人民币约5亿元，其中一期投资约3.5亿。</t>
    <phoneticPr fontId="16" type="noConversion"/>
  </si>
  <si>
    <t>2013.03.23</t>
    <phoneticPr fontId="16" type="noConversion"/>
  </si>
  <si>
    <t>成立房地产子公司</t>
    <phoneticPr fontId="16" type="noConversion"/>
  </si>
  <si>
    <t>公司近日取得佛山市南海瀚蓝房地产有限公司的工商设立登记核准。瀚蓝房地产公司为公司的全资子公司，负责南海发展大厦的投资开发、建设及经营。瀚蓝房地产公司注册资本1000万元。经营范围为：房地产投资、开发、经营、销售，房地产信息咨询、策划，房地产中介，物业租赁，物业管理，室内装饰工程设计、施工；国内贸易。</t>
    <phoneticPr fontId="16" type="noConversion"/>
  </si>
  <si>
    <t>《关于加快发展海水淡化产业的意见》</t>
    <phoneticPr fontId="29" type="noConversion"/>
  </si>
  <si>
    <t>成立榆林分公司</t>
    <phoneticPr fontId="16" type="noConversion"/>
  </si>
  <si>
    <t>设立榆林分公司有助于更好的依托煤化工行业，开展工业水处理的各项业务。为把握公司与中煤陕西榆林能源化工有限公司的合作契机，充分发挥合作双方的技术优势，积极调动各自的优势资源，拓展水处理经营业务，董事会审议决定成立榆林分公司。</t>
    <phoneticPr fontId="16" type="noConversion"/>
  </si>
  <si>
    <t>2013.03.25</t>
    <phoneticPr fontId="16" type="noConversion"/>
  </si>
  <si>
    <t>万邦达</t>
    <phoneticPr fontId="16" type="noConversion"/>
  </si>
  <si>
    <t>300055.SZ</t>
    <phoneticPr fontId="16" type="noConversion"/>
  </si>
  <si>
    <t>三维丝</t>
    <phoneticPr fontId="16" type="noConversion"/>
  </si>
  <si>
    <t>近5年</t>
    <phoneticPr fontId="16" type="noConversion"/>
  </si>
  <si>
    <t>重大经营合同中标进入公示期</t>
    <phoneticPr fontId="16" type="noConversion"/>
  </si>
  <si>
    <t>项目名称：兴业环城大道绿化设计施工项目一期；拟中标单位：棕榈园林股份有限公司；中标金额：432,369,615.10元；中标范围和内容：设计招标、园林绿化工程。</t>
    <phoneticPr fontId="16" type="noConversion"/>
  </si>
  <si>
    <t>2013.03.26</t>
    <phoneticPr fontId="16" type="noConversion"/>
  </si>
  <si>
    <t>全资子公司北京三聚创洁科技发展有限公司对外投资设立合资公司</t>
    <phoneticPr fontId="16" type="noConversion"/>
  </si>
  <si>
    <t>公司全资子公司北京三聚创洁科技发展有限公司于2013年3月25日与宝塔投资控股有限公司、自然人李红凯签署了《投资协议》，由三聚科技、宝塔控股和李红凯共同出资6,000万元人民币设立合资公司北京宝塔三聚能源科技有限公司（暂定名，最终名称以工商行政管理部门核准名称为准，以下简称“宝塔三聚”或“新公司”），其中宝塔控股出资2,400万元人民币，占新公司注册资本的40%；三聚科技和李红凯分别出资1,800万元人民币，分别占新公司注册资本的30%。新公司经营范围：石油、石化、煤化工等能源化工领域新技术、新产品的开发、生产、销售和服务；项目的建设、管理、咨询及投资业务等；进出口业务。（具体以工商行政机关核准的经营范围为准。上述经营范围涉及行政许可的，凭许可证经营。）</t>
    <phoneticPr fontId="16" type="noConversion"/>
  </si>
  <si>
    <t>设立控股子公司</t>
    <phoneticPr fontId="16" type="noConversion"/>
  </si>
  <si>
    <t>为了促进主营业务的发展，延伸公司业务的产业链条，提升棕榈园林股份有限公司及广东利海集团有限公司绿色城市运营总承包能力，完善业务资源结构，为绿色运营提供专业化的一站式服务，公司拟与利海集团共同投资设立子公司。子公司名称暂定为安徽棕海生态环境工程投资有限公司（以工商行政管理部门核准的名称为准，以下简称“棕海生态”），公司以自有资金出资人民币700万元，占注册资本的70%，利海集团出资人民币300万元，占注册资本的30%。新公司经营范围：环境工程咨询与管理；环境设计与咨询；产业研究、土地开发、地产策划与开发；旅游地产策划与开发；公园策划与运营；工程项目策划、投资咨询、投资管理；绿色生态环境工程投资、运营。</t>
    <phoneticPr fontId="16" type="noConversion"/>
  </si>
  <si>
    <t>2013.03.27</t>
    <phoneticPr fontId="16" type="noConversion"/>
  </si>
  <si>
    <t>与中煤陕西榆林能源化工有限公司签署甲醇综合利用项目一期(Ⅰ)工程水处理系统托管运营意向书</t>
    <phoneticPr fontId="16" type="noConversion"/>
  </si>
  <si>
    <t>获得政府补偿</t>
    <phoneticPr fontId="16" type="noConversion"/>
  </si>
  <si>
    <t>2013.03.28</t>
    <phoneticPr fontId="16" type="noConversion"/>
  </si>
  <si>
    <t>2013年3月27日，北京万邦达环保技术股份有限公司与中煤陕西榆林能源化工有限公司签署了甲醇综合利用项目一期(Ⅰ)工程水处理系统托管运营意向书。项目规模（暂定）：（1）污水处理装置规模：650m3/h；（2）回用水处理装置规模：1750m3/h；（3）脱盐水处理装置规模：原水制脱盐水系统处理规模：1200m3/h；透平凝液系统处理规模：300m3/h；工艺凝液系统处理规模：530m3/h；（4）循环水处理装置规模：95000~11900m3/h。项目地点：陕西省榆林市榆横煤化学工业区内。（二）乙方工作内容：拟对甲方公用工程水处理系统的整体运营进行托管服务，服务的范围包括：污水装置、回用水装置、脱盐水装置、循环水装置及事故水池等。</t>
    <phoneticPr fontId="16" type="noConversion"/>
  </si>
  <si>
    <t>控股子公司天津泰达环保有限公司投资2.8亿元建设扬州垃圾焚烧发电项目二期工程</t>
    <phoneticPr fontId="16" type="noConversion"/>
  </si>
  <si>
    <t>扬州市生活垃圾焚烧发电项目由控股子公司天津泰达环保有限公司的全资子公司扬州泰达环保有限公司（以下简称“扬州环保”）作为项目主体负责开发，目前扬州环保的注册资本为20,000万元。由于扬州市区规划调整和城市化速度加快，根据项目建设需要，泰达环保拟由扬州环保投资2.8亿元建设扬州垃圾焚烧发电二期工程项目，计划2013年向扬州环保增资8000万元推进该项目的建设。根据中国恩菲工程技术有限公司编制的扬州二期工程《可行性研究报告》，二期工程概算投资总额为28,046万元，项目资金计划30%自筹、70%银行贷款。运营期内的收益来自垃圾处理补贴费和上网电价收入，上网电价为0.636元/度，垃圾处理费为85元/吨。预计投产后年收入4,979万元，年度利润1,047万元。全部投资内部收益率为8.00%，回收期11.36年。</t>
    <phoneticPr fontId="16" type="noConversion"/>
  </si>
  <si>
    <t>000652.SZ</t>
    <phoneticPr fontId="16" type="noConversion"/>
  </si>
  <si>
    <t>泰达股份</t>
    <phoneticPr fontId="16" type="noConversion"/>
  </si>
  <si>
    <t>佛山市南海区人民政府同意给予公司关于南海垃圾焚烧发电一厂提前关闭补偿资金2000万元；资金分两年安排划拨，其中2013年划拨1000万元，2014年划拨1000万元。该项补偿款按划拨年度计入当期损益。 南海垃圾焚烧发电一厂原由本公司全资子公司佛山市南海绿电再生能源有限公司委托运营，原计划在南海垃圾焚烧发电一厂改扩建项目投产后停止运营。佛山市南海区政府、佛山市南海区环境运输和城市管理局经与公司协商，于2012年12月31日后停止运营南海垃圾焚烧发电一厂。</t>
    <phoneticPr fontId="16" type="noConversion"/>
  </si>
  <si>
    <t>收购鄂州鄂清环境工程有限公司100%股权</t>
    <phoneticPr fontId="16" type="noConversion"/>
  </si>
  <si>
    <t>2013.03.29</t>
    <phoneticPr fontId="16" type="noConversion"/>
  </si>
  <si>
    <t>股权收购暨关联交易</t>
    <phoneticPr fontId="16" type="noConversion"/>
  </si>
  <si>
    <t>（1）股权收购暨关联交易事项一：2013年3月25日，桑德环境与桑德集团签署了关于以货币资金20,234,700.00元收购桑德集团所持蒙东公司90%股权的《股权转让协议》、湖北合加与绿盟公司签署了关于以货币资金2,248,300.00元收购绿盟公司所持蒙东公司10%股权的《股权转让协议》。蒙东公司系于2006年9月在内蒙古自治区通辽市工商行政管理局登记注册成立的有限责任公司，目前投资建设项目为内蒙古东部地区危险废物集中处置中心项目，该项目为《全国危险废物和医疗废物设施建设规划》中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
（2）股权收购暨关联交易事项二：2013年3月25日，湖北合加分别与桑德集团及张辉明女士签署了关于以货币资金103,526,637.50元、9,411,512.50元收购其所持三峡水务27.5%及2.5%股权的《股权转让协议》。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t>
    <phoneticPr fontId="16" type="noConversion"/>
  </si>
  <si>
    <t>拟发行短期融资券和中期票据</t>
    <phoneticPr fontId="16" type="noConversion"/>
  </si>
  <si>
    <t>1、本次拟申请注册短期融资券发行规模为不超过人民币15亿元（含15亿元），根据市场环境和公司实际资金需求在注册有效期内择机一次或分次发行；
2、本次拟申请注册中期票据发行规模为不超过人民币15亿元（含15亿元），根据市场环境和公司实际资金需求在注册有效期内择机一次或分次发行。</t>
    <phoneticPr fontId="16" type="noConversion"/>
  </si>
  <si>
    <t>公司本次收购上海京科投资管理有限公司所持有的鄂州鄂清环境工程有限公司100%股权。公司本次收购京科公司所持鄂清公司100%的股权，涉及的股权收购交易金额为36,151,000元人民币，资金来源为公司自筹资金。鄂清公司注册资本为3,400万元人民币，其中：京科公司出资3,400万元人民币，占鄂清公司股份总额的100%，鄂清公司为京科公司的全资子公司。鄂清公司依约拥有鄂州市城区污水处理项目的特许经营权，特许经营期限为25年，鄂清公司采用BOT方式建设并运营鄂州市12万吨/日的污水处理工程项目，该项目分三期建设，一期为6万吨/日的污水处理厂升级改造；二期达到9万吨/日的污水处理厂建设；三期达到12万吨/日的污水处理厂建设。一期工程于2008年11月竣工，同年12月通过环保验收，投入正式商业运营，2010年12月提前启动城区污水厂第二期建设，目前鄂清公司投资运营的鄂州市污水处理项目的日处理能力为9万吨/日。鄂清公司股东全部权益于评估基准日2013年1月31日所表现的公允市场价值为36,151,000.00元，评估值比账面净资产增值3,809,376.51元，增值率11.78%。</t>
    <phoneticPr fontId="16" type="noConversion"/>
  </si>
  <si>
    <t>1、对外投资事项一：公司与湖北合加分别以自有资金人民币24,300万元、人民币11,700万元对湖南桑德静脉公司进行同比例增资，增资事项完成后，公司及湖北合加对湖南桑德静脉公司的出资比例未发生改变，分别占其注册资本的67.5%、32.5%；
2、对外投资事项二：公司与湖北合加分别以自有资金人民币6,300万元、人民币700万元出资设立沂水沂清环保能源有限公司。2013年2月，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由桑德环境依法在沂水县设立项目公司具体负责沂水县生活垃圾处理设施的投资、建设、运营及维护等特许经营相关业务，该项目特许经营期限为30年。</t>
    <phoneticPr fontId="16" type="noConversion"/>
  </si>
  <si>
    <t>受托经营北京国中生物科技有限公司、湖北汇楚危险废物处置有限公司暨关联交易事项</t>
    <phoneticPr fontId="16" type="noConversion"/>
  </si>
  <si>
    <t>为消除本公司与控股股东桑德集团有限公司（以下简称“桑德集团”）之间的潜在同业竞争，经与桑德集团协商，桑德集团同意由本公司对其实际控制的固废类公司北京国中生物有限责任公司（以下简称“国中公司”或“受托标的公司”）、湖北汇楚危险废物处置有限公司（以下简称“汇楚公司”或“受托标的公司”）进行全部委托经营管理，并签署了《委托运营服务协议》。桑德集团拟将其所持国中公司及汇楚公司全部经营性资产委托给桑德环境经营管理，由公司向上述两家受托标的公司收取托管费，委托经营管理期限自协议生效之日起至2013年12月31日止，到期后自动顺延，直至前述受托标的公司被公司收购为止。国中公司及汇楚公司根据《委托运营服务协议》约定向桑德环境支付经营管理费。
委托经营项目一：委托经营管理费用：基本委托运营服务费为人民币10万元/月。若项目出现盈利，则在基本委托运营服务费的基础上，甲方同意将项目全年利润总额的10%支付给乙方。
委托经营项目二：委托经营管理费用：基本委托运营服务费为人民币5万元/月。若项目出现盈利，则在基本委托运营服务费的基础上，甲方同意将项目全年利润总额的10%支付给乙方。</t>
    <phoneticPr fontId="16" type="noConversion"/>
  </si>
  <si>
    <t>关联交易</t>
    <phoneticPr fontId="16" type="noConversion"/>
  </si>
  <si>
    <t>601199.SH</t>
    <phoneticPr fontId="16" type="noConversion"/>
  </si>
  <si>
    <t>江南水务</t>
    <phoneticPr fontId="16" type="noConversion"/>
  </si>
  <si>
    <t>公司拟收购江阴国源资产经营有限公司（以下简称“江阴国源”）持有的光大水务（江阴）有限公司（以下简称“光大水务(江阴)”）30%股权及位于江阴市南闸街道蔡泾村的污水处理、工业用水生产相关资产（以下简称“南闸污水资产”）。本次交易光大水务（江阴）30%的股权评估价值为8310万元（评估基准日2013年2月28日），南闸污水资产的评估价值为3830.77万元（评估基准日为2013年3月15日），最终交易价格以评估价格进行收购。</t>
    <phoneticPr fontId="16" type="noConversion"/>
  </si>
  <si>
    <t>用闲置资金购买银行理财产品</t>
    <phoneticPr fontId="16" type="noConversion"/>
  </si>
  <si>
    <t>公司及控股子公司使用不超过人民币2亿元（含2亿元）的自有闲置资金购买银行理财产品，在上述额度内，资金可以在一年内进行滚动使用。</t>
    <phoneticPr fontId="16" type="noConversion"/>
  </si>
  <si>
    <t>公司于2013年3月28日收到中国证券监督管理委员会《关于核准广州普邦园林股份有限公司公开发行公司债券的批复》（证监许可[2013]278号），核准公司向社会公开发行面值不超过 70,000万元的公司债券。</t>
    <phoneticPr fontId="16" type="noConversion"/>
  </si>
  <si>
    <t>获得中国证券监督管理委员会核准公司公开发行公司债券批复</t>
    <phoneticPr fontId="16" type="noConversion"/>
  </si>
  <si>
    <t>对外投资暨设立控股子公司</t>
    <phoneticPr fontId="16" type="noConversion"/>
  </si>
  <si>
    <t>1、股权收购暨关联交易事项一：公司拟收购桑德集团有限公司（以下简称“桑德集团”）所持蒙东公司90%的股权，拟以公司全资子公司湖北合加环境设备有限公司（以下简称“湖北合加”）收购北京绿盟投资有限公司（以下简称“绿盟公司”）所持蒙东公司10%的股权；
2、股权收购暨关联交易事项二：公司拟由全资子公司湖北合加分别收购桑德集团所持三峡水务27.5%的股权以及张辉明女士所持三峡水务2.5%的股权。
公司本次拟以自有资金收购蒙东公司90%的股权、全资子公司湖北合加拟以自有资金收购绿盟公司所持蒙东公司10%的股权；公司本次拟由全资子公司湖北合加使用其自有资金收购桑德集团及张辉明女士所持三峡水务合计30%股权，涉及的关联交易总金额为135,421,150.00元，公司本次股权收购暨关联交易所需资金将使用自筹资金。
蒙东公司目前投资建设项目为内蒙古东部地区危险废物集中处置中心项目，该项目为《全国危险废物和医疗废物设施建设规划》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该项目以BOT方式建设，特许经营期限为30年，因建设项目形成的资产等项目设施的所有权在特许经营期限内归通辽蒙东固体废弃物处置有限公司所有，特许经营期满后，将项目资产无偿移交给当地政府。特许经营权至2036年到期。
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三峡水务依约享有湖北省宜昌市自来水供水和污水处理的特许经营权，特许经营期限为33.5年（含建设期），因建设项目形成的资产等项目设施的所有权在特许经营期限内归三峡水务所有，特许经营期满后，将项目资产无偿移交给宜昌市人民政府，特许经营权至2036年期满。</t>
    <phoneticPr fontId="16" type="noConversion"/>
  </si>
  <si>
    <t>2013.04.03</t>
    <phoneticPr fontId="16" type="noConversion"/>
  </si>
  <si>
    <r>
      <t>0</t>
    </r>
    <r>
      <rPr>
        <sz val="10"/>
        <color indexed="8"/>
        <rFont val="宋体"/>
        <family val="3"/>
        <charset val="134"/>
      </rPr>
      <t>02310.SZ</t>
    </r>
    <phoneticPr fontId="16" type="noConversion"/>
  </si>
  <si>
    <t>对外投资暨在北京设立全资子公司</t>
    <phoneticPr fontId="16" type="noConversion"/>
  </si>
  <si>
    <t>为进一步落实公司苗木板块的发展战略，推动公司“苗联网”战略的顺利实施，公司拟在北京设立全资子公司，统筹公司苗木业务的发展与运营。子公司名称暂定为“北京东方苗联苗木科技有限公司”，公司以自有资金出资人民币5,000万元，占注册资本的100%。</t>
    <phoneticPr fontId="16" type="noConversion"/>
  </si>
  <si>
    <t>对外投资暨在南宁设立全资子公司</t>
    <phoneticPr fontId="16" type="noConversion"/>
  </si>
  <si>
    <t>公司已中标“南宁市五象湖公园园林景观工程”项目，中标金额为人民币44,325.76万元。根据公司与南宁市园林管理局的约定，该项目的实施需成立项目公司，由项目公司负责项目的投资建设、移交转让及与该项目实施有关的一切事宜。
项目公司名称暂定为“北京东方园林股份有限公司南宁五象湖公园项目公司”，公司以自有资金出资人民币11,081.44万元，占注册资本的100%。</t>
    <phoneticPr fontId="16" type="noConversion"/>
  </si>
  <si>
    <t>公司于2011年5月3日与TRN ENERGY PVT.LTD公司签订了《2×300MW 燃煤发电站BTG供货合同》，由于该合同系公司上市前签订和生效，报告期内该订单尚未确认收入，公司在2011年报、2012年报中均未做披露，现将合同主要情况补充公告如下：合同签订时间：2011年5月3日；合同名称：2×300MW 燃煤发电站BTG供货合同；业主方：TRN ENERGY PVT.LTD公司；合同总金额：186,100,000美元，折合人民币约11.65亿元。合同履行期限： 2011年6月-2014年6月。该项目合同总收入占公司2012年度营业收入的47.56%。2012年度，项目完工进度小于20%，尚未确认收入。本合同主要设备交货期集中在2013年，预计2013年能完成合同的60%，2014年完成合同的30%，剩余10%质保金待项目产品完工验收合格后一年支付，预计将对公司2013-2014年度业绩产生较大的积极影响。</t>
    <phoneticPr fontId="16" type="noConversion"/>
  </si>
  <si>
    <t>在手重大合同的补充公告</t>
    <phoneticPr fontId="16" type="noConversion"/>
  </si>
  <si>
    <t>使用闲置募集资金购买保本型理财产品</t>
    <phoneticPr fontId="16" type="noConversion"/>
  </si>
  <si>
    <r>
      <t>0</t>
    </r>
    <r>
      <rPr>
        <sz val="10"/>
        <color indexed="8"/>
        <rFont val="宋体"/>
        <family val="3"/>
        <charset val="134"/>
      </rPr>
      <t>02476.SZ</t>
    </r>
    <phoneticPr fontId="16" type="noConversion"/>
  </si>
  <si>
    <t>公司募集资金累计剩余金额14,941.63万元（其中含募集资金专户存储累计利息扣除手续费）。公司拟在不超过募集资金余额的额度内，购买保本型高收益的理财产品。在保证募集资金安全的前提下，选择商业银行或非银行金融机构发行的保本型固定收益类或保本型浮动收益类理财产品。公司根据资金使用计划确定投资理财期限，单笔理财产品的投资期限原则上不得超过一年。</t>
    <phoneticPr fontId="16" type="noConversion"/>
  </si>
  <si>
    <t>签署东营金湖银河生态工程建设及技术合作框架协议</t>
    <phoneticPr fontId="16" type="noConversion"/>
  </si>
  <si>
    <r>
      <t>3</t>
    </r>
    <r>
      <rPr>
        <sz val="10"/>
        <color indexed="8"/>
        <rFont val="宋体"/>
        <family val="3"/>
        <charset val="134"/>
      </rPr>
      <t>00355.SZ</t>
    </r>
    <phoneticPr fontId="16" type="noConversion"/>
  </si>
  <si>
    <r>
      <t>2013年4月1日，内蒙古和信园蒙草抗旱绿化股份有限公司（以下简称“公司”或“乙方”）与东营市城市管理局（以下简称“甲方”）签署了《东营金湖银河生态工程建设及技术合作框架协议》，协议金额暂定4.85亿元，实际金额以工程合同约定及实际工程量结算为准。开工时间：签订工程承包合同后一周内开工。竣工时间：</t>
    </r>
    <r>
      <rPr>
        <sz val="10"/>
        <color indexed="63"/>
        <rFont val="宋体"/>
        <family val="3"/>
        <charset val="134"/>
      </rPr>
      <t>2013</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t>
    </r>
    <phoneticPr fontId="16" type="noConversion"/>
  </si>
  <si>
    <t>2013.04.04</t>
    <phoneticPr fontId="16" type="noConversion"/>
  </si>
  <si>
    <r>
      <t>0</t>
    </r>
    <r>
      <rPr>
        <sz val="10"/>
        <color indexed="8"/>
        <rFont val="宋体"/>
        <family val="3"/>
        <charset val="134"/>
      </rPr>
      <t>02479.SZ</t>
    </r>
    <phoneticPr fontId="16" type="noConversion"/>
  </si>
  <si>
    <t>公司决定以自有资金5,000万元人民币，设立全资子公司“浙江富春环保新材料有限公司”（暂定名，最终以工商行政管理部门核准登记的为准，以下简称“子公司”）。经营范围：精密冷轧薄板生产、销售。本次投资主要系将浙江富春江环保热电股份有限公司新材料分公司（以下简称“分公司”）全部业务转移至全资子公司进行经营管理，有利于完善上市公司的整体管理架构。本次投资主要系将浙江富春江环保热电股份有限公司新材料分公司（以下简称“分公司”）全部业务转移至全资子公司进行经营管理，有利于完善上市公司的整体管理架构。子公司设立完成后新材料分公司将予以注销。</t>
    <phoneticPr fontId="16" type="noConversion"/>
  </si>
  <si>
    <t>使用部分闲置募集资金投资理财产品</t>
    <phoneticPr fontId="16" type="noConversion"/>
  </si>
  <si>
    <r>
      <t>0</t>
    </r>
    <r>
      <rPr>
        <sz val="10"/>
        <color indexed="8"/>
        <rFont val="宋体"/>
        <family val="3"/>
        <charset val="134"/>
      </rPr>
      <t>02658.SZ</t>
    </r>
    <phoneticPr fontId="16" type="noConversion"/>
  </si>
  <si>
    <t>公司拟使用超募集资金在最高额度不超过3亿元人民币的范围内投资短期保本型银行理财产品。公司运用闲置募集资金购买短期保本型银行理财产品，理财产品发行主体为商业银行并出具保本承诺，投资的品种为安全性高、流动性好、有保本约定、一年以内的短期保本型理财产品，且该投资产品不得用于质押，产品专用结算账户不得存放非募集资金或用作其他用途。</t>
    <phoneticPr fontId="16" type="noConversion"/>
  </si>
  <si>
    <t>2013.04.10</t>
    <phoneticPr fontId="16" type="noConversion"/>
  </si>
  <si>
    <t>2013.04.08</t>
    <phoneticPr fontId="16" type="noConversion"/>
  </si>
  <si>
    <t>对外投资暨设立全资子公司陕西大禹节水设备工程有限责任公司</t>
    <phoneticPr fontId="16" type="noConversion"/>
  </si>
  <si>
    <t>大禹节水</t>
    <phoneticPr fontId="16" type="noConversion"/>
  </si>
  <si>
    <r>
      <t>3</t>
    </r>
    <r>
      <rPr>
        <sz val="10"/>
        <color indexed="8"/>
        <rFont val="宋体"/>
        <family val="3"/>
        <charset val="134"/>
      </rPr>
      <t>00021.SZ</t>
    </r>
    <phoneticPr fontId="16" type="noConversion"/>
  </si>
  <si>
    <r>
      <t>公司利用自有资金出资2000万元人民币在陕西省咸阳市泾阳县永乐镇工业密集区设立全资子公司。经营范围：节水灌溉用给水、排水、聚乙烯（</t>
    </r>
    <r>
      <rPr>
        <sz val="10"/>
        <color indexed="63"/>
        <rFont val="宋体"/>
        <family val="3"/>
        <charset val="134"/>
      </rPr>
      <t>PE</t>
    </r>
    <r>
      <rPr>
        <sz val="10"/>
        <color indexed="63"/>
        <rFont val="宋体"/>
        <family val="3"/>
        <charset val="134"/>
      </rPr>
      <t>）、硬聚氯乙烯（</t>
    </r>
    <r>
      <rPr>
        <sz val="10"/>
        <color indexed="63"/>
        <rFont val="宋体"/>
        <family val="3"/>
        <charset val="134"/>
      </rPr>
      <t>PVC-U</t>
    </r>
    <r>
      <rPr>
        <sz val="10"/>
        <color indexed="63"/>
        <rFont val="宋体"/>
        <family val="3"/>
        <charset val="134"/>
      </rPr>
      <t>、</t>
    </r>
    <r>
      <rPr>
        <sz val="10"/>
        <color indexed="63"/>
        <rFont val="宋体"/>
        <family val="3"/>
        <charset val="134"/>
      </rPr>
      <t>PVC-M</t>
    </r>
    <r>
      <rPr>
        <sz val="10"/>
        <color indexed="63"/>
        <rFont val="宋体"/>
        <family val="3"/>
        <charset val="134"/>
      </rPr>
      <t>）管材、管件等塑料制品及过滤器、施肥器、排灌机械、滴灌管、滴灌带的制造、安装、销售、批发、零售。（暂定，最终以工商局核准的经营范围为准）。</t>
    </r>
    <phoneticPr fontId="16" type="noConversion"/>
  </si>
  <si>
    <r>
      <t>0</t>
    </r>
    <r>
      <rPr>
        <sz val="10"/>
        <color indexed="8"/>
        <rFont val="宋体"/>
        <family val="3"/>
        <charset val="134"/>
      </rPr>
      <t>02573.SZ</t>
    </r>
    <phoneticPr fontId="16" type="noConversion"/>
  </si>
  <si>
    <r>
      <t>2013年4月11日，公司收到了武乡西山发电有限责任公司2×600MW机组烟气脱硝BOT项目和武乡西山发电有限责任公司2×600MW机组烟气脱硫增容改造BOT项目合同并正式签署了该合同。武乡脱硝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项目：计划</t>
    </r>
    <r>
      <rPr>
        <sz val="10"/>
        <color indexed="63"/>
        <rFont val="宋体"/>
        <family val="3"/>
        <charset val="134"/>
      </rPr>
      <t>2013</t>
    </r>
    <r>
      <rPr>
        <sz val="10"/>
        <color indexed="63"/>
        <rFont val="宋体"/>
        <family val="3"/>
        <charset val="134"/>
      </rPr>
      <t>年内完成工程建设及增容改造工作。预计本项目机组正常年份年发电小时数在</t>
    </r>
    <r>
      <rPr>
        <sz val="10"/>
        <color indexed="63"/>
        <rFont val="宋体"/>
        <family val="3"/>
        <charset val="134"/>
      </rPr>
      <t>5500</t>
    </r>
    <r>
      <rPr>
        <sz val="10"/>
        <color indexed="63"/>
        <rFont val="宋体"/>
        <family val="3"/>
        <charset val="134"/>
      </rPr>
      <t>小时左右，年收入合计约人民币</t>
    </r>
    <r>
      <rPr>
        <sz val="10"/>
        <color indexed="63"/>
        <rFont val="宋体"/>
        <family val="3"/>
        <charset val="134"/>
      </rPr>
      <t>1</t>
    </r>
    <r>
      <rPr>
        <sz val="10"/>
        <color indexed="63"/>
        <rFont val="宋体"/>
        <family val="3"/>
        <charset val="134"/>
      </rPr>
      <t xml:space="preserve">亿元左右，此数据为预估值，最终数据以实际发电情况为准。
</t>
    </r>
    <r>
      <rPr>
        <sz val="10"/>
        <color indexed="63"/>
        <rFont val="宋体"/>
        <family val="3"/>
        <charset val="134"/>
      </rPr>
      <t>1</t>
    </r>
    <r>
      <rPr>
        <sz val="10"/>
        <color indexed="63"/>
        <rFont val="宋体"/>
        <family val="3"/>
        <charset val="134"/>
      </rPr>
      <t>、武乡脱硝</t>
    </r>
    <r>
      <rPr>
        <sz val="10"/>
        <color indexed="63"/>
        <rFont val="宋体"/>
        <family val="3"/>
        <charset val="134"/>
      </rPr>
      <t>BOT</t>
    </r>
    <r>
      <rPr>
        <sz val="10"/>
        <color indexed="63"/>
        <rFont val="宋体"/>
        <family val="3"/>
        <charset val="134"/>
      </rPr>
      <t>项目：乙方按照本合同约定规定享受相应脱硝电价收益，负责对本项目筹划、设计、资金筹措、建设实施、生产运营、检修维护等工作。特许经营期限为</t>
    </r>
    <r>
      <rPr>
        <sz val="10"/>
        <color indexed="63"/>
        <rFont val="宋体"/>
        <family val="3"/>
        <charset val="134"/>
      </rPr>
      <t>18</t>
    </r>
    <r>
      <rPr>
        <sz val="10"/>
        <color indexed="63"/>
        <rFont val="宋体"/>
        <family val="3"/>
        <charset val="134"/>
      </rPr>
      <t>年，经营期满后项目移交。脱硝收益综合单价为</t>
    </r>
    <r>
      <rPr>
        <sz val="10"/>
        <color indexed="63"/>
        <rFont val="宋体"/>
        <family val="3"/>
        <charset val="134"/>
      </rPr>
      <t>0.00727</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项目拟投资</t>
    </r>
    <r>
      <rPr>
        <sz val="10"/>
        <color indexed="63"/>
        <rFont val="宋体"/>
        <family val="3"/>
        <charset val="134"/>
      </rPr>
      <t>2.6</t>
    </r>
    <r>
      <rPr>
        <sz val="10"/>
        <color indexed="63"/>
        <rFont val="宋体"/>
        <family val="3"/>
        <charset val="134"/>
      </rPr>
      <t xml:space="preserve">亿元人民币。
</t>
    </r>
    <r>
      <rPr>
        <sz val="10"/>
        <color indexed="63"/>
        <rFont val="宋体"/>
        <family val="3"/>
        <charset val="134"/>
      </rPr>
      <t>2</t>
    </r>
    <r>
      <rPr>
        <sz val="10"/>
        <color indexed="63"/>
        <rFont val="宋体"/>
        <family val="3"/>
        <charset val="134"/>
      </rPr>
      <t>、武乡脱硫增容改造</t>
    </r>
    <r>
      <rPr>
        <sz val="10"/>
        <color indexed="63"/>
        <rFont val="宋体"/>
        <family val="3"/>
        <charset val="134"/>
      </rPr>
      <t>BOT</t>
    </r>
    <r>
      <rPr>
        <sz val="10"/>
        <color indexed="63"/>
        <rFont val="宋体"/>
        <family val="3"/>
        <charset val="134"/>
      </rPr>
      <t>项目：乙方按照本合同约定规定享受相应脱硫电价收益，负责对本项目生产运营筹划、设计、资金筹措、建设实施、检修维护等工作。特许经营期限为</t>
    </r>
    <r>
      <rPr>
        <sz val="10"/>
        <color indexed="63"/>
        <rFont val="宋体"/>
        <family val="3"/>
        <charset val="134"/>
      </rPr>
      <t>18</t>
    </r>
    <r>
      <rPr>
        <sz val="10"/>
        <color indexed="63"/>
        <rFont val="宋体"/>
        <family val="3"/>
        <charset val="134"/>
      </rPr>
      <t>年，经营期满后项目移交。脱硫收益综合单价为</t>
    </r>
    <r>
      <rPr>
        <sz val="10"/>
        <color indexed="63"/>
        <rFont val="宋体"/>
        <family val="3"/>
        <charset val="134"/>
      </rPr>
      <t>0.0123</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t>
    </r>
    <phoneticPr fontId="16" type="noConversion"/>
  </si>
  <si>
    <t>公司被认定为高新技术企业</t>
    <phoneticPr fontId="16" type="noConversion"/>
  </si>
  <si>
    <t>签署日常经营重大合同</t>
    <phoneticPr fontId="16" type="noConversion"/>
  </si>
  <si>
    <t>2013.04.13</t>
    <phoneticPr fontId="16" type="noConversion"/>
  </si>
  <si>
    <t>2013.04.15</t>
    <phoneticPr fontId="16" type="noConversion"/>
  </si>
  <si>
    <t>2013年4月15日，北京东方园林股份有限公司（以下简称“公司”）收到了由北京市科学技术委员会、北京市财政局、北京市国家税务局、北京市地方税务局联合颁发的《高新技术企业证书》（证书编号GR201211000078），发证时间为2012年11月12日，有效期为三年。
公司原执行25%的所得税税率，根据《中国人民共和国企业所得税法》、《高新技术企业认定管理办法》等有关规定，认定合格的高新技术企业，自认定当年起三年内，所得税税率按15%的比例征收，即公司从2012年开始执行15%的所得税税率。</t>
    <phoneticPr fontId="16" type="noConversion"/>
  </si>
  <si>
    <t>2013.04.12</t>
    <phoneticPr fontId="16" type="noConversion"/>
  </si>
  <si>
    <t>全资子公司购买固定资产</t>
    <phoneticPr fontId="16" type="noConversion"/>
  </si>
  <si>
    <r>
      <t>0</t>
    </r>
    <r>
      <rPr>
        <sz val="10"/>
        <color indexed="8"/>
        <rFont val="宋体"/>
        <family val="3"/>
        <charset val="134"/>
      </rPr>
      <t>02431.SZ</t>
    </r>
    <phoneticPr fontId="16" type="noConversion"/>
  </si>
  <si>
    <t>公司属下全资子公司广东棕榈设计有限公司为了实现未来的战略发展规划，提升“棕榈设计”的品牌建设，并有效降低办公成本，拟以自有资金98,109,568元购买位于广州市天河区珠江新城庆亿街3号新城御景商务大厦6、7楼，作办公用途。</t>
    <phoneticPr fontId="16" type="noConversion"/>
  </si>
  <si>
    <t>使用超募资金用于对全资子公司进行增资</t>
    <phoneticPr fontId="16" type="noConversion"/>
  </si>
  <si>
    <t>怡球资源</t>
    <phoneticPr fontId="16" type="noConversion"/>
  </si>
  <si>
    <r>
      <t>6</t>
    </r>
    <r>
      <rPr>
        <sz val="10"/>
        <color indexed="8"/>
        <rFont val="宋体"/>
        <family val="3"/>
        <charset val="134"/>
      </rPr>
      <t>01388.SH</t>
    </r>
    <phoneticPr fontId="16" type="noConversion"/>
  </si>
  <si>
    <r>
      <t>公司对本次超募资金使用计划如下：拟使用超募资金10,900万元和自有资金4100万元对全资子公司怡球国际有限公司（香港）进行增资，同时，怡球国际有限公司对其全资子公司马来西亚怡球增资15,000万元，用于马来西亚怡球年产21.88万吨的再生铝合金锭扩建项目。上述项目为马来西亚怡球在建项目，该项目原计划投资情况如下：投资总额为</t>
    </r>
    <r>
      <rPr>
        <sz val="10"/>
        <color indexed="63"/>
        <rFont val="宋体"/>
        <family val="3"/>
        <charset val="134"/>
      </rPr>
      <t>13,500</t>
    </r>
    <r>
      <rPr>
        <sz val="10"/>
        <color indexed="63"/>
        <rFont val="宋体"/>
        <family val="3"/>
        <charset val="134"/>
      </rPr>
      <t>万元，建设内容为自动分类分选线、两套</t>
    </r>
    <r>
      <rPr>
        <sz val="10"/>
        <color indexed="63"/>
        <rFont val="宋体"/>
        <family val="3"/>
        <charset val="134"/>
      </rPr>
      <t>60</t>
    </r>
    <r>
      <rPr>
        <sz val="10"/>
        <color indexed="63"/>
        <rFont val="宋体"/>
        <family val="3"/>
        <charset val="134"/>
      </rPr>
      <t>吨熔炉及配套工程，项目建成后铝合金锭产能为</t>
    </r>
    <r>
      <rPr>
        <sz val="10"/>
        <color indexed="63"/>
        <rFont val="宋体"/>
        <family val="3"/>
        <charset val="134"/>
      </rPr>
      <t>12.60</t>
    </r>
    <r>
      <rPr>
        <sz val="10"/>
        <color indexed="63"/>
        <rFont val="宋体"/>
        <family val="3"/>
        <charset val="134"/>
      </rPr>
      <t>万吨</t>
    </r>
    <r>
      <rPr>
        <sz val="10"/>
        <color indexed="63"/>
        <rFont val="宋体"/>
        <family val="3"/>
        <charset val="134"/>
      </rPr>
      <t>/</t>
    </r>
    <r>
      <rPr>
        <sz val="10"/>
        <color indexed="63"/>
        <rFont val="宋体"/>
        <family val="3"/>
        <charset val="134"/>
      </rPr>
      <t>年，建设地为马来西亚怡球现有的</t>
    </r>
    <r>
      <rPr>
        <sz val="10"/>
        <color indexed="63"/>
        <rFont val="宋体"/>
        <family val="3"/>
        <charset val="134"/>
      </rPr>
      <t>28</t>
    </r>
    <r>
      <rPr>
        <sz val="10"/>
        <color indexed="63"/>
        <rFont val="宋体"/>
        <family val="3"/>
        <charset val="134"/>
      </rPr>
      <t>号、</t>
    </r>
    <r>
      <rPr>
        <sz val="10"/>
        <color indexed="63"/>
        <rFont val="宋体"/>
        <family val="3"/>
        <charset val="134"/>
      </rPr>
      <t>95</t>
    </r>
    <r>
      <rPr>
        <sz val="10"/>
        <color indexed="63"/>
        <rFont val="宋体"/>
        <family val="3"/>
        <charset val="134"/>
      </rPr>
      <t>号地，建设资金来源为马来西亚怡球自筹资金，产品销售市场主要为东南亚市场。该项目已取得当地政府部门的环评审批文件，并自</t>
    </r>
    <r>
      <rPr>
        <sz val="10"/>
        <color indexed="63"/>
        <rFont val="宋体"/>
        <family val="3"/>
        <charset val="134"/>
      </rPr>
      <t>2011</t>
    </r>
    <r>
      <rPr>
        <sz val="10"/>
        <color indexed="63"/>
        <rFont val="宋体"/>
        <family val="3"/>
        <charset val="134"/>
      </rPr>
      <t>年</t>
    </r>
    <r>
      <rPr>
        <sz val="10"/>
        <color indexed="63"/>
        <rFont val="宋体"/>
        <family val="3"/>
        <charset val="134"/>
      </rPr>
      <t>11</t>
    </r>
    <r>
      <rPr>
        <sz val="10"/>
        <color indexed="63"/>
        <rFont val="宋体"/>
        <family val="3"/>
        <charset val="134"/>
      </rPr>
      <t>月开始厂房土建工程建设，原计划于</t>
    </r>
    <r>
      <rPr>
        <sz val="10"/>
        <color indexed="63"/>
        <rFont val="宋体"/>
        <family val="3"/>
        <charset val="134"/>
      </rPr>
      <t>2013</t>
    </r>
    <r>
      <rPr>
        <sz val="10"/>
        <color indexed="63"/>
        <rFont val="宋体"/>
        <family val="3"/>
        <charset val="134"/>
      </rPr>
      <t>年</t>
    </r>
    <r>
      <rPr>
        <sz val="10"/>
        <color indexed="63"/>
        <rFont val="宋体"/>
        <family val="3"/>
        <charset val="134"/>
      </rPr>
      <t>2</t>
    </r>
    <r>
      <rPr>
        <sz val="10"/>
        <color indexed="63"/>
        <rFont val="宋体"/>
        <family val="3"/>
        <charset val="134"/>
      </rPr>
      <t>月建成投产。增加投资后的项目投资总额比原计划增加了</t>
    </r>
    <r>
      <rPr>
        <sz val="10"/>
        <color indexed="63"/>
        <rFont val="宋体"/>
        <family val="3"/>
        <charset val="134"/>
      </rPr>
      <t>22,162.78</t>
    </r>
    <r>
      <rPr>
        <sz val="10"/>
        <color indexed="63"/>
        <rFont val="宋体"/>
        <family val="3"/>
        <charset val="134"/>
      </rPr>
      <t>万元，增加的投资内容为：产能增加导致对应的配套设施及厂房土建投资等增加</t>
    </r>
    <r>
      <rPr>
        <sz val="10"/>
        <color indexed="63"/>
        <rFont val="宋体"/>
        <family val="3"/>
        <charset val="134"/>
      </rPr>
      <t>6,940.72</t>
    </r>
    <r>
      <rPr>
        <sz val="10"/>
        <color indexed="63"/>
        <rFont val="宋体"/>
        <family val="3"/>
        <charset val="134"/>
      </rPr>
      <t>万元，全自动分类分选系统</t>
    </r>
    <r>
      <rPr>
        <sz val="10"/>
        <color indexed="63"/>
        <rFont val="宋体"/>
        <family val="3"/>
        <charset val="134"/>
      </rPr>
      <t>11,097.06</t>
    </r>
    <r>
      <rPr>
        <sz val="10"/>
        <color indexed="63"/>
        <rFont val="宋体"/>
        <family val="3"/>
        <charset val="134"/>
      </rPr>
      <t>万元，预热窑系统</t>
    </r>
    <r>
      <rPr>
        <sz val="10"/>
        <color indexed="63"/>
        <rFont val="宋体"/>
        <family val="3"/>
        <charset val="134"/>
      </rPr>
      <t>1,059.00</t>
    </r>
    <r>
      <rPr>
        <sz val="10"/>
        <color indexed="63"/>
        <rFont val="宋体"/>
        <family val="3"/>
        <charset val="134"/>
      </rPr>
      <t>万元，自动化收条系统</t>
    </r>
    <r>
      <rPr>
        <sz val="10"/>
        <color indexed="63"/>
        <rFont val="宋体"/>
        <family val="3"/>
        <charset val="134"/>
      </rPr>
      <t>3,066.00</t>
    </r>
    <r>
      <rPr>
        <sz val="10"/>
        <color indexed="63"/>
        <rFont val="宋体"/>
        <family val="3"/>
        <charset val="134"/>
      </rPr>
      <t>万元。项目扩大固定资产投资后，以全产能生产测算，将使再生铝合金锭每吨增加制造费用</t>
    </r>
    <r>
      <rPr>
        <sz val="10"/>
        <color indexed="63"/>
        <rFont val="宋体"/>
        <family val="3"/>
        <charset val="134"/>
      </rPr>
      <t>56</t>
    </r>
    <r>
      <rPr>
        <sz val="10"/>
        <color indexed="63"/>
        <rFont val="宋体"/>
        <family val="3"/>
        <charset val="134"/>
      </rPr>
      <t>元，但通过降低人力成本、提高熔炼炉次、废铝回收率等技术指标，使得每吨产品降低生产成本</t>
    </r>
    <r>
      <rPr>
        <sz val="10"/>
        <color indexed="63"/>
        <rFont val="宋体"/>
        <family val="3"/>
        <charset val="134"/>
      </rPr>
      <t>99</t>
    </r>
    <r>
      <rPr>
        <sz val="10"/>
        <color indexed="63"/>
        <rFont val="宋体"/>
        <family val="3"/>
        <charset val="134"/>
      </rPr>
      <t>元，最终使每吨综合生产成本下降</t>
    </r>
    <r>
      <rPr>
        <sz val="10"/>
        <color indexed="63"/>
        <rFont val="宋体"/>
        <family val="3"/>
        <charset val="134"/>
      </rPr>
      <t>43</t>
    </r>
    <r>
      <rPr>
        <sz val="10"/>
        <color indexed="63"/>
        <rFont val="宋体"/>
        <family val="3"/>
        <charset val="134"/>
      </rPr>
      <t>元。公司预计在</t>
    </r>
    <r>
      <rPr>
        <sz val="10"/>
        <color indexed="63"/>
        <rFont val="宋体"/>
        <family val="3"/>
        <charset val="134"/>
      </rPr>
      <t>2013</t>
    </r>
    <r>
      <rPr>
        <sz val="10"/>
        <color indexed="63"/>
        <rFont val="宋体"/>
        <family val="3"/>
        <charset val="134"/>
      </rPr>
      <t>年三季度开始建设，在土建施工同时，逐步完成设备采购，完成土建施工后，开始设备安装、调试、人员培训和试生产工作，预计</t>
    </r>
    <r>
      <rPr>
        <sz val="10"/>
        <color indexed="63"/>
        <rFont val="宋体"/>
        <family val="3"/>
        <charset val="134"/>
      </rPr>
      <t>2014</t>
    </r>
    <r>
      <rPr>
        <sz val="10"/>
        <color indexed="63"/>
        <rFont val="宋体"/>
        <family val="3"/>
        <charset val="134"/>
      </rPr>
      <t>年底完成项目建设，</t>
    </r>
    <r>
      <rPr>
        <sz val="10"/>
        <color indexed="63"/>
        <rFont val="宋体"/>
        <family val="3"/>
        <charset val="134"/>
      </rPr>
      <t>2015</t>
    </r>
    <r>
      <rPr>
        <sz val="10"/>
        <color indexed="63"/>
        <rFont val="宋体"/>
        <family val="3"/>
        <charset val="134"/>
      </rPr>
      <t>年一季度开始试生产，产生效益。项目达产后，预计年生产铝合金锭</t>
    </r>
    <r>
      <rPr>
        <sz val="10"/>
        <color indexed="63"/>
        <rFont val="宋体"/>
        <family val="3"/>
        <charset val="134"/>
      </rPr>
      <t>21.88</t>
    </r>
    <r>
      <rPr>
        <sz val="10"/>
        <color indexed="63"/>
        <rFont val="宋体"/>
        <family val="3"/>
        <charset val="134"/>
      </rPr>
      <t>万吨。</t>
    </r>
    <phoneticPr fontId="16" type="noConversion"/>
  </si>
  <si>
    <t>签订《新余市生活垃圾焚烧发电厂建设运营移交项目协议书》</t>
    <phoneticPr fontId="16" type="noConversion"/>
  </si>
  <si>
    <r>
      <t xml:space="preserve">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公司与新余市城市管理行政执法局签订了《新余市生活垃圾发电项目投资招商协议》，由公司负责投资，通过发电对新余市辖区内的生活垃圾进行无害化、减量化、资源化处理。
</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12</t>
    </r>
    <r>
      <rPr>
        <sz val="10"/>
        <color indexed="63"/>
        <rFont val="宋体"/>
        <family val="3"/>
        <charset val="134"/>
      </rPr>
      <t>日，本公司与新余市城市管理行政执法局签订了《新余市生活垃圾焚烧发电厂建设运营移交项目协议书》。经新余市人民政府授权，新余市城市管理行政执法局同意本公司在新余市成立独立法人项目公司，在特许期内，按照本协议的内容对新余市生活垃圾焚烧发电项目进行设计、建设、经营和移交，并在特许经营期内拥有垃圾焚烧发电厂的运营及收益权。新余市生活垃圾焚烧发电厂预计总投资约</t>
    </r>
    <r>
      <rPr>
        <sz val="10"/>
        <color indexed="63"/>
        <rFont val="宋体"/>
        <family val="3"/>
        <charset val="134"/>
      </rPr>
      <t>2</t>
    </r>
    <r>
      <rPr>
        <sz val="10"/>
        <color indexed="63"/>
        <rFont val="宋体"/>
        <family val="3"/>
        <charset val="134"/>
      </rPr>
      <t>亿元，其规模为建设日处理</t>
    </r>
    <r>
      <rPr>
        <sz val="10"/>
        <color indexed="63"/>
        <rFont val="宋体"/>
        <family val="3"/>
        <charset val="134"/>
      </rPr>
      <t>500</t>
    </r>
    <r>
      <rPr>
        <sz val="10"/>
        <color indexed="63"/>
        <rFont val="宋体"/>
        <family val="3"/>
        <charset val="134"/>
      </rPr>
      <t>吨生活垃圾焚烧发电厂，设两条焚烧线，每台焚烧炉的处理能力为</t>
    </r>
    <r>
      <rPr>
        <sz val="10"/>
        <color indexed="63"/>
        <rFont val="宋体"/>
        <family val="3"/>
        <charset val="134"/>
      </rPr>
      <t>250</t>
    </r>
    <r>
      <rPr>
        <sz val="10"/>
        <color indexed="63"/>
        <rFont val="宋体"/>
        <family val="3"/>
        <charset val="134"/>
      </rPr>
      <t>吨</t>
    </r>
    <r>
      <rPr>
        <sz val="10"/>
        <color indexed="63"/>
        <rFont val="宋体"/>
        <family val="3"/>
        <charset val="134"/>
      </rPr>
      <t>/</t>
    </r>
    <r>
      <rPr>
        <sz val="10"/>
        <color indexed="63"/>
        <rFont val="宋体"/>
        <family val="3"/>
        <charset val="134"/>
      </rPr>
      <t>日，采用炉排炉工艺，容量为</t>
    </r>
    <r>
      <rPr>
        <sz val="10"/>
        <color indexed="63"/>
        <rFont val="宋体"/>
        <family val="3"/>
        <charset val="134"/>
      </rPr>
      <t>12</t>
    </r>
    <r>
      <rPr>
        <sz val="10"/>
        <color indexed="63"/>
        <rFont val="宋体"/>
        <family val="3"/>
        <charset val="134"/>
      </rPr>
      <t>兆瓦。本项目工程建设期约为</t>
    </r>
    <r>
      <rPr>
        <sz val="10"/>
        <color indexed="63"/>
        <rFont val="宋体"/>
        <family val="3"/>
        <charset val="134"/>
      </rPr>
      <t>28</t>
    </r>
    <r>
      <rPr>
        <sz val="10"/>
        <color indexed="63"/>
        <rFont val="宋体"/>
        <family val="3"/>
        <charset val="134"/>
      </rPr>
      <t>个月，预留第二期
建设用地，将在垃圾量超过第一期设计处理能力</t>
    </r>
    <r>
      <rPr>
        <sz val="10"/>
        <color indexed="63"/>
        <rFont val="宋体"/>
        <family val="3"/>
        <charset val="134"/>
      </rPr>
      <t>30%</t>
    </r>
    <r>
      <rPr>
        <sz val="10"/>
        <color indexed="63"/>
        <rFont val="宋体"/>
        <family val="3"/>
        <charset val="134"/>
      </rPr>
      <t>以上时进行建设。特许经营期为</t>
    </r>
    <r>
      <rPr>
        <sz val="10"/>
        <color indexed="63"/>
        <rFont val="宋体"/>
        <family val="3"/>
        <charset val="134"/>
      </rPr>
      <t xml:space="preserve">26 </t>
    </r>
    <r>
      <rPr>
        <sz val="10"/>
        <color indexed="63"/>
        <rFont val="宋体"/>
        <family val="3"/>
        <charset val="134"/>
      </rPr>
      <t>年，从试运行开始之日起计算。</t>
    </r>
    <phoneticPr fontId="16" type="noConversion"/>
  </si>
  <si>
    <r>
      <t>投资标的名称：山东省临沂市苍山县第二污水处理厂BOT项目。本次投资项目为山东省临沂市苍山县第二污水处理厂</t>
    </r>
    <r>
      <rPr>
        <sz val="10"/>
        <color indexed="63"/>
        <rFont val="宋体"/>
        <family val="3"/>
        <charset val="134"/>
      </rPr>
      <t>BOT</t>
    </r>
    <r>
      <rPr>
        <sz val="10"/>
        <color indexed="63"/>
        <rFont val="宋体"/>
        <family val="3"/>
        <charset val="134"/>
      </rPr>
      <t>项目，项目规模为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日，其中一期规模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日，二期规模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日；出水标准为</t>
    </r>
    <r>
      <rPr>
        <sz val="10"/>
        <color indexed="63"/>
        <rFont val="宋体"/>
        <family val="3"/>
        <charset val="134"/>
      </rPr>
      <t>GB18918-2002</t>
    </r>
    <r>
      <rPr>
        <sz val="10"/>
        <color indexed="63"/>
        <rFont val="宋体"/>
        <family val="3"/>
        <charset val="134"/>
      </rPr>
      <t>一级</t>
    </r>
    <r>
      <rPr>
        <sz val="10"/>
        <color indexed="63"/>
        <rFont val="宋体"/>
        <family val="3"/>
        <charset val="134"/>
      </rPr>
      <t>A</t>
    </r>
    <r>
      <rPr>
        <sz val="10"/>
        <color indexed="63"/>
        <rFont val="宋体"/>
        <family val="3"/>
        <charset val="134"/>
      </rPr>
      <t>标准。
投资金额和比例：项目预估总投资为6,700万元；公司拟出资1,400万元成立全资子公司苍山首创水务有限公司负责该项目的投资、建设及运营，并拟于项目二期启动时向其增资1,280万元；公司持有项目公司100%股权。
投资期限：特许经营期30年（自项目一期开始商业运营之日起计）。
预计投资收益率：项目股本金内部收益率预计不低于9%。
基本水量：项目一期开始商业运营之日起第一年内基本水量为</t>
    </r>
    <r>
      <rPr>
        <sz val="10"/>
        <color indexed="63"/>
        <rFont val="宋体"/>
        <family val="3"/>
        <charset val="134"/>
      </rPr>
      <t>1.8</t>
    </r>
    <r>
      <rPr>
        <sz val="10"/>
        <color indexed="63"/>
        <rFont val="宋体"/>
        <family val="3"/>
        <charset val="134"/>
      </rPr>
      <t>万吨</t>
    </r>
    <r>
      <rPr>
        <sz val="10"/>
        <color indexed="63"/>
        <rFont val="宋体"/>
        <family val="3"/>
        <charset val="134"/>
      </rPr>
      <t>/</t>
    </r>
    <r>
      <rPr>
        <sz val="10"/>
        <color indexed="63"/>
        <rFont val="宋体"/>
        <family val="3"/>
        <charset val="134"/>
      </rPr>
      <t>日；第二年起至项目二期开始商业运营前为</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日；项目二期开始商业运营之日起第一年内为</t>
    </r>
    <r>
      <rPr>
        <sz val="10"/>
        <color indexed="63"/>
        <rFont val="宋体"/>
        <family val="3"/>
        <charset val="134"/>
      </rPr>
      <t>3.2</t>
    </r>
    <r>
      <rPr>
        <sz val="10"/>
        <color indexed="63"/>
        <rFont val="宋体"/>
        <family val="3"/>
        <charset val="134"/>
      </rPr>
      <t>万吨</t>
    </r>
    <r>
      <rPr>
        <sz val="10"/>
        <color indexed="63"/>
        <rFont val="宋体"/>
        <family val="3"/>
        <charset val="134"/>
      </rPr>
      <t>/</t>
    </r>
    <r>
      <rPr>
        <sz val="10"/>
        <color indexed="63"/>
        <rFont val="宋体"/>
        <family val="3"/>
        <charset val="134"/>
      </rPr>
      <t>日，第二年为</t>
    </r>
    <r>
      <rPr>
        <sz val="10"/>
        <color indexed="63"/>
        <rFont val="宋体"/>
        <family val="3"/>
        <charset val="134"/>
      </rPr>
      <t>3.6</t>
    </r>
    <r>
      <rPr>
        <sz val="10"/>
        <color indexed="63"/>
        <rFont val="宋体"/>
        <family val="3"/>
        <charset val="134"/>
      </rPr>
      <t>万吨</t>
    </r>
    <r>
      <rPr>
        <sz val="10"/>
        <color indexed="63"/>
        <rFont val="宋体"/>
        <family val="3"/>
        <charset val="134"/>
      </rPr>
      <t>/</t>
    </r>
    <r>
      <rPr>
        <sz val="10"/>
        <color indexed="63"/>
        <rFont val="宋体"/>
        <family val="3"/>
        <charset val="134"/>
      </rPr>
      <t>日，第三年起至特许经营期满为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
污水处理价格：初始污水处理价格</t>
    </r>
    <r>
      <rPr>
        <sz val="10"/>
        <color indexed="63"/>
        <rFont val="宋体"/>
        <family val="3"/>
        <charset val="134"/>
      </rPr>
      <t>1.13</t>
    </r>
    <r>
      <rPr>
        <sz val="10"/>
        <color indexed="63"/>
        <rFont val="宋体"/>
        <family val="3"/>
        <charset val="134"/>
      </rPr>
      <t>元</t>
    </r>
    <r>
      <rPr>
        <sz val="10"/>
        <color indexed="63"/>
        <rFont val="宋体"/>
        <family val="3"/>
        <charset val="134"/>
      </rPr>
      <t>/</t>
    </r>
    <r>
      <rPr>
        <sz val="10"/>
        <color indexed="63"/>
        <rFont val="宋体"/>
        <family val="3"/>
        <charset val="134"/>
      </rPr>
      <t>立方米，污水处理价格每两年调整一次，调价公式中包含电价、人工、药剂价格、</t>
    </r>
    <r>
      <rPr>
        <sz val="10"/>
        <color indexed="63"/>
        <rFont val="宋体"/>
        <family val="3"/>
        <charset val="134"/>
      </rPr>
      <t>CPI</t>
    </r>
    <r>
      <rPr>
        <sz val="10"/>
        <color indexed="63"/>
        <rFont val="宋体"/>
        <family val="3"/>
        <charset val="134"/>
      </rPr>
      <t>等因素。</t>
    </r>
    <phoneticPr fontId="16" type="noConversion"/>
  </si>
  <si>
    <r>
      <t>3</t>
    </r>
    <r>
      <rPr>
        <sz val="10"/>
        <color indexed="8"/>
        <rFont val="宋体"/>
        <family val="3"/>
        <charset val="134"/>
      </rPr>
      <t>00197.SZ</t>
    </r>
    <phoneticPr fontId="16" type="noConversion"/>
  </si>
  <si>
    <t>2013.04.16</t>
    <phoneticPr fontId="16" type="noConversion"/>
  </si>
  <si>
    <r>
      <t>公司于2013年4月16日收到招标单位老河口市建设投资经营有限公司及招标代理机构湖北江海工程咨询有限公司发来的《中标通知书》。通知书确认本公司为“316国道老河口市城区梨花大道景观项目工程”项目的中标单位。中标总价格：约</t>
    </r>
    <r>
      <rPr>
        <sz val="10"/>
        <color indexed="63"/>
        <rFont val="宋体"/>
        <family val="3"/>
        <charset val="134"/>
      </rPr>
      <t>2.5</t>
    </r>
    <r>
      <rPr>
        <sz val="10"/>
        <color indexed="63"/>
        <rFont val="宋体"/>
        <family val="3"/>
        <charset val="134"/>
      </rPr>
      <t>亿元；工期</t>
    </r>
    <r>
      <rPr>
        <sz val="10"/>
        <color indexed="63"/>
        <rFont val="宋体"/>
        <family val="3"/>
        <charset val="134"/>
      </rPr>
      <t>: 460</t>
    </r>
    <r>
      <rPr>
        <sz val="10"/>
        <color indexed="63"/>
        <rFont val="宋体"/>
        <family val="3"/>
        <charset val="134"/>
      </rPr>
      <t>日历天。</t>
    </r>
    <phoneticPr fontId="16" type="noConversion"/>
  </si>
  <si>
    <t>通过高新技术企业复审</t>
    <phoneticPr fontId="16" type="noConversion"/>
  </si>
  <si>
    <r>
      <t>3</t>
    </r>
    <r>
      <rPr>
        <sz val="10"/>
        <color indexed="8"/>
        <rFont val="宋体"/>
        <family val="3"/>
        <charset val="134"/>
      </rPr>
      <t>00056.SZ</t>
    </r>
    <phoneticPr fontId="16" type="noConversion"/>
  </si>
  <si>
    <t>2013.04.17</t>
    <phoneticPr fontId="16" type="noConversion"/>
  </si>
  <si>
    <t>公司于2013年4月17日收到厦门市科学技术局、厦门市财政局、福建省厦门市国家税务局、福建省厦门市地方税务局联合颁发的高新技术企业证书，证书编号为GF201235100159 ，发证日期为2012年11月9日，有效期为三年。根据相关规定，通过本次高新技术企业复审后，公司将可连续3年享受国家关于高新技术企业的相关优惠政策，按15%的税率缴纳企业所得税。</t>
    <phoneticPr fontId="16" type="noConversion"/>
  </si>
  <si>
    <t>2013.04.18</t>
    <phoneticPr fontId="16" type="noConversion"/>
  </si>
  <si>
    <r>
      <t>0</t>
    </r>
    <r>
      <rPr>
        <sz val="10"/>
        <color indexed="8"/>
        <rFont val="宋体"/>
        <family val="3"/>
        <charset val="134"/>
      </rPr>
      <t>02340.SZ</t>
    </r>
    <phoneticPr fontId="16" type="noConversion"/>
  </si>
  <si>
    <t>控股子公司签订重大经营合同</t>
    <phoneticPr fontId="16" type="noConversion"/>
  </si>
  <si>
    <r>
      <t>公司控股子公司江苏凯力克钴业股份有限公司，于2013年4月11日与湖南杉杉户田新材料有限公司签订了四氧化三钴（规格型号为KLK-三型、KLK-四型）的销售合同，合同涉及金额约为3亿元，合同期限为14个月，合同标的为四氧化三钴。协议履行期限：</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t>
    </r>
    <r>
      <rPr>
        <sz val="10"/>
        <color indexed="63"/>
        <rFont val="宋体"/>
        <family val="3"/>
        <charset val="134"/>
      </rPr>
      <t>日至</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t>
    </r>
    <r>
      <rPr>
        <sz val="10"/>
        <color indexed="63"/>
        <rFont val="宋体"/>
        <family val="3"/>
        <charset val="134"/>
      </rPr>
      <t>31</t>
    </r>
    <r>
      <rPr>
        <sz val="10"/>
        <color indexed="63"/>
        <rFont val="宋体"/>
        <family val="3"/>
        <charset val="134"/>
      </rPr>
      <t>日。</t>
    </r>
    <r>
      <rPr>
        <sz val="10"/>
        <color indexed="63"/>
        <rFont val="宋体"/>
        <family val="3"/>
        <charset val="134"/>
      </rPr>
      <t>2013</t>
    </r>
    <r>
      <rPr>
        <sz val="10"/>
        <color indexed="63"/>
        <rFont val="宋体"/>
        <family val="3"/>
        <charset val="134"/>
      </rPr>
      <t>年</t>
    </r>
    <r>
      <rPr>
        <sz val="10"/>
        <color indexed="63"/>
        <rFont val="宋体"/>
        <family val="3"/>
        <charset val="134"/>
      </rPr>
      <t>6</t>
    </r>
    <r>
      <rPr>
        <sz val="10"/>
        <color indexed="63"/>
        <rFont val="宋体"/>
        <family val="3"/>
        <charset val="134"/>
      </rPr>
      <t>月到</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月间，凯力克需保证每月向湖南杉杉供应交期表中确认数量的四氧化三钴，且供应总量不低于</t>
    </r>
    <r>
      <rPr>
        <sz val="10"/>
        <color indexed="63"/>
        <rFont val="宋体"/>
        <family val="3"/>
        <charset val="134"/>
      </rPr>
      <t>2100</t>
    </r>
    <r>
      <rPr>
        <sz val="10"/>
        <color indexed="63"/>
        <rFont val="宋体"/>
        <family val="3"/>
        <charset val="134"/>
      </rPr>
      <t>吨，如每月或总量供应不足，凯力克按（不足量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吨）计算赔偿金额向湖南杉杉进行赔偿。同时湖南杉杉需保证每月向凯力克采购不低于交期表中确认数量的四氧化三钴，且采购总量不低于</t>
    </r>
    <r>
      <rPr>
        <sz val="10"/>
        <color indexed="63"/>
        <rFont val="宋体"/>
        <family val="3"/>
        <charset val="134"/>
      </rPr>
      <t>2100</t>
    </r>
    <r>
      <rPr>
        <sz val="10"/>
        <color indexed="63"/>
        <rFont val="宋体"/>
        <family val="3"/>
        <charset val="134"/>
      </rPr>
      <t>吨，如每月或总量采购不足，湖南杉杉按（不足量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吨）计算赔偿金额向凯力克进行赔偿。</t>
    </r>
    <phoneticPr fontId="16" type="noConversion"/>
  </si>
  <si>
    <t>非公开发行股票事宜获得中国证监会核准</t>
    <phoneticPr fontId="16" type="noConversion"/>
  </si>
  <si>
    <r>
      <t>6</t>
    </r>
    <r>
      <rPr>
        <sz val="10"/>
        <color indexed="8"/>
        <rFont val="宋体"/>
        <family val="3"/>
        <charset val="134"/>
      </rPr>
      <t>00187.SH</t>
    </r>
    <phoneticPr fontId="16" type="noConversion"/>
  </si>
  <si>
    <r>
      <t>公司于2013年4月18日收到中国证券监督管理委员会《关于核准黑龙江国中水务股份有限公司非公开发行股票的批复》（证监许可[2013]333号），核准公司非公开发行不超过</t>
    </r>
    <r>
      <rPr>
        <sz val="10"/>
        <color indexed="63"/>
        <rFont val="宋体"/>
        <family val="3"/>
        <charset val="134"/>
      </rPr>
      <t>16,000</t>
    </r>
    <r>
      <rPr>
        <sz val="10"/>
        <color indexed="63"/>
        <rFont val="宋体"/>
        <family val="3"/>
        <charset val="134"/>
      </rPr>
      <t>万股新股。</t>
    </r>
    <phoneticPr fontId="16" type="noConversion"/>
  </si>
  <si>
    <t>2013.04.19</t>
    <phoneticPr fontId="16" type="noConversion"/>
  </si>
  <si>
    <t>华光股份</t>
    <phoneticPr fontId="16" type="noConversion"/>
  </si>
  <si>
    <r>
      <t>6</t>
    </r>
    <r>
      <rPr>
        <sz val="10"/>
        <color indexed="8"/>
        <rFont val="宋体"/>
        <family val="3"/>
        <charset val="134"/>
      </rPr>
      <t>00475.SH</t>
    </r>
    <phoneticPr fontId="16" type="noConversion"/>
  </si>
  <si>
    <t>为了提高无锡华光工业锅炉有限公司在市场上的竞争能力，公司拟受让华光工锅自然人股东刘海平所持股权，并以华光工锅利用未分配利润转增注册资本的方式对华光工锅进行增资，涉及总金额为1691.5万元。</t>
    <phoneticPr fontId="16" type="noConversion"/>
  </si>
  <si>
    <r>
      <t>公司于分别于2013年4月3日和2013年4月9日运用在南京银行股份有限公司北京分行超募资金专户上暂时闲置的超募资金28,000万元向南京银行股份有限公司北京分行购买了“珠联璧合”人民币理财产品。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91</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91</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07</t>
    </r>
    <r>
      <rPr>
        <sz val="10"/>
        <color indexed="63"/>
        <rFont val="宋体"/>
        <family val="3"/>
        <charset val="134"/>
      </rPr>
      <t>月</t>
    </r>
    <r>
      <rPr>
        <sz val="10"/>
        <color indexed="63"/>
        <rFont val="宋体"/>
        <family val="3"/>
        <charset val="134"/>
      </rPr>
      <t>03</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180</t>
    </r>
    <r>
      <rPr>
        <sz val="10"/>
        <color indexed="63"/>
        <rFont val="宋体"/>
        <family val="3"/>
        <charset val="134"/>
      </rPr>
      <t>天人民币理财产品资金总额：人民币</t>
    </r>
    <r>
      <rPr>
        <sz val="10"/>
        <color indexed="63"/>
        <rFont val="宋体"/>
        <family val="3"/>
        <charset val="134"/>
      </rPr>
      <t>8,000</t>
    </r>
    <r>
      <rPr>
        <sz val="10"/>
        <color indexed="63"/>
        <rFont val="宋体"/>
        <family val="3"/>
        <charset val="134"/>
      </rPr>
      <t>万元，产品期限：</t>
    </r>
    <r>
      <rPr>
        <sz val="10"/>
        <color indexed="63"/>
        <rFont val="宋体"/>
        <family val="3"/>
        <charset val="134"/>
      </rPr>
      <t>180</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09</t>
    </r>
    <r>
      <rPr>
        <sz val="10"/>
        <color indexed="63"/>
        <rFont val="宋体"/>
        <family val="3"/>
        <charset val="134"/>
      </rPr>
      <t>月</t>
    </r>
    <r>
      <rPr>
        <sz val="10"/>
        <color indexed="63"/>
        <rFont val="宋体"/>
        <family val="3"/>
        <charset val="134"/>
      </rPr>
      <t>30</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10,000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5.0%，</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5.1%，</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t>
    </r>
    <phoneticPr fontId="16" type="noConversion"/>
  </si>
  <si>
    <t>碧水源</t>
  </si>
  <si>
    <t>城投控股</t>
  </si>
  <si>
    <t>桑德环境</t>
  </si>
  <si>
    <t>中电远达</t>
  </si>
  <si>
    <t>盛运股份</t>
  </si>
  <si>
    <t>东江环保</t>
  </si>
  <si>
    <t>万邦达</t>
  </si>
  <si>
    <t>雪迪龙</t>
  </si>
  <si>
    <t>津膜科技</t>
  </si>
  <si>
    <t>杭锅股份</t>
  </si>
  <si>
    <t>永清环保</t>
  </si>
  <si>
    <t>巴安水务</t>
  </si>
  <si>
    <t>菲达环保</t>
  </si>
  <si>
    <t>先河环保</t>
  </si>
  <si>
    <t>迪森股份</t>
  </si>
  <si>
    <t>维尔利</t>
  </si>
  <si>
    <t>中电环保</t>
  </si>
  <si>
    <t>三维丝</t>
  </si>
  <si>
    <t>天瑞仪器</t>
  </si>
  <si>
    <t>大禹节水</t>
  </si>
  <si>
    <t>易世达</t>
  </si>
  <si>
    <t>上海污水处理标准再提高</t>
  </si>
  <si>
    <t>据统计，白龙港污水处理厂年处理污水量达到了7.3亿吨，相当于杭州西湖蓄水能力的71倍。“十一五”期间，白龙港污水处理厂COD减排总量为7万吨，完成上海市一半的减排量。到去年为止，白龙港的污水日处理量为200万吨，占上海市处理量的1/3。记者获悉，今年白龙港污水处理厂将进一步增能，扩建二期工程正在运行调试阶段，有望于年底正式投产。扩容后处理厂每天将新增污水处理能力80万吨，且污水排放达到一级B标准，出水质量进一步提升。</t>
  </si>
  <si>
    <t>根据山东省政府消息，山东省财政厅、省住房城乡建设厅在前期安排2000万元专项规划资金的基础上，依据农村新型社区个数、乡村人口等因素，采取切块下达方式安排4.3亿元补助资金用于农村新型社区污水处理设施建设。对单个社区，补助标准原则上按15万元/千人执行。</t>
  </si>
  <si>
    <t>大智慧阿思达克通讯社</t>
  </si>
  <si>
    <t>山东4.3亿扶持农村污水处理设施建设</t>
  </si>
  <si>
    <t>从天津市环保部门获悉，为加快建设美丽天津，实现今年主要污染物总量减排指标，天津市将对全市污水处理厂的进口、出口安装自动监控设施，实现污水处理自动监控全覆盖。</t>
  </si>
  <si>
    <t>天津污水处理厂将全部安装自动监控</t>
  </si>
  <si>
    <t>为切实解决群众反映强烈的餐饮油烟污染问题，改善北京市空气质量，北京市环保局组织开展了餐饮油烟专项整治行动。北京市环境监察总队重点对餐饮集中地和群众反映问题较多的地区进行了抽查。他们共抽查203家餐饮企业和单位食堂发现，北京紫玉河餐饮中心、北京财满街大鸭梨餐饮有限公司等35家餐饮企业或单位食堂存在环境违法行为，已依法进行罚款，并责令其限期整改。</t>
  </si>
  <si>
    <t>北京处罚35家餐饮企业和食堂</t>
  </si>
  <si>
    <t>济南利用污水供热已提上日程</t>
  </si>
  <si>
    <t>为了解决热源紧缺的问题，济南市正在探索多渠道的供热，其中一项利用污水供热的技术，日前已经被提上日程。该项技术有望结合污水处理三厂率先在滨河新区的局部区域进行试点。</t>
  </si>
  <si>
    <t>为助推全省工业发展转型升级，贵州省将正式开展环境污染强制责任保险试点工作。环保和金融手段结合的保险赔付，可以在环境污染事故发生后，及时对受害人进行损失赔偿和人身补偿。贵州省环保厅有关负责人介绍说，强制投保的范围包括涉重金属企业和高环境风险企业。企业向保险公司投保后，能够减轻企业在意外事故中本应承担的赔偿责任，有利于政府增强处理环境风险事件的调控手段。据悉，贵州省近日实施的新险种根据企业性质、风险程度、规模、所在地区、环保管理能力等实际状况，将参保范围制定在50万元~4000万元不等。</t>
  </si>
  <si>
    <t>贵州试行污染强制保险</t>
  </si>
  <si>
    <t>2013年11月6日，北京国电清新环保技术股份有限公司（以下简称“公司”）与内蒙古锦联铝材有限公司（以下简称“锦联公司”）正式签署了《内蒙古锦联铝材有限公司8×660MW 超临界燃煤机组烟气脱硫岛设备供货安装总承包合同》。公司负责锦联公司8×660MW烟气脱硫系统的设计、制造、设备采购、供货、运输及储存、建筑安装、调试、试运行、考核运行、消缺、最终交付、性能保证、技术服务、技术资料等所有工作，也包括技术协议中要求的运行及维护的培训。合同金额(含税)：35,839万元人民币。合同工期时间：计划2014-2016年内完成工程建设。</t>
  </si>
  <si>
    <t>国电清新</t>
    <phoneticPr fontId="16" type="noConversion"/>
  </si>
  <si>
    <t>2013.11.7</t>
    <phoneticPr fontId="16" type="noConversion"/>
  </si>
  <si>
    <t>工程承包合同签署</t>
    <phoneticPr fontId="16" type="noConversion"/>
  </si>
  <si>
    <t>002573.SZ</t>
    <phoneticPr fontId="16" type="noConversion"/>
  </si>
  <si>
    <t>股权质押</t>
    <phoneticPr fontId="16" type="noConversion"/>
  </si>
  <si>
    <t>中标浙江浙能台州第二发电厂“上大压小”新建工程2×1000MW湿式静电除尘器，合同金额6052万元。</t>
  </si>
  <si>
    <t>2013.11.5</t>
    <phoneticPr fontId="16" type="noConversion"/>
  </si>
  <si>
    <t>菲达环保</t>
    <phoneticPr fontId="16" type="noConversion"/>
  </si>
  <si>
    <t>工程中标</t>
    <phoneticPr fontId="16" type="noConversion"/>
  </si>
  <si>
    <t>600526.SH</t>
    <phoneticPr fontId="16" type="noConversion"/>
  </si>
  <si>
    <t>大气防治</t>
    <phoneticPr fontId="16" type="noConversion"/>
  </si>
  <si>
    <t>国务院</t>
    <phoneticPr fontId="16" type="noConversion"/>
  </si>
  <si>
    <t>《大气污染防治行动计划》</t>
  </si>
  <si>
    <t>具体目标为到2017年，全国地级及以上城市可吸入颗粒物浓度比2012年下降10%以上，优良天数逐年提高；京津冀、长三角、珠三角等区域细颗粒物浓度分别下降25%、20%、15%左右，其中北京市细颗粒物年均浓度控制在60微克/立方米左右。</t>
  </si>
  <si>
    <t>环境监测</t>
    <phoneticPr fontId="16" type="noConversion"/>
  </si>
  <si>
    <t>环保部</t>
    <phoneticPr fontId="16" type="noConversion"/>
  </si>
  <si>
    <t>《关于加强污染源环境监管信息公开工作的通知》</t>
  </si>
  <si>
    <t>环保部近日下达通知，要求各地方环保部门从9月开始，公布国家级和省级控制的重点监控企业的排放数据等信息，其中包括每日排放量的自动监控数据。</t>
  </si>
  <si>
    <t>节能环保</t>
    <phoneticPr fontId="16" type="noConversion"/>
  </si>
  <si>
    <t>国务院</t>
    <phoneticPr fontId="16" type="noConversion"/>
  </si>
  <si>
    <t>《关于加快发展节能环保产业的意见》</t>
  </si>
  <si>
    <t>《意见》中确立了节能环保产业到2015年，总产值达到4.5万亿元，成为国民经济新的支柱产业的发展目标。</t>
  </si>
  <si>
    <t>环境监测</t>
    <phoneticPr fontId="16" type="noConversion"/>
  </si>
  <si>
    <t>环保部、发改委、财政部</t>
    <phoneticPr fontId="16" type="noConversion"/>
  </si>
  <si>
    <t>《国家环境监管能力建设“十二五”规划》</t>
  </si>
  <si>
    <t>《规划》明确，到2015年，全国县级环境监察机构装备达标率达到85%，地市级达到90%，省级达到95%。机动车、污染源监管、科技支撑和统计能力显著增强。全国县级环境监测站基本设备配置达标率达到90%，地市级站基本实现标准化，省级站全部达标。中央本级环境监测能力显著加强。重金属、危险废物、危险化学品、放射性物质等污染事件防范水平显著提高。地市级环境监测站具备较强的应急监测能力，省级站基本具备预警监测能力。地市级环境应急管理机构二级达标率达70%以上，省级机构二级达标率达到100%。国家、省级辐射环境监测能力达到标准化要求，初步具备相对独立、较为完整的安全分析评价、校核计算和实验验证能力，核与辐射安全监管能力与核事业发展同步提高。建成一批市、县环保监管业务用房。建设国家环境规划与工程评估、华北环保督查中心综合业务用房与国家核与辐射安全监管技术研发基地，基本建成6个区域性核与辐射安全监督站业务用房。地市以上环境信息与宣教机构设备配置达到标准化要求。</t>
  </si>
  <si>
    <t>《国家重点监控企业自行监测及信息公开办法》</t>
    <phoneticPr fontId="16" type="noConversion"/>
  </si>
  <si>
    <t>今后国家重点监控企业，不但要接受来自环保部门的监督性监测，还要自己监测自己并将相关数据强制公开。对于企业拒不开展自行监测、不发布监测信息和报告或数据弄虚作假，将面临不予通过上市环保核查、停贷等一系列严厉手段。在政策驱动下，第三方独立监测机构和监测设备机构，将在越来越广阔的环境监测市场中获得更大的发展空间。</t>
  </si>
  <si>
    <t>大气防治</t>
  </si>
  <si>
    <t>到2017年，北京细颗粒物年均浓度要比2012年下降25%以上，控制在每立方米60微克左右。将机动车保有量控制在600万辆以内，完善区域差别化停车收费制度，研究城市低排放区交通拥堵费征收方案；以电力、天然气等清洁能源替代燃煤，大幅削减燃煤总量；大力发展公共交通，2015年轨道交通运营里程力争达到660公里；整治小型污染企业，到2016年底调整退出污染企业1200家；2016年底前完成百万亩造林工程，千方百计增加绿化面积，到2017年全市林木绿化率达到60%以上。</t>
  </si>
  <si>
    <t>北京市</t>
    <phoneticPr fontId="29" type="noConversion"/>
  </si>
  <si>
    <t>《北京市2013-2017年清洁空气行动计划》</t>
    <phoneticPr fontId="29" type="noConversion"/>
  </si>
  <si>
    <t>上海市</t>
    <phoneticPr fontId="29" type="noConversion"/>
  </si>
  <si>
    <t>《清洁空气行动计划(2013-2017)》</t>
    <phoneticPr fontId="29" type="noConversion"/>
  </si>
  <si>
    <t>提出到2017年实现重污染天气大幅减少，空气质量明显改善，PM2.5年均浓度比2012年下降20%。</t>
  </si>
  <si>
    <t>《山西省落实大气污染防治行动计划实施方案和2013年行动计划》</t>
    <phoneticPr fontId="29" type="noConversion"/>
  </si>
  <si>
    <t>到2017年，全省大气环境质量明显好转，重污染天气较大幅度减少，11个设区市可吸入颗粒物浓度比2012年下降10%以上，全省细颗粒物浓度比2012年下降20%以上。全力落实2013年《行动计划》，确保今年11个设区市可吸入颗粒物、细颗粒物浓度分别比2012年下降2%以上、4%左右。</t>
  </si>
  <si>
    <t>重点强化了大气污染防治措施。一是全面强化机动车尾气污染防治。二是强化了油气回收管理。三是强化了燃煤设施管制。《条例》规定，城市大气污染控制区域应当淘汰燃煤锅炉和其他燃煤设施，或者进行清洁能源改造。四是强化了物料、扬尘控制。</t>
  </si>
  <si>
    <t>《河南减少污染物排放条例》</t>
    <phoneticPr fontId="29" type="noConversion"/>
  </si>
  <si>
    <t>到2017年，空气质量明显好转，全市重污染天气较大幅度减少，优良天数逐年提高，PM2.5年均浓度比2012年下降25%。各区县同步落实空气质量改善目标，PM2.5年均浓度比2012年下降25%。以控煤、控车、控尘、控制工业污染和控制新建项目排放等5项工作为重点，制定了十大任务66项措施并细化为462项具体任务。</t>
  </si>
  <si>
    <t>《天津市清新空气行动方案》</t>
    <phoneticPr fontId="29" type="noConversion"/>
  </si>
  <si>
    <t>针对冬季大气的重污染情况，沈阳市将采取十二条措施，包括：建立三级预警，时刻关注空气质量；如遇重度雾霾天气，企事业员工还可采取调休等方式减少户外出行；同时为改善冬季空气质量，降低大气重污染突发频率，将采取机动车单双号限行，政府机关公务用车和事业单位公车也将被要求50%暂停使用。</t>
  </si>
  <si>
    <t>《沈阳冬季大气重污染应急预案征求意见稿》</t>
    <phoneticPr fontId="29" type="noConversion"/>
  </si>
  <si>
    <t>一是以进一步改善县城空气环境质量为目标。加强对县城的二氧化硫污染防治、县城的烟尘污染防治和县城的粉尘污染防治。二是强化工业废气污染防治。严格执行大气污染物排放标准和总量控制制度，继续推行排污许可证制度，促使工业废气污染源全面、稳定达标排放。三是严格执行环评法，严控高耗能、高污染项目进入县域境内。对大气污染物排放量大、治污工艺简单的项目不予审批</t>
  </si>
  <si>
    <t>《贯彻落实大气防污染防治十条措施》</t>
    <phoneticPr fontId="29" type="noConversion"/>
  </si>
  <si>
    <t>2017年完成空气质量明显改善、重污染天气较大幅度减少和优良天数逐年升高的目标，14个市州政府所在城市可吸入颗粒物（PM10）浓度较2012年下降15%以上。重点实施以燃煤小锅炉整治、脱硫脱硝除尘改造、扬尘综合整治、燃油品质提升、清洁能源推广等为主要内容的八大重点工程</t>
  </si>
  <si>
    <t>《甘肃省大气污染防治行动计划实施意见》</t>
    <phoneticPr fontId="29" type="noConversion"/>
  </si>
  <si>
    <t>到2015年，新建和改造燃煤机组、钢铁烧结机完成脱硫治理、拆除旁路；燃煤电厂、水泥完成脱硝治理；燃煤电厂、水泥、钢铁等行业完成除尘升级改造治理；石化行业完成有机废气综合治理。到2017年，全省细颗粒物浓度比2012年下降25%以上、煤炭消费量比2012年净削减4000万吨、钢铁产能削减6000万吨；全部淘汰10万千瓦以下常规燃煤机组；有机化工、医药、表面涂装、塑料制品、包装印刷等重点行业开展挥发性有机物综合治理。</t>
  </si>
  <si>
    <t>《河北省大气污染防治行动计划实施方案》</t>
    <phoneticPr fontId="29" type="noConversion"/>
  </si>
  <si>
    <t>山西省</t>
    <phoneticPr fontId="29" type="noConversion"/>
  </si>
  <si>
    <t>河南省</t>
    <phoneticPr fontId="29" type="noConversion"/>
  </si>
  <si>
    <t>天津市</t>
    <phoneticPr fontId="29" type="noConversion"/>
  </si>
  <si>
    <t>辽宁省</t>
    <phoneticPr fontId="29" type="noConversion"/>
  </si>
  <si>
    <t>广西省</t>
    <phoneticPr fontId="29" type="noConversion"/>
  </si>
  <si>
    <t>甘肃省</t>
    <phoneticPr fontId="29" type="noConversion"/>
  </si>
  <si>
    <t>河北省</t>
    <phoneticPr fontId="29" type="noConversion"/>
  </si>
  <si>
    <t xml:space="preserve">  市场研究部 证券研究报告</t>
    <phoneticPr fontId="55" type="noConversion"/>
  </si>
  <si>
    <t>行业研究</t>
    <phoneticPr fontId="16" type="noConversion"/>
  </si>
  <si>
    <t>投资评级：看好(维持）</t>
    <phoneticPr fontId="16" type="noConversion"/>
  </si>
  <si>
    <t>关于对外投资设立合资公司的公告</t>
  </si>
  <si>
    <t>002658.SZ</t>
  </si>
  <si>
    <t>002672.SZ</t>
  </si>
  <si>
    <t>关于收到中标通知书的公告</t>
  </si>
  <si>
    <t>300334.SZ</t>
  </si>
  <si>
    <t>重大事项停牌公告</t>
  </si>
  <si>
    <t>富春环保</t>
  </si>
  <si>
    <t>关于控股股东减持股份的公告</t>
  </si>
  <si>
    <t>南海发展</t>
  </si>
  <si>
    <t>关于延期复牌的公告</t>
  </si>
  <si>
    <t>现金出资1.47亿与青岛水务集团设合资公司，持股49%，涉及污水、自来水及海水淡化业务，整合山东水务市场</t>
  </si>
  <si>
    <t>关于收到国家重大科学仪器设备开发专项批复的公告</t>
  </si>
  <si>
    <t>VOCs监测设备获国家立项，专项经费3800万元</t>
  </si>
  <si>
    <t>2013年限制性股票激励计划（草案修订稿）</t>
  </si>
  <si>
    <t>修改股权激励行权条件，15、16年扣非净利较13年增长率上调为38%、86%，14-16年扣非ROE上调为9%、9.5%、11%</t>
  </si>
  <si>
    <t>中标青浦污水处理厂污泥干化BOT项目，投资5000万，日处理污泥200吨，年收入2600万</t>
  </si>
  <si>
    <t>关于承诺锁定股份上市流通的提示性公告</t>
  </si>
  <si>
    <t>18万承诺锁定股12月2日解禁，占总股本0.1%</t>
  </si>
  <si>
    <t>关于所属环投公司对“东石塘公司”增资并投资奉贤项目的公告</t>
  </si>
  <si>
    <t>1.2亿增资东石塘公司，持股80%，8亿投资奉贤垃圾发电BOT项目，日处理1000吨，处理费207元/吨，投资收益率8%</t>
  </si>
  <si>
    <t>关于所属置地集团全资子公司城投置地（香港）收购丰启（BVI）100%股权的公告</t>
  </si>
  <si>
    <t>8.2亿收购丰启置业100%股权，开发青浦43万平方住宅地块</t>
  </si>
  <si>
    <t>第五届董事会第二十次会议决议公告</t>
  </si>
  <si>
    <t>2500万购盐城环保产业园180亩土地</t>
  </si>
  <si>
    <t>关于获得国家发展和改革委员会、工业和信息化部 “产业振兴和技术改造2013年中央预算内投资项目”的公告</t>
  </si>
  <si>
    <t>获中央预算内补助720万元</t>
  </si>
  <si>
    <t>筹划重大事项明起停牌</t>
  </si>
  <si>
    <t>控股股东以均价9.45大宗交易减持700万股，占总股本1%</t>
  </si>
  <si>
    <t>拟收购创冠环保(中国)100%股权、佛山南海燃气30%股权</t>
  </si>
  <si>
    <t>2013.11.29</t>
    <phoneticPr fontId="16" type="noConversion"/>
  </si>
  <si>
    <t>2013.11.28</t>
    <phoneticPr fontId="16" type="noConversion"/>
  </si>
  <si>
    <t>2013.11.27</t>
    <phoneticPr fontId="16" type="noConversion"/>
  </si>
  <si>
    <t>2013.11.26</t>
    <phoneticPr fontId="16" type="noConversion"/>
  </si>
  <si>
    <t>2013.11.25</t>
    <phoneticPr fontId="16" type="noConversion"/>
  </si>
  <si>
    <t>我国试点控制京津冀、珠三角等地煤炭消费总量</t>
  </si>
  <si>
    <t>中新网</t>
  </si>
  <si>
    <t>多功能碳交易平台不仅涵盖了碳权领域的各种交易方式，同时也涵盖了能源、排污权等领域的交易模式</t>
  </si>
  <si>
    <t>辽宁碳排放权交易中心启动</t>
  </si>
  <si>
    <t>经济日报</t>
  </si>
  <si>
    <t>综合</t>
    <phoneticPr fontId="16" type="noConversion"/>
  </si>
  <si>
    <t>山东环保厅厅长张波明确表示到2020年，空气质量比2010年改善50%左右，将取消大气污染行业排污特权，实现排放标准与环境质量基本挂钩</t>
  </si>
  <si>
    <t>人民网</t>
  </si>
  <si>
    <t>到2015年，流域企业污水稳定达标排放，涉重金属企业数量和重金属污染物排放量比2008年下降50%，局部地区水质恶化趋势得到彻底遏制，全流域水质实现初步好转。</t>
  </si>
  <si>
    <t>湖南日报</t>
  </si>
  <si>
    <t>湘江污染防治“三年行动计划”方案出台</t>
  </si>
  <si>
    <t>河北大气治理剑指四大行业</t>
  </si>
  <si>
    <t>北京碳排放权交易正式开市</t>
  </si>
  <si>
    <t>现代快报</t>
  </si>
  <si>
    <t>江苏拟提高污水和垃圾处理费 水价或再涨</t>
  </si>
  <si>
    <t>江苏省政府28日发布《关于加快发展节能环保产业的实施意见》，明确提出要完善差别电价政策，按照污染治理实际成本，全面开征建制镇污水处理费，逐步提高排污费、污水处理费、垃圾处理费等征收标准</t>
  </si>
  <si>
    <t>中国环境报</t>
  </si>
  <si>
    <t>上海提出两年内直排污水全部纳管处理</t>
  </si>
  <si>
    <t>各区县政府作为本区域推进截污纳管工作的责任主体，负责制订本区县截污纳管年度计划，并全面负责组织推进和实施；直排水体的企事业单位作为实施截污纳管的第一责任人，负责实施本单位内部排水系统的纳管改造；直排水体住宅小区纳管改造由小区开发商负责实施。</t>
  </si>
  <si>
    <t>环保部</t>
  </si>
  <si>
    <t>山东省济南市做好四篇文章备战冬季大气污染防治</t>
  </si>
  <si>
    <t>市环保局充分认识到今冬大气污染防治任务“硬”、“难”、“急”的特点，坚定不移地做好控燃煤、治尾气、降扬尘、抓应急四篇文章，集中力量备战冬季大气污染防治，掀起全市冬季大气污染防治会战高潮。</t>
  </si>
  <si>
    <t>央广网</t>
  </si>
  <si>
    <t xml:space="preserve">钢铁行业：完成52台钢铁烧结机脱硫工程建设。水泥行业：完成全省剩余的43条水泥生产线的脱硝工程建设，综合脱硝效率不低于70%。所有新投产的水泥生产线都要同步建设脱硝设施。电力行业：对全省还没有完成相关治污改造的30家电厂62台20万千瓦以上燃煤发电机组进行脱硝工程建设和烟气旁路的拆除；完成49台燃煤发电机组除尘升级改造工程。玻璃行业：完成49家企业94条玻璃生产线煤改气、脱硝、脱硫工程建设，综合脱硫效率要达到85%，综合脱硝效率要达到70%
 </t>
  </si>
  <si>
    <t>新华社</t>
  </si>
  <si>
    <t>11月28日，企业代表在北京市碳排放权交易协议转让签约仪式上握手。当日，北京市碳排放权交易在北京环境交易所正式开市。京津冀晋蒙鲁六省区市还签订了跨区域碳排放权交易合作研究协议，为推动区域性碳交易市场建设奠定基础。</t>
  </si>
  <si>
    <t>新京报</t>
  </si>
  <si>
    <t>北京将启动雾霾与健康监测 明年初发数据</t>
  </si>
  <si>
    <t>北京市疾控中心昨日证实，本月底前，将启动雾霾与健康监测工作计划。届时，疾控部门将在各区县居民小区设立11个雾霾监测站。</t>
  </si>
  <si>
    <t>畜禽规模养殖污染防治条例</t>
  </si>
  <si>
    <t>对污染严重的畜禽养殖密集区域，市、县人民政府应当制定综合整治方案，采取组织建设畜禽养殖废弃物综合利用和无害化处理设施、有计划搬迁或者关闭畜禽养殖场所等措施，对畜禽养殖污染进行治理。</t>
  </si>
  <si>
    <t>国务院</t>
    <phoneticPr fontId="29" type="noConversion"/>
  </si>
  <si>
    <t xml:space="preserve">日常关联交易公告
</t>
  </si>
  <si>
    <t>关于控股股东、实际控制人减持股份的提示性公告</t>
  </si>
  <si>
    <t>国中水务</t>
  </si>
  <si>
    <t>关于签订股权收购意向书的公告</t>
  </si>
  <si>
    <t>300335.SZ</t>
  </si>
  <si>
    <t>关于终止发行股份购买资产事项暨股票复牌的公告</t>
  </si>
  <si>
    <t>关于限制性股票激励计划第一个解锁期解锁股份上市流通的提示性公告</t>
  </si>
  <si>
    <t>407万股限制性股票11日解锁，占总股本0.6%</t>
  </si>
  <si>
    <t>关于公司技术中心被认定为“北京市企业技术中心”的公告</t>
  </si>
  <si>
    <t>技术中心被认定为北京市企业技术中心</t>
  </si>
  <si>
    <t>签鸿骏铝电脱硝改造、吴泾热电、吴泾发电取消脱硫旁路EPC合同，金额合计1.25亿</t>
  </si>
  <si>
    <t>关于全资子公司签订《三亚市垃圾渗滤液处理站BOT特许经营项目特许经营协议》的公告</t>
  </si>
  <si>
    <t>合同正式签署，内容未变</t>
  </si>
  <si>
    <t>重庆水务</t>
  </si>
  <si>
    <t>关于重庆中法环保研发中心有限公司完成设立登记的公告</t>
  </si>
  <si>
    <t>出资750万与中法水务合资设环保研发中心， 持股50%</t>
  </si>
  <si>
    <t>关于公司名称及证券简称变更的公告</t>
  </si>
  <si>
    <t>10日更名为瀚蓝环境</t>
  </si>
  <si>
    <t>关于签署六盘水市水城经济开发区工业污水处理厂BOT项目框架合作协议的公告</t>
  </si>
  <si>
    <t>工业污水一期规模3万方/日，特许经营25年</t>
  </si>
  <si>
    <t>关于签署六盘水市水城经济开发区生活污水处理厂BOT项目框架合作协议的公告</t>
  </si>
  <si>
    <t>生活污水一期新建规模5000方/日（总规模1.5万方），投资4000万，污水费1.3元/吨</t>
  </si>
  <si>
    <t>均价18元大宗交易减持250万股，占总股本1%</t>
  </si>
  <si>
    <t>关于转让重庆国际信托有限公司股权的公告</t>
  </si>
  <si>
    <t>24亿出售重庆信托24%股权</t>
  </si>
  <si>
    <t>3200万人民币收购Josab公司42%股权，主营净水器设备，收购价较标的公司收盘价折价70%</t>
  </si>
  <si>
    <t>终止发行股份购买资产，明复牌，未来仍会考虑并购上下游及相关产业</t>
  </si>
  <si>
    <t>2013.12.2</t>
    <phoneticPr fontId="16" type="noConversion"/>
  </si>
  <si>
    <t>2013.12.5</t>
    <phoneticPr fontId="16" type="noConversion"/>
  </si>
  <si>
    <t>2013.12.4</t>
    <phoneticPr fontId="16" type="noConversion"/>
  </si>
  <si>
    <t>2013.12.4</t>
    <phoneticPr fontId="16" type="noConversion"/>
  </si>
  <si>
    <t>2013.12.3</t>
    <phoneticPr fontId="16" type="noConversion"/>
  </si>
  <si>
    <t>周生贤：环保部将加强排污单位监管</t>
  </si>
  <si>
    <t>环境保护部“12369”环保举报热线2013年8月群众举报案件处理情况</t>
  </si>
  <si>
    <t>住房城乡建设部关于全国城镇污水处理设施2013年第三季度建设和运行情况的通报</t>
  </si>
  <si>
    <t>山东废气烟尘随手拍 照片曝光治雾霾</t>
  </si>
  <si>
    <t xml:space="preserve">环境保护部通报中东部地区大面积灰霾污染 </t>
  </si>
  <si>
    <t>国务院关于印发全国资源型城市可持续发展规划（2013-2020年）的通知</t>
  </si>
  <si>
    <t>成都环境准入趋严 燃煤电厂不再批</t>
  </si>
  <si>
    <t>湖北武汉市制定空气改善计划向雾霾宣战 十年后消除重污染天</t>
  </si>
  <si>
    <t>湖南省首次开展县级集中式生活饮用水水源地水质61项指标监测</t>
  </si>
  <si>
    <t>环境税方案有望率先对废水废气征税</t>
  </si>
  <si>
    <t>在下放行政审批权限的同时，要加强对后续监管工作的研究，通过建立健全排污单位环境信息披露、建设项目环评公众参与等制度，强化建设项目全过程监管。</t>
  </si>
  <si>
    <t xml:space="preserve">2013年8月，环境保护部“12369”环保举报热线受理群众举报140件，其中，河北（33件）、山东（18件）、河南（10件）三省的举报数量位于全国前列，所有举报件已转交各地方环保部门调查处理。
</t>
  </si>
  <si>
    <t>截至2013年9月底，全国设市城市、县累计建成城镇污水处理厂3501座，污水处理能力约1.47亿立方米/日，比2012年底新增污水处理厂161座，新增处理能力约450万立方米/日。全国已有651个设市城市建有污水处理厂，约占设市城市总数的99.1%；累计建成污水处理厂2020座，形成污水处理能力1.21亿立方米/日，比2012年底增加了300万立方米/日。黑龙江省尚志、五常、密山、铁力、海伦市，西藏自治区日喀则市等6个城市尚未建成城镇污水处理厂。全国已有1336个县城建有污水处理厂，约占县城总数的82.3%；累计建成污水处理厂1481座，形成污水处理能力2564万立方米/日，比2012年底增加了约150万立方米/日。</t>
  </si>
  <si>
    <t>山东省城市建成区烟（粉）尘污染“随手拍”活动启动，打响了一场治理大气污染、减少雾霾的全民战争。</t>
  </si>
  <si>
    <t xml:space="preserve">造成我国大范围灰霾天气的主要原因：一是不利气象条件造成污染物持续累积。受近地面静稳天气控制，空气在水平和垂直方向流动性均非常小，大气扩散条件非常差。二是机动车尾气和北方冬季燃煤采暖对空气质量恶化贡献较大。静稳天气条件下机动车尾气排放累积，特别是北方地区因为采暖期猛增的能源消耗排放，对空气质量造成严重影响。 
</t>
  </si>
  <si>
    <t>矿山地质环境得到有效保护，历史遗留矿山地质环境问题的恢复治理率大幅提高，因矿山开采新损毁的土地得以全面复垦利用，新建和生产矿区不欠新账。主要污染物排放总量大幅减少，重金属污染得到有效控制。重点地区生态功能得到显著恢复。</t>
  </si>
  <si>
    <t>成都不仅投资超亿元完成市环境监测中心站、17个县级监测站达标建设以及四川石化基地园区环境监测站建设，还从环境准入上加强污染治理，下一步将不再审批钢铁、水泥、焦炭、有色冶炼等高污染项目及燃煤电厂</t>
  </si>
  <si>
    <t xml:space="preserve">武汉市政府常务会审议通过改善空气质量的《五年行动计划》，拟投入280亿元，计划2017年武汉可吸入颗粒物（PM10）和细颗粒物（PM2.5）年均浓度分别下降20%，空气质量优良天数逐年增加，10年后基本消除重污染天。
</t>
  </si>
  <si>
    <t xml:space="preserve"> 为全面、客观、准确掌握县级集中式生活饮用水水源地的水质状况及变化趋势，保障饮用水安全，从2013年1月起，按照《全国集中式生活饮用水水源地水质监测实施方案》，湖南省环保部门对县级行政单位所在城镇的所有在用集中式生活饮用水水源地全面展开监测，监测项目为《地表水环境质量标准》（GB3838-2002）中指定的61项指标，监测频次为每季度一次，监测数据通过省环境监测中心站报送中国环境监测总站。 </t>
  </si>
  <si>
    <t>财政部财科所副所长苏明透露，环境税方案已上报至国务院，正在按程序审核中。业内人士指出，目前上报的环境税方案有望率先对废水和废气两个税目征税。而根据目前的排污费水平，环境税一旦开征，其规模很可能会超过千亿，预计环保类上市公司有望迎来一定的发展机会。</t>
  </si>
  <si>
    <t>中国能源报</t>
  </si>
  <si>
    <t>住建部</t>
  </si>
  <si>
    <t>新华网</t>
  </si>
  <si>
    <t>国务院</t>
  </si>
  <si>
    <t>成都商报</t>
  </si>
  <si>
    <t>中国证券报</t>
  </si>
  <si>
    <t>关于签订《重庆大足工业园区（龙水园区）污水处理工程一期施工总承包合同协议书》的公告</t>
  </si>
  <si>
    <t>2013年度业绩预告修正公告</t>
  </si>
  <si>
    <t>关于与BioKube公司、Selda公司签订谅解备忘录的公告</t>
  </si>
  <si>
    <t>000939.SZ</t>
  </si>
  <si>
    <t>凯迪电力</t>
  </si>
  <si>
    <t>关于投资页岩气进展的公告</t>
  </si>
  <si>
    <t>关于2013年11月已投运电厂发电量自愿性信息披露公告</t>
  </si>
  <si>
    <t>关于持股5%以上的股东短线交易的公告</t>
  </si>
  <si>
    <t>重庆项目正式签署，内容未变，污水处理厂、截污管工程承包费分别为4351、9000万，于14年10月、15年10月竣工</t>
  </si>
  <si>
    <t>下修全年净利为0.68-2.4亿，同比降30-80%</t>
  </si>
  <si>
    <t>1200万美元收购BioKube公司100%股权，为小型污水处理系统提供商</t>
  </si>
  <si>
    <t>下属生物质电厂11月发电1.6亿度，与上月持平</t>
  </si>
  <si>
    <t>上交10万元利得</t>
  </si>
  <si>
    <t>2013.12.12</t>
    <phoneticPr fontId="16" type="noConversion"/>
  </si>
  <si>
    <t>2013.12.11</t>
    <phoneticPr fontId="16" type="noConversion"/>
  </si>
  <si>
    <t>2013.12.10</t>
    <phoneticPr fontId="16" type="noConversion"/>
  </si>
  <si>
    <t>2013.12.9</t>
    <phoneticPr fontId="16" type="noConversion"/>
  </si>
  <si>
    <t>页岩气开发全资子公司完成工商登记</t>
    <phoneticPr fontId="16" type="noConversion"/>
  </si>
  <si>
    <t>辽宁空气质量按日考核、超标罚款，罚缴资金用于大气污染治理</t>
  </si>
  <si>
    <t>国家发展改革委安排部署加强节能减排促进大气污染防治工作</t>
  </si>
  <si>
    <t>北京顺义治理大气污染5年将投资284亿</t>
  </si>
  <si>
    <t>代区长卢映川介绍，2013至2017年，顺义区大气污染治理工作计划投资284亿元。到2017年空气中细颗粒年均浓度比2012年下降25%以上，控制在55微克/立方米左右。</t>
  </si>
  <si>
    <t>中央经济工作会议举行 习近平、李克强作重要讲话</t>
  </si>
  <si>
    <t>加大环境治理和保护生态的工作力度、投资力度、政策力度，加强区域联防联控，加强源头治理，把大气污染防治措施真正落到实处。</t>
  </si>
  <si>
    <t>湖南将告别环境无价时代 2015年所有工业企业实施排污权有偿使用和交易</t>
  </si>
  <si>
    <t xml:space="preserve">湖南省积极拓展排污权交易市场，建立吸引社会资本投入环境保护的市场化机制，使环境资源和环境容量实现从无价到有价的转变。据湖南省环保厅排污权交易中心主任吴小平介绍，截至目前，湖南省已对试点范围内的1100多家企业分配核定了初始排污权，其中有近900家企业缴纳有偿使用费，累计收缴有偿使用费4500万元，缴费企业比率达到80%。
</t>
  </si>
  <si>
    <t>陕西省副省长张道宏就水污染防治工作提出具体要求</t>
  </si>
  <si>
    <t xml:space="preserve">督促列入渭河水污染防治三年行动方案的治污项目抓紧实施，争取明年下半年各类治污项目全部完成。对于汉丹江流域水环境保护工作，重点抓好点源的污染防治，突出抓好陕南城市污水管网建设，逐步提高污水管网的覆盖率和污水收集率，确保一江清水供北京，抓紧出台《陕西省汉丹江流域水质保护行动方案》。张道宏还要求环保部门要高度重视陕北能源化工基地的水污染防治工作
</t>
  </si>
  <si>
    <t>近日，辽宁省政府依照《辽宁省城市环境空气质量考核暂行办法》，对环境空气质量超标的沈阳等8个城市开出5420万元罚单。</t>
  </si>
  <si>
    <t>天津市首例环境污染犯罪宣判 严打环境污染犯罪</t>
  </si>
  <si>
    <t>日前，静海县人民法院以环境污染罪判处关某有期徒刑一年，罚金3万元；判处史某有期徒刑6个月，罚金1万元。这是《最高人民法院、最高人民检察院关于办理环境污染刑事案件适用法律若干问题的解释》实行以来，天津市首例对环境污染犯罪的判决。</t>
  </si>
  <si>
    <t>土壤环保行动计划拟出 土壤修复几十万亿市场待启</t>
  </si>
  <si>
    <t xml:space="preserve">“我们的大气和水污染治理已经走了将近40年的历程，但是土壤污染治理与修复几乎还没有动。”12月8日召开的“2013年中国环保上市公司峰会”上，环保部生态司司长庄国泰公开表示，基于这一出发点，一旦土壤修复市场打开会非常大，远远超过大气和水的治理，将是几十万亿的规模。
</t>
  </si>
  <si>
    <t>甘肃省兰州市政府印发规定22部门皆为环保责任人</t>
  </si>
  <si>
    <t xml:space="preserve">近日，甘肃省兰州市政府办公厅印发《兰州市环境保护监督管理责任暂行规定》。规定明确，今后兰州市环境保护监督管理将不再只是环保部门的事情，也是政府和相关部门的“分内事”。
</t>
  </si>
  <si>
    <t>调整优化产业结构和布局。大力发展节能环保产业，制订重大节能、环保、资源循环利用等技术装备产业化工程实施方案。综合运用多种手段形成组合拳。加大中央预算内资金支持，引导社会加大节能减排和防治大气污染治理投入。深入推进资源性产品价格改革，发挥差别电价、惩罚性电价作用，落实脱硫、脱硝和除尘电价政策，推行居民用电、用水、用气阶梯价格。</t>
  </si>
  <si>
    <t xml:space="preserve">下放审批权限 加大信息公开 强化环评监管 环境保护部连续发布三个文件 推进环评审批改革和职能转变 </t>
  </si>
  <si>
    <t xml:space="preserve">环境保护部日前发布了《中华人民共和国环境保护部公告2013年第73号》, 下放部分项目环评审批权限，同时还配套印发了《建设项目环境影响评价政府信息公开指南》和《关于切实加强环境影响评价监督管理工作的通知》两个文件，旨在加大环评政府信息公开、强化环评事中事后监管。 
</t>
  </si>
  <si>
    <t>我国环保产业营收规模约3万亿元　年增长率达到30%</t>
  </si>
  <si>
    <t xml:space="preserve">环保部副部长吴晓青８日表示，根据相关部委联合调查，我国环境保护相关产业的年营业收入在３万亿元左右，年复合增长率达到３０％。未来环保部门将通过加强环境执法、加快简政放权等手段，推动环保产业成为我国的支柱产业。
</t>
  </si>
  <si>
    <t>京华时报</t>
  </si>
  <si>
    <t>天津日报</t>
  </si>
  <si>
    <t>21世纪经济报道</t>
  </si>
  <si>
    <t>发改委</t>
  </si>
  <si>
    <t>2013.12.12</t>
  </si>
  <si>
    <t>关于签署战略合作协议书的提示性公告</t>
  </si>
  <si>
    <t>与芭田股份签战略合作协议，在高效农业灌溉等领域全面合作</t>
  </si>
  <si>
    <t>首创股份</t>
  </si>
  <si>
    <t>重大合同生效公告</t>
  </si>
  <si>
    <t>合肥项目合同正式签署</t>
  </si>
  <si>
    <t>出售资产公告</t>
  </si>
  <si>
    <t>关于向控股子公司中电投远达环保工程有限公司增资的公告</t>
  </si>
  <si>
    <t>300125.SZ</t>
  </si>
  <si>
    <t>2013年度非公开发行A股股票预案（修订案）</t>
  </si>
  <si>
    <t>修改定增预案，发行数量减少4700万股，募资减少3亿，其他不变</t>
  </si>
  <si>
    <t>关于与贵州省黔东南州凯里市签署城市生活垃圾焚烧发电BOT项目特许经营协议的公告</t>
  </si>
  <si>
    <t>与贵州凯里市政府签垃圾发电BOT，日处理1050吨，总投资4亿</t>
  </si>
  <si>
    <t>关于调整固定资产折旧年限的公告</t>
  </si>
  <si>
    <t>调整折旧年限，增加14年净利6800万</t>
  </si>
  <si>
    <t>7亿出售三家控股公司股权</t>
  </si>
  <si>
    <t>更名公告</t>
  </si>
  <si>
    <t>全称变更为盛运环保（集团），证券简称不变</t>
  </si>
  <si>
    <t>关于荣获“中国质量奖提名奖”的公告</t>
  </si>
  <si>
    <t>获中国质量奖提名奖</t>
  </si>
  <si>
    <t>关于成立节水灌溉产业技术创新战略联盟、天津市大禹节水灌溉技术研究院及“大禹节水”院士专家工作站的公告</t>
  </si>
  <si>
    <t>成立节水灌溉技术联盟、天津技术研究院、院士专家工作站</t>
  </si>
  <si>
    <t>重大事项继续停牌公告</t>
  </si>
  <si>
    <t>重大事项存不确定性，明起继续停牌</t>
  </si>
  <si>
    <t>1.7亿增资远达工程，持股94%</t>
  </si>
  <si>
    <t>筹划重大事项，明起停牌</t>
  </si>
  <si>
    <t>瀚蓝环境</t>
  </si>
  <si>
    <t>重大资产重组进展公告</t>
  </si>
  <si>
    <t>重组事项复杂，明起继续停牌30天</t>
  </si>
  <si>
    <t>环保部通报南水北调工程东中线专项执法检查情况</t>
  </si>
  <si>
    <t>山东十七市与省直有关部门共签大气污染防治目标责任书</t>
  </si>
  <si>
    <t>2013年中央和省级各类农村水利投入超过2000亿元</t>
  </si>
  <si>
    <t>记者从水利部了解到，通过加大各级财政投入、落实土地出让收益计提及统筹等政策性资金、利用金融贷款、吸引民间资本投资等，以公共财政为主的多渠道水利投入稳定增长。初步统计，２０１３年中央和省级各类农村水利投入超过２０００亿元，不少省份各级投入过百亿元。</t>
  </si>
  <si>
    <t xml:space="preserve">环境保护部发布11月份重点区域和74个城市空气质量状况 </t>
  </si>
  <si>
    <t>结果显示， 11月份，74个城市达标天数比例范围为3.3%～100%，平均为52.3%；平均超标天数比例为47.7%，其中轻度污染占29.1%，中度污染占10.5%，重度污染占6.6%，严重污染占1.5%。</t>
  </si>
  <si>
    <t>结果显示，东线(江苏、山东)水质好于中线(河南、湖北、陕西)。其中，中线污染防治规划项目共474个，目前仅完成51个，完成率仅为10.8%；56个水质控制断面中有10个断面水质不达标。</t>
  </si>
  <si>
    <t xml:space="preserve">生态山东建设工作领导小组会议在济南召开。会上，山东省副省长邓向阳代表省政府与十七市政府代表——济南市、省直有关部门代表——省发展改革委签订大气污染防治目标责任书。会后，其他地市及省直有关部门分别传签。 
</t>
  </si>
  <si>
    <t>广东省启动排污权交易试点</t>
  </si>
  <si>
    <t>继12月16日首次碳排放配额有偿竞拍顺利完成后，广东省生态文明制度建设又迈出重要一步。昨日，广东省排污权有偿使用和交易试点在广州正式鸣锣启动，作为交易平台的广东省环境权益交易所同时揭牌。</t>
  </si>
  <si>
    <t>北京非居民垃圾处理费涨11倍 乱倒垃圾可罚10万</t>
  </si>
  <si>
    <t>从明年1月1日起，北京将大幅上调非居民垃圾处理费和排污费标准。其中垃圾处理费由25元/吨提高到300元/吨；四种污染物排放收费由不到1元/公斤提高到10元/公斤和12元/公斤。</t>
  </si>
  <si>
    <t>南方日报</t>
  </si>
  <si>
    <t>2013.12.15</t>
  </si>
  <si>
    <t>2013.12.15</t>
    <phoneticPr fontId="16" type="noConversion"/>
  </si>
  <si>
    <t>2013.12.16</t>
    <phoneticPr fontId="16" type="noConversion"/>
  </si>
  <si>
    <t>2013.12.17</t>
    <phoneticPr fontId="16" type="noConversion"/>
  </si>
  <si>
    <t>2013.12.18</t>
    <phoneticPr fontId="16" type="noConversion"/>
  </si>
  <si>
    <t>2013.12.19</t>
    <phoneticPr fontId="16" type="noConversion"/>
  </si>
  <si>
    <t xml:space="preserve">落实大气十条要求 环境保护部发布水泥有色等重点行业污染物排放新标准 </t>
  </si>
  <si>
    <t xml:space="preserve">环境保护部有关负责人今日向媒体通报，为贯彻落实国务院《大气污染防治行动计划》，通过制定、修订重点行业排放标准“倒逼”产业转型升级，环境保护部会同国家质检总局发布了《水泥工业大气污染物排放标准》（GB 4915-2013） 、《水泥窑协同处置固体废物污染控制标准》（GB 30485-2013）及其配套的《水泥窑协同处置固体废物环境保护技术规范》（HJ 662-2013）等3项标准，以及《铅、锌工业污染物排放标准》等6项有色金属行业排放标准修改单，增设了大气污染物特别排放限值。 
</t>
  </si>
  <si>
    <t>我国海水淡化日产淡水77.4万吨</t>
  </si>
  <si>
    <t>记者从国家海洋局获悉:截至2012年底,我国海水淡化工程日产淡化水总规模达到77.4万吨,全国海水利用工作进展顺利。</t>
  </si>
  <si>
    <t>陕西省环保厅：四项措施抓好《陕西省大气污染防治条例》的贯彻落实</t>
  </si>
  <si>
    <t xml:space="preserve">宣传贯彻《条例》要把握13个重点。一是强化大气污染物总量控制制度。要求制定总量控制计划，严格控制主要大气污染物增量；二是突出规划管理，编制大气污染防治、清洁能源发展和燃煤总量控制等规划；三是合理布局，划定禁止布局区域和限制布局区域；四是加强区域大气污染联防联控，建立区域合作制度与省际间大气污染防治协作机制；五是强化企业监测责任；六是制定严格的大气环境质量、污染物排放和燃煤、燃油有害物物质控制标准。七是加强对有毒有害物质的监管，划定专门区域，开展室内空气质量监测，安装治理、收集设施。八是严格餐饮油烟治理，合理规划布局；九是强化机动车污染防治；十是严格控制扬尘污染。十一是加大处罚力度，实施按日累计处罚，同时提高了处罚额度；十二是强化对有关技术服务单位的监管；十三是信息公开，全社会参与，重大影响的建设项目环评审批时要组织听证，定期公布空气环境质量状况，公开企业环境信息。
</t>
  </si>
  <si>
    <t>环保法再审 环保部门有权查封污染企业</t>
  </si>
  <si>
    <t>根据惯例，明年2月底的全国人大常委会会议主要为3月的两会做准备，不会审议法律议案。这意味着对《环保法》修订的审议，最早要在明年4月份举行的全国人大常委会会议上审议。环保部一位官员也向记者证实，将在明年4月的全国人大常委会会议上继续审议，他还表示，将按照三审后的版本进行第四次审议。在本次送审的草案中，包含了环保部门可查封污染企业的执法权。而此前，环保部门只有处罚、责令限期整改的权力。</t>
  </si>
  <si>
    <t>水利部编制2015年水利前期投资计划</t>
  </si>
  <si>
    <t>从水利部权威人士处获悉，水利部正在要求各部门编制2015年中央水利前期工作投资建议计划和2015-2017年前期工作投资滚动计划，并于月底前完成申报。</t>
  </si>
  <si>
    <t>2013年主要污染物总量减排核查核算视频会议召开</t>
  </si>
  <si>
    <t>2013年度主要污染物总量减排核查核算视频会议12月20日在京召开。环境保护部副部长翟青部署2013年主要污染物总量减排核查核算工作。</t>
  </si>
  <si>
    <t>人民日报</t>
  </si>
  <si>
    <t xml:space="preserve"> 中国经营报</t>
  </si>
  <si>
    <t>2013.12.20</t>
  </si>
  <si>
    <t>关于全资子公司签订重大合同的公告</t>
  </si>
  <si>
    <t>青浦污泥干化项目正式签署，内容未变</t>
  </si>
  <si>
    <t>关于签署蓬莱化学危固废焚烧项目合作框架协议的公告</t>
  </si>
  <si>
    <t>002537.SZ</t>
  </si>
  <si>
    <t>关于节能业务合同的公告</t>
  </si>
  <si>
    <t>日常关联交易公告</t>
  </si>
  <si>
    <t>关于签署崇左市江州区农村土地承包经营权转包（租赁）框架协议书的提示性公告</t>
  </si>
  <si>
    <t>关于签署股权收购框架协议暨股票复牌的公告</t>
  </si>
  <si>
    <t>发行股份及支付现金购买资产并募集配套资金暨关联交易预案</t>
  </si>
  <si>
    <t>300165.SZ</t>
  </si>
  <si>
    <t>现金及发行股份购买资产预案</t>
  </si>
  <si>
    <t>关于对全资子公司提供财务资助的公告</t>
  </si>
  <si>
    <t>向石家庄冀安提供5000万资金支持，推进桥东BT项目</t>
  </si>
  <si>
    <t>与蓬莱嘉信染料合资建设化学危废焚烧项目，持股57%</t>
  </si>
  <si>
    <t xml:space="preserve">国电清新 </t>
  </si>
  <si>
    <t>子公司签石家庄供热BOT项目，利用污水处理厂20万吨/日中水，投资1.5亿，年收入7100万，14年竣工</t>
  </si>
  <si>
    <t>三聚环保</t>
  </si>
  <si>
    <t>关于全资子公司沈阳三聚凯特催化剂有限公司通过挂牌方式竞得土地使用权的公告</t>
  </si>
  <si>
    <t>756万购得1.6万平方工业用地</t>
  </si>
  <si>
    <t>实控人均价15.4大宗交易减持420万股，占总股本2%</t>
  </si>
  <si>
    <t>关于持股5%以上股东减持股份的提示性公告</t>
  </si>
  <si>
    <t>均价33.9二级市场减持233万股，占总股本0.8%</t>
  </si>
  <si>
    <t>关于公司全资子公司完成工商注册登记的公告</t>
  </si>
  <si>
    <t>衡阳垃圾发电项目公司</t>
  </si>
  <si>
    <t>关于签署大唐湘潭发电有限责任公司2、3号机组烟气脱硝改造项目
总承包合同的公告</t>
  </si>
  <si>
    <t>合同金额1.3亿</t>
  </si>
  <si>
    <t>子公司签习水二郎电厂1.1亿水岛EPC项目</t>
  </si>
  <si>
    <t>关于下属控股子公司取得环境污染设施运营资质证书的公告</t>
  </si>
  <si>
    <t>中科通用获生活垃圾处理运营资质</t>
  </si>
  <si>
    <t>承包20万亩土地种植新型高效糖蔗</t>
  </si>
  <si>
    <t>关于使用超募资金投资建设专项研发实验室及生产办公配套项目的公告</t>
  </si>
  <si>
    <t>9000万超募资金投建研发实验室</t>
  </si>
  <si>
    <t>拟现金收购广州绿由不低于51%股权</t>
  </si>
  <si>
    <t>接受关联方财务资助公告</t>
  </si>
  <si>
    <t>接受南海控股2.5亿财务资助</t>
  </si>
  <si>
    <t>18.5亿收购创冠中国100%股权，3.84亿收购燃气发展30%股权</t>
  </si>
  <si>
    <t>关于下属全资子公司取得建筑业企业资质证书的公告</t>
  </si>
  <si>
    <t>获机电设备安装、环保工程专业承包三级资质</t>
  </si>
  <si>
    <t>关于持股5%以上股东减持股份的公告</t>
  </si>
  <si>
    <t>科桥投资均价16.8减持320万股，占总股本1.6%</t>
  </si>
  <si>
    <t>14.8亿收购宇星科技51%股权，其中现金7亿、16元定增4900万股，主营环境在线监测仪器、治理工程及运营，13、14、15、16年净利不低于2.2、2.7、3.3、4亿</t>
  </si>
  <si>
    <t>创业环保</t>
  </si>
  <si>
    <t>持续关连交易</t>
  </si>
  <si>
    <t>与天津城投签污泥处置运营协议，日处理120-300吨，至14年8月止，服务费总计509-900万</t>
  </si>
  <si>
    <t>对外投资项目后续协议签署公告</t>
  </si>
  <si>
    <t>关于重大资产重组停牌的公告</t>
  </si>
  <si>
    <t>关于重大事项停牌公告</t>
  </si>
  <si>
    <t>筹划发行股份购买资产，继续停牌</t>
  </si>
  <si>
    <r>
      <t>255</t>
    </r>
    <r>
      <rPr>
        <sz val="10"/>
        <color indexed="8"/>
        <rFont val="宋体"/>
        <family val="3"/>
        <charset val="134"/>
        <scheme val="minor"/>
      </rPr>
      <t>万股票期权可自主行权，行权价16.3</t>
    </r>
  </si>
  <si>
    <r>
      <rPr>
        <sz val="10"/>
        <color indexed="8"/>
        <rFont val="宋体"/>
        <family val="3"/>
        <charset val="134"/>
        <scheme val="minor"/>
      </rPr>
      <t>与湘潭城管局签垃圾发电BOT协议，日处理2000吨</t>
    </r>
  </si>
  <si>
    <r>
      <rPr>
        <sz val="10"/>
        <color indexed="8"/>
        <rFont val="宋体"/>
        <family val="3"/>
        <charset val="134"/>
        <scheme val="minor"/>
      </rPr>
      <t>远达工程签通辽发电1号锅炉脱硝、土耳其电厂脱硫EPC，金额1.35亿</t>
    </r>
  </si>
  <si>
    <r>
      <rPr>
        <sz val="10"/>
        <color indexed="8"/>
        <rFont val="宋体"/>
        <family val="3"/>
        <charset val="134"/>
        <scheme val="minor"/>
      </rPr>
      <t>筹划重大资产重组停牌</t>
    </r>
  </si>
  <si>
    <r>
      <rPr>
        <sz val="10"/>
        <color indexed="8"/>
        <rFont val="宋体"/>
        <family val="3"/>
        <charset val="134"/>
        <scheme val="minor"/>
      </rPr>
      <t>桑德环境</t>
    </r>
  </si>
  <si>
    <r>
      <rPr>
        <sz val="10"/>
        <color indexed="8"/>
        <rFont val="宋体"/>
        <family val="3"/>
        <charset val="134"/>
        <scheme val="minor"/>
      </rPr>
      <t>关于公司股票期权激励计划首次授予第三个行权期及预留股票期权第二个行权期符合行权条件相关事项的公告</t>
    </r>
  </si>
  <si>
    <t>空气质量新标准第二阶段监测实施任务圆满完成</t>
  </si>
  <si>
    <t>发改委印发《太湖流域水环境综合治理总体方案》</t>
  </si>
  <si>
    <t>电力企业大气污染防治专项监管全面展开</t>
  </si>
  <si>
    <t>中国新闻网</t>
  </si>
  <si>
    <t>以整治环境污染为主要内容的“生态文明”建设，在去年得到了前所未有的加强。记者从公安部了解到，去年环保部门移送警方立案侦查环境污染刑事案件372起，超过前10年总和。全国警方共立案侦查环境污染刑事案件700余起，已破案500余起，抓获嫌犯1200余人。</t>
  </si>
  <si>
    <t>我国水权改革提速 省市县水资源控制指标体系基本建立</t>
  </si>
  <si>
    <t>为充分发挥市场配置水资源作用，促进水资源的保护和高效利用，我国逐步加快水权改革进程，推进初始水权界定，已基本建立覆盖省市县三级行政区的水资源控制指标体系。今后将进一步扩大水权交易试点范围，在水资源产权制度的基础上，制定地区间、行业间、用水户之间的水权交易规则和监管制度，推动建立水权交易平台，加强水权市场监管。</t>
  </si>
  <si>
    <t>环保部正式印发《2014年国家重点监控企业名单》</t>
  </si>
  <si>
    <t>确定国家重点监控企业14410家，其中废水企业4001家，废气企业3865家，污水处理厂3606家，重金属企业2771家，规模化畜禽养殖场(小区)167家。</t>
  </si>
  <si>
    <t>国家发展改革委、住房城乡建设部印发《关于加快建立完善城镇居民用水阶梯价格制度的指导意见》，部署全面实行城镇居民阶梯水价制度。2015年底前，设市城市原则上要全面实行居民阶梯水价制度；具备实施条件的建制镇也要积极推进。</t>
  </si>
  <si>
    <t>第二阶段实施空气质量新标准的全部449个监测点位已与国家联网，并于2014年1月1日起，在当地环保网站和全国空气质量实时发布平台上对社会发布空气质量信息。</t>
  </si>
  <si>
    <t xml:space="preserve">环境保护部等四部委联合发布《企业环境信用评价办法（试行）》 </t>
  </si>
  <si>
    <t xml:space="preserve">环境保护部有关负责人今日向媒体通报，环境保护部近日会同国家发改委、人民银行、银监会联合发布了《企业环境信用评价办法（试行）》，指导各地开展企业环境信用评价，督促企业履行环保法定义务和社会责任，约束和惩戒企业环境失信行为。 </t>
  </si>
  <si>
    <t>湖北省人大常委会召开座谈会 听取专家对水污染防治条例修改意见</t>
  </si>
  <si>
    <t>省人大常委会党组书记、常务副主任李春明强调，水污染防治立法要把“严”字贯彻始终，做到严防严治。对于源头性污染要严防、过程性污染要严管、现实性污染要严治、损害性污染要严惩，对于损害水环境的责任者要严格追究。防治水污染的标准、规划和措施要一步到位，努力将水环境保护的制度体系法律化。</t>
  </si>
  <si>
    <t>江苏近10亿元投向生态红线区域保护</t>
  </si>
  <si>
    <t>《江苏省生态补偿转移支付暂行办法》近日发布，标志着该省生态补偿转移支付制度步入实施阶段，将安排近１０亿元补助资金支持生态红线区域保护。</t>
  </si>
  <si>
    <t>贵州省贵阳市正在制定《蓝天守卫计划》推进空气质量持续改善</t>
  </si>
  <si>
    <t>建立“预防为主，联防联控”的大气污染防治机制，从产业结构调整、科学规划城市建设、环境空气质量预测预报、污染天气应急响应、工业废气治理、提高能源使用效率、机动车尾气治理、建筑工地和道路扬尘管控、提高城市绿化以及全民参与等方面强力推进贵阳市环境空气质量的持续改善。</t>
  </si>
  <si>
    <t>《总体方案修编》针对当前太湖治理面临的总氮消减难度大、面源污染日益突出、结构性污染严重等新情况和新问题，明确下一阶段太湖治理的思路和重点领域，提出了饮用水安全保障、产业结构调整、工业点源污染治理、城乡污水和垃圾处理、面源污染治理、生态修复、水利工程建设、节水减排、监测预警、科技攻关、资源化利用、项目运行监管及淀山湖综合治理13类任务，以及政策、法规、科技、市场和监管等方面的保障措施。</t>
  </si>
  <si>
    <t>国家能源局</t>
  </si>
  <si>
    <t>此次专项监管重点包括：30万千瓦以下燃煤机组、企业自备电站脱硫脱硝除尘设施改造与投运情况；统调热电联产机组“以热定电”运行情况；煤改气、新建天然气热电联产项目气源落实情况等。专项监管工作主要分企业报送材料、工作组现场检查、落实整改等三个阶段开展，计划于2014年5月完成。</t>
  </si>
  <si>
    <t>对外投资公告</t>
  </si>
  <si>
    <t>300156.SZ</t>
  </si>
  <si>
    <t>天立环保</t>
  </si>
  <si>
    <t>中原环保</t>
  </si>
  <si>
    <t>关于预中标的提示性公告</t>
  </si>
  <si>
    <t>关于设立贵州黔东南凯里市垃圾发电项目公司的公告</t>
  </si>
  <si>
    <t>关于筹划发行股份购买资产的停牌公告</t>
  </si>
  <si>
    <t>关于控股子公司签署特许经营协议补充协议的公告</t>
  </si>
  <si>
    <t>2.6亿投南海餐厨垃圾处理BOT，日处理300吨，建设期1年</t>
  </si>
  <si>
    <t>关于向公司全资子公司重庆远达水务有限公司增资的公告</t>
  </si>
  <si>
    <t>7000万增资远达水务</t>
  </si>
  <si>
    <t>2013年年度业绩预告</t>
  </si>
  <si>
    <t>净利7.6-8.7亿增35-55%</t>
  </si>
  <si>
    <t>预告亏1.3-1.5亿减229-259%</t>
  </si>
  <si>
    <t>2013年度业绩快报</t>
  </si>
  <si>
    <t>快报营收4.8亿增15%，净利0.6亿减37%</t>
  </si>
  <si>
    <t>关于历任高管庄宇股份上市流通提示性公告</t>
  </si>
  <si>
    <t>30万原始股13日解禁，占总股本0.2%</t>
  </si>
  <si>
    <t>首次公开发行前已发行股份上市流通的提示性公告</t>
  </si>
  <si>
    <t>2400万原始股9日解禁，占总股本8%</t>
  </si>
  <si>
    <t>关于所属置地集团收购上海丰启42%股权和上海上实对上海丰启48,773.052898万元人民币债权的公告</t>
  </si>
  <si>
    <t>下属置地集团12亿收购上海丰启42%股权及4.9亿债务</t>
  </si>
  <si>
    <t>预中标锦州供水工程，金额3.3亿，规模25万方/日，工期550天</t>
  </si>
  <si>
    <t>关于向全资子公司增加注册资本的公告</t>
  </si>
  <si>
    <t>自有资金1000万增资巴安环保工程，持股100%</t>
  </si>
  <si>
    <t>以自有资金500万设贵州垃圾发电项目公司</t>
  </si>
  <si>
    <t>筹划发行股份购买资产，明起继续停牌</t>
  </si>
  <si>
    <t>签包头污水处理厂一期提标改造及二期扩建BOT，新增处理能力10万吨/日，投资3.2亿</t>
  </si>
  <si>
    <t>2013年度业绩预告</t>
  </si>
  <si>
    <t>预告全年净利0.54-0.6亿，降10%至持平</t>
  </si>
  <si>
    <t>筹划重大事项，明起停牌</t>
    <phoneticPr fontId="16" type="noConversion"/>
  </si>
  <si>
    <t>2014年全国详查土壤污染</t>
  </si>
  <si>
    <t>2014年，环境保护部门将着力推进土壤污染治理工作，编制《土壤环境保护和污染治理行动计划》并组织实施，重点是实施重度污染耕地种植结构调整，开展污染地块土壤治理与修复试点、建设6个土壤环境保护和污染治理示范区。</t>
  </si>
  <si>
    <t>环保部确定2014年度主要污染物减排任务</t>
  </si>
  <si>
    <t>2014年确定的年度减排任务是：与2013年相比，二氧化硫、化学需氧量和氨氮排放量分别减少2%，氮氧化物排放量减少5%。</t>
  </si>
  <si>
    <t>山西未来两年培育20家“10亿级”环保企业</t>
  </si>
  <si>
    <t>1月7日，山西新出台的《山西省加快发展节能环保产业实施方案》中提出，未来两年内，山西省将重点推进15项节能环保工程。到2015年，全省节能环保产业产值将达1600亿元，并培育20家左右产值“10亿元级”企业。</t>
  </si>
  <si>
    <t>重庆市2013年12月排污权交易情况</t>
  </si>
  <si>
    <t>12月，重庆市共完成主要污染物排放权交易34次，成交金额1351.02万元（单笔成交SO2排放权1075吨，成交金额1182.5万元，是目前单笔成交规模最大的一笔）。</t>
  </si>
  <si>
    <t>环保部与31个省（区、市）签署《大气污染防治目标责任书》</t>
  </si>
  <si>
    <t>环境保护部有关负责人今日向媒体通报，为贯彻落实《大气污染防治行动计划》，环境保护部与全国31个省（区、市）签署了《大气污染防治目标责任书》，明确了各地空气质量改善目标和重点工作任务，进一步落实了地方政府环境保护责任，为实现全国环境空气质量改善目标提供了坚实保障。</t>
  </si>
  <si>
    <t>山西青年报</t>
  </si>
  <si>
    <t>本周表现</t>
    <phoneticPr fontId="16" type="noConversion"/>
  </si>
  <si>
    <t>600649.SH</t>
    <phoneticPr fontId="16" type="noConversion"/>
  </si>
  <si>
    <t>城投控股</t>
    <phoneticPr fontId="16" type="noConversion"/>
  </si>
  <si>
    <t>关于受让环境集团40%股权的公告</t>
    <phoneticPr fontId="16" type="noConversion"/>
  </si>
  <si>
    <t>出价9.7亿元收购上海环境集团有限公司40%股权，完成后，未来年度环境集团净利润将100%计入</t>
    <phoneticPr fontId="16" type="noConversion"/>
  </si>
  <si>
    <t>600388.SH</t>
    <phoneticPr fontId="16" type="noConversion"/>
  </si>
  <si>
    <t>龙净环保</t>
    <phoneticPr fontId="16" type="noConversion"/>
  </si>
  <si>
    <t>2013年业绩预增公告</t>
    <phoneticPr fontId="16" type="noConversion"/>
  </si>
  <si>
    <t>预告净利润增长40%-60%，主要因为出售兴业银行获得投资收益12175.22万元，以及主营业务增加。</t>
    <phoneticPr fontId="16" type="noConversion"/>
  </si>
  <si>
    <t>碧水源</t>
    <phoneticPr fontId="16" type="noConversion"/>
  </si>
  <si>
    <t>第二期股票期权激励计划（草案）</t>
    <phoneticPr fontId="16" type="noConversion"/>
  </si>
  <si>
    <t>公司逆向激励对象授予1200万份股权期权，占总股本1.35%；行权价格40.15元。</t>
    <phoneticPr fontId="16" type="noConversion"/>
  </si>
  <si>
    <t>兴蓉投资</t>
    <phoneticPr fontId="16" type="noConversion"/>
  </si>
  <si>
    <t>300090.SZ</t>
    <phoneticPr fontId="16" type="noConversion"/>
  </si>
  <si>
    <t>300070.SZ</t>
    <phoneticPr fontId="16" type="noConversion"/>
  </si>
  <si>
    <t>关于子公司成都市自来水有限责任公司以自由资金对募集资金项目追加投资的公告</t>
    <phoneticPr fontId="16" type="noConversion"/>
  </si>
  <si>
    <t>经初步测算，自来水七厂一期项目投资总额拟在原计划的202376.17万元基础上，以公司自有资金追加投入约39354.67万元。</t>
    <phoneticPr fontId="16" type="noConversion"/>
  </si>
  <si>
    <t>300203.SZ</t>
    <phoneticPr fontId="16" type="noConversion"/>
  </si>
  <si>
    <t>聚光科技</t>
    <phoneticPr fontId="16" type="noConversion"/>
  </si>
  <si>
    <t>关于控股股东股权质押的公告</t>
    <phoneticPr fontId="16" type="noConversion"/>
  </si>
  <si>
    <t>公司第一大股东睿洋科技将其持有的公司限售股230万股质押给国信证券。</t>
    <phoneticPr fontId="16" type="noConversion"/>
  </si>
  <si>
    <t>易世达</t>
    <phoneticPr fontId="16" type="noConversion"/>
  </si>
  <si>
    <t>300125.SZ</t>
    <phoneticPr fontId="16" type="noConversion"/>
  </si>
  <si>
    <t>关于使用部分超募资金增资大连吉通燃气有限公司的公告</t>
    <phoneticPr fontId="16" type="noConversion"/>
  </si>
  <si>
    <t>公司拟使用超募资金27885万元对大连吉通燃气有限公司进行增资，增资完成后，公司将持有吉通燃气65%的股权。</t>
    <phoneticPr fontId="16" type="noConversion"/>
  </si>
  <si>
    <t>300056.SZ</t>
    <phoneticPr fontId="16" type="noConversion"/>
  </si>
  <si>
    <t>三维丝</t>
    <phoneticPr fontId="16" type="noConversion"/>
  </si>
  <si>
    <t>三维丝预计2013年年度归属于上市公司股东的净利润盈利4750万元-4990万元，比上年同期增加496%-526%。</t>
    <phoneticPr fontId="16" type="noConversion"/>
  </si>
  <si>
    <t>300055.SZ</t>
    <phoneticPr fontId="16" type="noConversion"/>
  </si>
  <si>
    <t>万邦达</t>
    <phoneticPr fontId="16" type="noConversion"/>
  </si>
  <si>
    <t>万邦达预计2013年年度归属上市公司股东的净利润盈利14,000.00万元-14,300.00万元，比上年同期增长41.78%-44.82%。</t>
    <phoneticPr fontId="16" type="noConversion"/>
  </si>
  <si>
    <t>002672.SZ</t>
    <phoneticPr fontId="16" type="noConversion"/>
  </si>
  <si>
    <t>东江环保</t>
    <phoneticPr fontId="16" type="noConversion"/>
  </si>
  <si>
    <t>关于发行公司债券申请获得中国证券监督管理委员会发行审核委员会审核通过的公告</t>
    <phoneticPr fontId="16" type="noConversion"/>
  </si>
  <si>
    <t xml:space="preserve"> 2014年1月15日，中国证券监督管理委员会发行审核委员会审核了东江环保公开发行公司债券的申请。根据会议审核结果，公司本次发行公司债券申请获得通过。公司将在收到中国证券监督管理委员会核准批复文件后另行公告。</t>
    <phoneticPr fontId="16" type="noConversion"/>
  </si>
  <si>
    <t>龙源技术</t>
    <phoneticPr fontId="16" type="noConversion"/>
  </si>
  <si>
    <t>300105.SZ</t>
    <phoneticPr fontId="16" type="noConversion"/>
  </si>
  <si>
    <t>2013年业绩预减公告</t>
    <phoneticPr fontId="16" type="noConversion"/>
  </si>
  <si>
    <t>公司13年归属母公司净利润预计下降5%-15%</t>
    <phoneticPr fontId="16" type="noConversion"/>
  </si>
  <si>
    <t>关于终止股权收购事项的公告</t>
    <phoneticPr fontId="16" type="noConversion"/>
  </si>
  <si>
    <t>公司与转让方签署《股权收购框架协议》后，公司立即委托中介机构开展对广州绿由的审计、评估、法律尽职调查等各项工作，同时公司与转让方就本次收购的股权比例、收购对价、剥离的业务及资产等具体方案进行了多轮磋商，但最终未能达成一致意见。
鉴于上述情况，公司与转让方于2014年1月16日签署《关于终止收购广州
本公司及董事会全体成员保证信息披露的内容真实、准确、完整，没有虚假记载、误导性陈述或重大遗漏。绿由工业弃置废物回收处理有限公司股权的协议》，双方同意终止本次收购，并解除双方签署的《股权收购框架协议》，且双方均无须向对方承担任何违约责任。</t>
    <phoneticPr fontId="16" type="noConversion"/>
  </si>
  <si>
    <t>600292.SH</t>
    <phoneticPr fontId="16" type="noConversion"/>
  </si>
  <si>
    <t>中电远达</t>
    <phoneticPr fontId="16" type="noConversion"/>
  </si>
  <si>
    <t>2013年业绩快报</t>
    <phoneticPr fontId="16" type="noConversion"/>
  </si>
  <si>
    <t>公司2013年实现营业收入32.87亿元，同比下降31.37%，实现归属母公司净利润21162万元，同比增长25.72%，实现EPS0.41元。</t>
    <phoneticPr fontId="16" type="noConversion"/>
  </si>
  <si>
    <t>002573.SZ</t>
    <phoneticPr fontId="16" type="noConversion"/>
  </si>
  <si>
    <t>国电清新</t>
    <phoneticPr fontId="16" type="noConversion"/>
  </si>
  <si>
    <t>关于签署日常经营重大合同的公告</t>
    <phoneticPr fontId="16" type="noConversion"/>
  </si>
  <si>
    <t>近日，国电清新(“承包方”)与重庆大唐国际石柱发电有限责任公司(“发包方”)正式签署了《重庆大唐国际石柱发电有限责任公司烟气脱硫特许经营权项目（BOT）承包合同》。 
     项目名称：重庆石柱发电厂新建工程2×350MW超临界机组烟气脱硫、脱硝（含副产品综合利用）特许经营项目。 
     合同拟投资金额（人民币）：2.325亿元。由公司自筹资金投资。最终投资额以实际情况为准。
     合同项目在2014年为建设期，项目计划在2014年年内投运。合同签署对公司当期业绩无重大影响。预计本项目机组正常年份年发电小时数在5000小时左右，年收入合计约人民币8,300万元左右，此数据为预估值，最终数据以实际发电情况为准。</t>
    <phoneticPr fontId="16" type="noConversion"/>
  </si>
  <si>
    <t>300172.SZ</t>
    <phoneticPr fontId="16" type="noConversion"/>
  </si>
  <si>
    <t>中电环保</t>
    <phoneticPr fontId="16" type="noConversion"/>
  </si>
  <si>
    <t>公司13年实现营业收入5.4亿元，增48.33%，实现归属母公司净利润6910.7万元，增长20.54%，实现EPS0.53元。</t>
    <phoneticPr fontId="16" type="noConversion"/>
  </si>
  <si>
    <t>盛运股份</t>
    <phoneticPr fontId="16" type="noConversion"/>
  </si>
  <si>
    <t>公司13年归属母公司净利润预计增长90%-120%</t>
    <phoneticPr fontId="16" type="noConversion"/>
  </si>
  <si>
    <t>300332.SZ</t>
    <phoneticPr fontId="16" type="noConversion"/>
  </si>
  <si>
    <t>天壕节能</t>
    <phoneticPr fontId="16" type="noConversion"/>
  </si>
  <si>
    <t>天壕节能预计2013年度归属于上市公司股东的净利润盈利10000万元-12000万元，比上年同期增长10.50%-32.59%。</t>
    <phoneticPr fontId="16" type="noConversion"/>
  </si>
  <si>
    <t>对外投资的公告</t>
    <phoneticPr fontId="16" type="noConversion"/>
  </si>
  <si>
    <t>为拓展公司国际市场领域业务，国电清新拟以自有资金不超过960万美元出资在波兰共和国设立全资子公司SPC欧洲有限公司（暂定名，最终以实际核准的名称为准），现将有关事项予以公告。</t>
    <phoneticPr fontId="16" type="noConversion"/>
  </si>
  <si>
    <t>300156.SZ</t>
    <phoneticPr fontId="16" type="noConversion"/>
  </si>
  <si>
    <t>天立环保</t>
    <phoneticPr fontId="16" type="noConversion"/>
  </si>
  <si>
    <t>关于持股5%以上股东减持股份的提示性公告</t>
    <phoneticPr fontId="16" type="noConversion"/>
  </si>
  <si>
    <t>2014 年1 月20 日，天立环保工程股份有限公司（以下简称“公司”或“本公司”）接到持股5%以上股东马文荣先生减持股份的告知函。马文荣先生于2014年1 月9 日，信息披露义务人通过深圳证券交易所二级市场减持所持有的无限售流通股票35,657 股。</t>
    <phoneticPr fontId="16" type="noConversion"/>
  </si>
  <si>
    <t>使用部分超募资金收购吉林常春高氮合金研发中心有限公司75%股权暨增资的公告</t>
    <phoneticPr fontId="16" type="noConversion"/>
  </si>
  <si>
    <t>拟使用超募资金人民币2010万元收购吉林常春高氮合金研发中心有限公司（以下简称“吉林高氮”）75%的股权，并使用超募资金人民币7995.87万元对其进行增资，上海常春高氮合金新材料有限公司对吉林高氮同比例投资，双方共同投资多品种高氮合金综合性基地，以保证公司多品种高氮合金综合性基地项目顺利建设。</t>
    <phoneticPr fontId="16" type="noConversion"/>
  </si>
  <si>
    <t>300152.SZ</t>
    <phoneticPr fontId="16" type="noConversion"/>
  </si>
  <si>
    <t>燃控科技</t>
    <phoneticPr fontId="16" type="noConversion"/>
  </si>
  <si>
    <t>燃控科技预计2013年度归属于上市公司股东的净利润盈利4529.15万元-5574.34万元，比上年同期下降20%-35%。</t>
    <phoneticPr fontId="16" type="noConversion"/>
  </si>
  <si>
    <t>300137.SZ</t>
    <phoneticPr fontId="16" type="noConversion"/>
  </si>
  <si>
    <t>先河环保</t>
    <phoneticPr fontId="16" type="noConversion"/>
  </si>
  <si>
    <t xml:space="preserve"> 先河环保预计2013年度归属于上市公司股东的净利润盈利5582万元-6513万元，比上年同期上升20%-40%。</t>
    <phoneticPr fontId="16" type="noConversion"/>
  </si>
  <si>
    <t>于控股股东,实际控制人减持股份的提示性公告</t>
    <phoneticPr fontId="16" type="noConversion"/>
  </si>
  <si>
    <t>公司控股股东、实际控制人开晓胜先生减持公司股份的告知函：开晓胜先生因个人理财安排的需要，于2014 年1 月22 日通过大宗交易方式减持公司无限售条件流通股共计1,000 万股，占公司总股本的3.40%。</t>
    <phoneticPr fontId="16" type="noConversion"/>
  </si>
  <si>
    <t>300334.SZ</t>
    <phoneticPr fontId="16" type="noConversion"/>
  </si>
  <si>
    <t>津膜科技</t>
    <phoneticPr fontId="16" type="noConversion"/>
  </si>
  <si>
    <t>津膜科技预计2013年度归属于上市公司股东的净利润盈利7710.46万元-8896.68万元，比上年同期增长30%-50%。</t>
    <phoneticPr fontId="16" type="noConversion"/>
  </si>
  <si>
    <t>300187.SZ</t>
    <phoneticPr fontId="16" type="noConversion"/>
  </si>
  <si>
    <t>永清环保</t>
    <phoneticPr fontId="16" type="noConversion"/>
  </si>
  <si>
    <t>300262.SZ</t>
    <phoneticPr fontId="16" type="noConversion"/>
  </si>
  <si>
    <t>巴安水务</t>
    <phoneticPr fontId="16" type="noConversion"/>
  </si>
  <si>
    <t>公司预计2013年年度归属于上市公司股东的净利润盈利约6281万元-7178万元，比上年同期增长约40%-60%。</t>
    <phoneticPr fontId="16" type="noConversion"/>
  </si>
  <si>
    <t>盛运股份公告，与吉林省白城市政府签订垃圾焚烧BOT项目框架协议书。计划建设2座垃圾焚烧厂，产能分别为1200吨/日、700吨/日，投资规模为6亿元、3.5亿元。暂定处理费60元/吨。</t>
    <phoneticPr fontId="16" type="noConversion"/>
  </si>
  <si>
    <t>关于与白城市签署生活垃圾焚烧发电BOT 项目框架协议书的公告</t>
    <phoneticPr fontId="16" type="noConversion"/>
  </si>
  <si>
    <t>聚光科技</t>
    <phoneticPr fontId="16" type="noConversion"/>
  </si>
  <si>
    <t>公司预计2013年年度归属于上市公司股东的净利润盈利约14190万元-17737万元，比上年同期增长约0%-20%。</t>
    <phoneticPr fontId="16" type="noConversion"/>
  </si>
  <si>
    <t>公司预计2013年年度归属于上市公司股东的净利润盈利约5371.06万元-5908.17万元，比上年同期增长约0%-10%。</t>
    <phoneticPr fontId="16" type="noConversion"/>
  </si>
  <si>
    <t>300125.SZ</t>
    <phoneticPr fontId="16" type="noConversion"/>
  </si>
  <si>
    <t>易世达</t>
    <phoneticPr fontId="16" type="noConversion"/>
  </si>
  <si>
    <t xml:space="preserve">易世达归属于上市公司股东的净利润：1535万元-1965万元，比上年同期增长：7%-37%。 </t>
    <phoneticPr fontId="16" type="noConversion"/>
  </si>
  <si>
    <t>关于与内蒙古巴彦淖尔市签署再生能源发电项目BOT框架协议书的公告</t>
    <phoneticPr fontId="16" type="noConversion"/>
  </si>
  <si>
    <t>2014年1月27日，巴彦淖尔市临河区人民政府与盛运股份经过友好协商，决定通过招商引资的方式，授予公司为巴彦淖尔市生活垃圾焚烧发电BOT特许经营项目的投资、建设、运营商。由公司负责投资组建项目公司以BOT特许经营方式投资、建设、运营管理巴彦淖尔市生活垃圾焚烧发电厂。根据《中华人民共和国合同法》、《市政公用事业特许经营管理办法》等相关法律法规、规章的规定，双方协商并达成一致意见，订立协议。</t>
    <phoneticPr fontId="16" type="noConversion"/>
  </si>
  <si>
    <t>300190.SZ</t>
    <phoneticPr fontId="16" type="noConversion"/>
  </si>
  <si>
    <t>维尔利</t>
    <phoneticPr fontId="16" type="noConversion"/>
  </si>
  <si>
    <t>2013年度业绩预告修正公告</t>
    <phoneticPr fontId="16" type="noConversion"/>
  </si>
  <si>
    <t>维尔利修正后的预计业绩：预计2013年度归属于上市公司股东的净利润盈利1700万元-3740万元，比去年同期下降45%-75%。</t>
    <phoneticPr fontId="16" type="noConversion"/>
  </si>
  <si>
    <t>菲达环保</t>
    <phoneticPr fontId="16" type="noConversion"/>
  </si>
  <si>
    <t>600526.SH</t>
    <phoneticPr fontId="16" type="noConversion"/>
  </si>
  <si>
    <t>拟以19元/股价格，向巨化集团定增发行6316万股，募集资金约12亿元，用于收购巨泰公司、清泰公司100%股权（3.2亿元），建设生活垃圾及污泥焚烧综合利用项目（4.8亿元），以及补充流动资金（4亿元）。 
同时，公司发布2013年业绩预告，预计利润增速为100-120%。</t>
    <phoneticPr fontId="16" type="noConversion"/>
  </si>
  <si>
    <t>业绩预增，定增收购资产</t>
    <phoneticPr fontId="16" type="noConversion"/>
  </si>
  <si>
    <t>桑德环境</t>
    <phoneticPr fontId="16" type="noConversion"/>
  </si>
  <si>
    <t>000826.SZ</t>
    <phoneticPr fontId="16" type="noConversion"/>
  </si>
  <si>
    <t xml:space="preserve"> 2014年1月28日，桑德环境与河北省魏县人民政府在北京市签署了《河北魏县生活垃圾焚烧发电项目特许经营协议》，根据国家相关法律法规，魏县政府授予桑德环境特许经营权，在特许经营期限内桑德环境独家拥有魏县生活垃圾焚烧发电项目的投资、设计、建设、拥有及运营和维护的权利，独家处理魏县境内的生活垃圾，收取魏县政府支付的生活垃圾处理补贴费，特许经营期限为30年（不含建设期）。</t>
    <phoneticPr fontId="16" type="noConversion"/>
  </si>
  <si>
    <t>水</t>
    <phoneticPr fontId="29" type="noConversion"/>
  </si>
  <si>
    <t>最新</t>
    <phoneticPr fontId="16" type="noConversion"/>
  </si>
  <si>
    <t>公告日期</t>
    <phoneticPr fontId="16" type="noConversion"/>
  </si>
  <si>
    <t>子领域</t>
    <phoneticPr fontId="16" type="noConversion"/>
  </si>
  <si>
    <t>地区</t>
    <phoneticPr fontId="16" type="noConversion"/>
  </si>
  <si>
    <t>资料来源</t>
    <phoneticPr fontId="16" type="noConversion"/>
  </si>
  <si>
    <t>综合</t>
    <phoneticPr fontId="16" type="noConversion"/>
  </si>
  <si>
    <t>上海</t>
    <phoneticPr fontId="16" type="noConversion"/>
  </si>
  <si>
    <t>上海2014年环保投入要占GDP百分之三</t>
    <phoneticPr fontId="16" type="noConversion"/>
  </si>
  <si>
    <t>　上海市第十四届人民代表大会第二次会议日前召开。上海市市长杨雄在作政府工作报告时指出，上海要继续强化资源节约和环境保护，推进生态宜居城市建设。
　　杨雄指出，2014年，上海的环保投入将保持在全市生产总值的3%左右。力争单位生产总值能耗、单位生产总值二氧化碳排放量进一步下降，主要污染物排放量削减率完成国家下达目标。</t>
    <phoneticPr fontId="16" type="noConversion"/>
  </si>
  <si>
    <t>全国</t>
    <phoneticPr fontId="16" type="noConversion"/>
  </si>
  <si>
    <t>今年经济工作：投融资与环保成各地改革抓手</t>
    <phoneticPr fontId="16" type="noConversion"/>
  </si>
  <si>
    <t>据《经济参考报》记者不完全统计，截至发稿，已有不少于21个省(自治区、直辖市)召开会议，就2014年经济工作做出部署。从会议内容来看，各地均把全面深化改革当作新一年经济工作的主要目标，改革突破口的选择集中在加快推进投融资改革、进一步简政放权、生态环保治理等领域。专家表示，选择上述领域进行改革可以兼顾改革与增长，但只有有效的落实，改革才能带来真正的变化，特别是要注意防范简政放权可能导致的地方投资冲动风险。</t>
    <phoneticPr fontId="16" type="noConversion"/>
  </si>
  <si>
    <t>固废</t>
    <phoneticPr fontId="16" type="noConversion"/>
  </si>
  <si>
    <t>首创投资参与竞购新西兰最大废物处理公司</t>
    <phoneticPr fontId="16" type="noConversion"/>
  </si>
  <si>
    <t>《新西兰先驱报》周三援引知情人士的话报道，中国首创集团旗下的首创投资已加入对新西兰最大废物处理公司太平洋彼岸废物管理公司（Transpacific Waste Management）的收购战。</t>
    <phoneticPr fontId="16" type="noConversion"/>
  </si>
  <si>
    <t xml:space="preserve">环保部印发文件划定全国生态保护红线 </t>
    <phoneticPr fontId="16" type="noConversion"/>
  </si>
  <si>
    <t>环保部近日印发了《国家生态保护红线—生态功能基线划定技术指南（试行）》，成为我国首个生态保护红线划定的纲领性技术指导文件。根据规划，2014年环保部将完成全国生态保护红线划定任务，而《指南》的发布标志着生态保护红线划定工作进入全国整体推进阶段。</t>
    <phoneticPr fontId="16" type="noConversion"/>
  </si>
  <si>
    <t>大气</t>
    <phoneticPr fontId="16" type="noConversion"/>
  </si>
  <si>
    <t>26省将大气污染治理列入工作报告</t>
    <phoneticPr fontId="16" type="noConversion"/>
  </si>
  <si>
    <t>截至目前，除海南、安徽、湖南，已经公布2014年政府工作报告的共28个省、自治区和直辖市中，有26个都将大气污染治理列入政府工作报告之中；2013年，这一数据仅有10个。</t>
    <phoneticPr fontId="16" type="noConversion"/>
  </si>
  <si>
    <t>内蒙</t>
    <phoneticPr fontId="16" type="noConversion"/>
  </si>
  <si>
    <t>内蒙古排污权交易进展顺利　交易额逾7000万元</t>
    <phoneticPr fontId="16" type="noConversion"/>
  </si>
  <si>
    <t>记者从内蒙古自治区排污权交易管理中心获悉，自2010年9月实施排污权交易试点工作以来，内蒙古已有300多家企业成功进行排污权交易，交易总额已逾7000万元。据统计，自试点工作正式实施以来，内蒙古共有305家企业成功进行了主要污染物排污权指标的交易，其中二氧化硫27439吨、氮氧化物59816吨、化学需氧量1911吨、氨氮154吨，总成交金额达7144万元。</t>
    <phoneticPr fontId="16" type="noConversion"/>
  </si>
  <si>
    <t>水</t>
    <phoneticPr fontId="16" type="noConversion"/>
  </si>
  <si>
    <t>北京</t>
    <phoneticPr fontId="16" type="noConversion"/>
  </si>
  <si>
    <t>北京将新建16座“再生水厂”</t>
    <phoneticPr fontId="16" type="noConversion"/>
  </si>
  <si>
    <t>北京相关部门透露，北京将新建16座再生水厂，保证首都的“第二水源”供应，新再生水厂将采用高新技术来提高再生水的水质。</t>
    <phoneticPr fontId="16" type="noConversion"/>
  </si>
  <si>
    <t>环境保护部发布《2013年中国机动车污染防治年报》</t>
    <phoneticPr fontId="16" type="noConversion"/>
  </si>
  <si>
    <t xml:space="preserve">公布了2012年全国机动车污染排放状况。年报显示，我国已连续四年成为世界机动车产销第一大国，机动车污染已成为我国空气污染的重要来源，是造成灰霾、光化学烟雾污染的重要原因，机动车污染防治的紧迫性日益凸显。 </t>
    <phoneticPr fontId="16" type="noConversion"/>
  </si>
  <si>
    <t>环保部</t>
    <phoneticPr fontId="16" type="noConversion"/>
  </si>
  <si>
    <t>北京市大气污染防治条例高票通过 3月1日起实施</t>
    <phoneticPr fontId="16" type="noConversion"/>
  </si>
  <si>
    <t>备受关注的《北京市大气污染防治条例》22日在北京市十四届人大二次会议上高票表决通过，将于3月1日起施行。记者发现，与提交大会审议的草案相比，最终定稿增加了对无证运输的处罚措施等条款。</t>
    <phoneticPr fontId="16" type="noConversion"/>
  </si>
  <si>
    <t>北京日报</t>
    <phoneticPr fontId="16" type="noConversion"/>
  </si>
  <si>
    <t>北京7600亿治霾</t>
    <phoneticPr fontId="16" type="noConversion"/>
  </si>
  <si>
    <t>近日，北京市长王安顺表示，北京已与中央签订责任书，承诺到2017年大气污染得到改善，其中治理PM2.5投入将高达7600亿元。</t>
    <phoneticPr fontId="16" type="noConversion"/>
  </si>
  <si>
    <t>证券时报网</t>
    <phoneticPr fontId="16" type="noConversion"/>
  </si>
  <si>
    <t>北京大气污染防治条例等三项地方性法规提交审议</t>
    <phoneticPr fontId="16" type="noConversion"/>
  </si>
  <si>
    <t>北京市人代会审议包括大气污染防治条例在内的三项法规，这是人代会继2001年以来事隔13年后，再次在人代会期间审议法规。此次审议的法规有《北京市大气污染防治条例(草案)》、《北京市实施〈中华人民共和国全国人民代表大会和地方各级人民代表大会代表法〉办法(草案)》、《北京市人民代表大会代表建议、批评和意见办理条例(草案)》。</t>
    <phoneticPr fontId="16" type="noConversion"/>
  </si>
  <si>
    <t>新京报</t>
    <phoneticPr fontId="16" type="noConversion"/>
  </si>
  <si>
    <t>江苏省</t>
    <phoneticPr fontId="16" type="noConversion"/>
  </si>
  <si>
    <t>首份大气治理一号文件出炉：江苏规划50亿治霾</t>
    <phoneticPr fontId="16" type="noConversion"/>
  </si>
  <si>
    <t>江苏省政府日前印发2014年第1号文件－《江苏省大气污染防治行动计划实施方案》(下称《方案》)。《方案》的主要内容包括：产业结构调整、工业污染治理、能源结构优化、发展绿色交通、治理城乡污染等5个方面的防治任务，以及强化科技支撑、加强监控预警、完善政策体系、推进联防联控、倡导公众参与等5个方面的保障措施。</t>
    <phoneticPr fontId="16" type="noConversion"/>
  </si>
  <si>
    <t>大智慧阿思达克通讯社</t>
    <phoneticPr fontId="16" type="noConversion"/>
  </si>
  <si>
    <t>中国拟再投千亿治理太湖流域水污染</t>
    <phoneticPr fontId="16" type="noConversion"/>
  </si>
  <si>
    <t>在5年累计近千亿元(人民币，下同)的投入后，中国拟通过开展饮用水安全、污水处理、工业污染治理等11个类别的500余个项目继续对太湖流域水环境进行综合治理。据官方估算，这些项目的总投资约为1164亿元。
中国国家发展和改革委员会14日披露了日前修订完成的《太湖流域水环境综合治理总体方案》(2013年修编)。该方案将是下阶段太湖流域水环境综合治理的行动纲领和基本依据。</t>
    <phoneticPr fontId="16" type="noConversion"/>
  </si>
  <si>
    <t>中国新闻网</t>
    <phoneticPr fontId="16" type="noConversion"/>
  </si>
  <si>
    <t>珠海</t>
    <phoneticPr fontId="16" type="noConversion"/>
  </si>
  <si>
    <t>珠海出台全国首部生态文明建设地方性法规</t>
    <phoneticPr fontId="16" type="noConversion"/>
  </si>
  <si>
    <t>广东省珠海市第八届人民代表大会常务委员会第十六次会议近日通过《珠海经济特区生态文明建设促进条例》，将于3月1日起施行。三中全会关于“自然资源资产统一确权登记”、“对领导干部实施自然资源离任审计”、“建立生态环境损害责任终身追究制”的要求，首次在立法中作出相关规定。</t>
    <phoneticPr fontId="16" type="noConversion"/>
  </si>
  <si>
    <t>人民网</t>
    <phoneticPr fontId="16" type="noConversion"/>
  </si>
  <si>
    <t>福建</t>
    <phoneticPr fontId="16" type="noConversion"/>
  </si>
  <si>
    <t>《福建省〈大气污染防治行动计划〉实施细则》近日审议通过并实施</t>
    <phoneticPr fontId="16" type="noConversion"/>
  </si>
  <si>
    <t>《细则》将可吸入颗粒物浓度纳入约束性指标，并提出了明确目标：到2017年，可吸入颗粒物浓度比2012年下降5%以上。《细则》要求，对因工作不力、履职缺位等导致未能有效应对重污染天气，以及干预、伪造监测数据和未完成年度目标任务的，监察机关要依纪依法追究有关单位和人员的责任。</t>
    <phoneticPr fontId="16" type="noConversion"/>
  </si>
  <si>
    <t>中国环境保护</t>
    <phoneticPr fontId="16" type="noConversion"/>
  </si>
  <si>
    <t>陕西省</t>
    <phoneticPr fontId="16" type="noConversion"/>
  </si>
  <si>
    <t>陕西省2017年将建成重点污染源在线监控体系</t>
    <phoneticPr fontId="16" type="noConversion"/>
  </si>
  <si>
    <t>记者昨日从省环保厅获悉，今年底前全省设区城市将按新的环境空气质量标准建成空气质量监测体系；到2017年，全面建成城市站、背景站、区域站相统一的环境空气监测网络、重点污染源在线监控体系和省、市机动车排污监管平台。</t>
    <phoneticPr fontId="16" type="noConversion"/>
  </si>
  <si>
    <t>西安日报</t>
    <phoneticPr fontId="16" type="noConversion"/>
  </si>
  <si>
    <t>河北省</t>
    <phoneticPr fontId="16" type="noConversion"/>
  </si>
  <si>
    <t>河北关停取缔重污染企业8347家</t>
    <phoneticPr fontId="16" type="noConversion"/>
  </si>
  <si>
    <t xml:space="preserve">河北省省长张庆伟在1月8日开幕的河北省第十二届人民代表大会第二次会议上表示，2013年河北环境保护治理力度空前，围绕生态环境建设和改善空气质量，把雾霾治理作为基本民生工程，全面展开大气污染防治工作，关停取缔重污染企业8347家，淘汰改造燃煤锅炉3.5万台，淘汰黄标车57.8万辆。以钢铁、水泥、玻璃、电力等行业为重点，组织开展专项行动，预计全省单位GDP能耗下降3%以上，化学需氧量、氨氮、二氧化硫、氮氧化物均完成国家下达的减排目标。
</t>
    <phoneticPr fontId="16" type="noConversion"/>
  </si>
  <si>
    <t>中国网</t>
    <phoneticPr fontId="16" type="noConversion"/>
  </si>
  <si>
    <t>天津</t>
    <phoneticPr fontId="16" type="noConversion"/>
  </si>
  <si>
    <t>天津市下达第一批大气污染防治专项资金项目</t>
    <phoneticPr fontId="16" type="noConversion"/>
  </si>
  <si>
    <t>日前天津市财政局和环保局联合下达了第一批大气污染防治专项资金项目，本市32家企业共获得41886万元资金支持，这是中央财政首次“以奖代补”方式补助京津冀及周边地区大气污染治理项目。其中，天津港保税区、天津空港经济区的天保热电、嘉里粮油、九三大豆等7个项目获得资金支持。</t>
    <phoneticPr fontId="16" type="noConversion"/>
  </si>
  <si>
    <t>天津日报</t>
    <phoneticPr fontId="16" type="noConversion"/>
  </si>
  <si>
    <t>环保部部署2014年改革重大任务</t>
    <phoneticPr fontId="16" type="noConversion"/>
  </si>
  <si>
    <t>2014年全国环境保护工作会议1月9日在北京召开。会议主要总结2013年工作，部署2014年任务。按照环保部的部署，2014年将争取完成如下七项领域的改革突破：制定实施生态文明建设目标体系、推进生态保护红线划定工作、深化环评审批制度改革、进一步减少和下放行政审批事项、建立健全生态补偿机制、完善排污许可制度和企事业单位污染物排放总量控制制度、完善环境政策法规。</t>
    <phoneticPr fontId="16" type="noConversion"/>
  </si>
  <si>
    <t>中国水网</t>
    <phoneticPr fontId="16" type="noConversion"/>
  </si>
  <si>
    <t>雾霾“侵占”河北 长沙连续4日重度及以上污染</t>
    <phoneticPr fontId="16" type="noConversion"/>
  </si>
  <si>
    <t>　截至今天早上7时，邯郸的AQI（空气质量指数）达到348，属于六级严重污染，成为74个公布PM2.5数据城市中空气质量最差的城市。今日空气质量最差的10个城市分别是邯郸、保定、石家庄、乌鲁木齐、衡水、邢台、西安、廊坊、长沙、济南，其中邯郸、保定、石家庄、衡水、邢台、廊坊等6个属于河北省。据统计，今日长沙的AQI达到203，属于重度污染，长沙已连续四日重度及以上污染。</t>
    <phoneticPr fontId="16" type="noConversion"/>
  </si>
  <si>
    <t>河北人大审议“政府大气报告”</t>
    <phoneticPr fontId="16" type="noConversion"/>
  </si>
  <si>
    <t>1月8日召开的河北省人大上，前所未有地增加了一项新议程——审议河北省大气污染防治情况的报告。将大气污染防治报告与常规的财政预算、发展计划报告交全体会议审议，显示出中央高度关注的大气防治和产能过剩问题在地方有了更强有力的共识。</t>
    <phoneticPr fontId="16" type="noConversion"/>
  </si>
  <si>
    <t>21世纪经济报道</t>
    <phoneticPr fontId="16" type="noConversion"/>
  </si>
  <si>
    <t>土壤修复</t>
    <phoneticPr fontId="16" type="noConversion"/>
  </si>
  <si>
    <t>山西省</t>
    <phoneticPr fontId="16" type="noConversion"/>
  </si>
  <si>
    <t>重庆市</t>
    <phoneticPr fontId="16" type="noConversion"/>
  </si>
  <si>
    <t>大气污染</t>
    <phoneticPr fontId="16" type="noConversion"/>
  </si>
  <si>
    <t>中国警方重拳治污 环保移送案件超前10年总和</t>
    <phoneticPr fontId="16" type="noConversion"/>
  </si>
  <si>
    <t>污水处理</t>
    <phoneticPr fontId="16" type="noConversion"/>
  </si>
  <si>
    <t>环境监测</t>
    <phoneticPr fontId="16" type="noConversion"/>
  </si>
  <si>
    <t>国家发展改革委、住房城乡建设部发文部署各地加快建立完善居民阶梯水价制度</t>
    <phoneticPr fontId="16" type="noConversion"/>
  </si>
  <si>
    <t>湖北省</t>
    <phoneticPr fontId="16" type="noConversion"/>
  </si>
  <si>
    <t>贵州省</t>
    <phoneticPr fontId="16" type="noConversion"/>
  </si>
  <si>
    <t>太湖流域</t>
    <phoneticPr fontId="16" type="noConversion"/>
  </si>
  <si>
    <t>山东省</t>
    <phoneticPr fontId="16" type="noConversion"/>
  </si>
  <si>
    <t>广东省</t>
    <phoneticPr fontId="16" type="noConversion"/>
  </si>
  <si>
    <t>固废处理</t>
    <phoneticPr fontId="16" type="noConversion"/>
  </si>
  <si>
    <t>湖南省</t>
    <phoneticPr fontId="16" type="noConversion"/>
  </si>
  <si>
    <t>辽宁省</t>
    <phoneticPr fontId="16" type="noConversion"/>
  </si>
  <si>
    <t>甘肃省</t>
    <phoneticPr fontId="16" type="noConversion"/>
  </si>
  <si>
    <t>中东部地区</t>
    <phoneticPr fontId="16" type="noConversion"/>
  </si>
  <si>
    <t>四川省</t>
    <phoneticPr fontId="16" type="noConversion"/>
  </si>
  <si>
    <t>京津冀</t>
    <phoneticPr fontId="16" type="noConversion"/>
  </si>
  <si>
    <t xml:space="preserve">我国将在京津冀、长三角、珠三角和山东城市群开展煤炭消费总量控制试点，加大细颗粒物（PM2.5）治理力度，推进主要污染物减排。这是发展改革委为确保完成今年节能减排工作目标任务所提出的11项举措之一。　  
</t>
    <phoneticPr fontId="16" type="noConversion"/>
  </si>
  <si>
    <t>山东环保厅:2020年将取消大气污染行业排污特权</t>
    <phoneticPr fontId="16" type="noConversion"/>
  </si>
  <si>
    <t>环保</t>
    <phoneticPr fontId="16" type="noConversion"/>
  </si>
  <si>
    <t>中国环境报</t>
    <phoneticPr fontId="16" type="noConversion"/>
  </si>
  <si>
    <t>山东商报</t>
    <phoneticPr fontId="16" type="noConversion"/>
  </si>
  <si>
    <t>白龙港污水厂年内扩容投产，污水处理能力增至280万吨，服务70余万人口</t>
    <phoneticPr fontId="16" type="noConversion"/>
  </si>
  <si>
    <t>2015年节能环保产业产值达5500亿元</t>
    <phoneticPr fontId="16" type="noConversion"/>
  </si>
  <si>
    <t>山东省政府日前下发《关于贯彻国发〔2012〕19号文件进一步加快节能环保产业发展的实施意见》：到2015年，全省节能环保产业总产值达到5500亿元，增加值占地区生产总值的比重为2.6％左右，培育30家左右销售收入超过50亿元的节能环保企业。高效节能产品市场占有率提高到30％以上，形成统一开放、竞争有序的节能环保产业市场。形成40个年产值在1亿元以上的节能环保服务公司，节能环保服务基本实现专业化、市场化。发布节能产品政府采购补充清单，完善强制采购和优先采购制度，逐步提高节能环保产品政府采购比重。到2015年，节能产品采购金额占同类产品采购金额的比重达到90％以上。同时，山东省将积极推进公共机构节能改造，有序淘汰和更新高耗能办公设备。推广应用节能产品。到2015年，全省公共机构节能灯具、节水器具应用率达到90％以上。“十二五”期间，将开展200家节约型公共机构示范单位创建工作，实施500项公共机构节约型示范工程，推进全省公共机构废旧商品回收工作。</t>
    <phoneticPr fontId="16" type="noConversion"/>
  </si>
  <si>
    <t>再生资源</t>
    <phoneticPr fontId="16" type="noConversion"/>
  </si>
  <si>
    <t>广州</t>
    <phoneticPr fontId="16" type="noConversion"/>
  </si>
  <si>
    <t>广州将出台再生资源产品补贴政策</t>
    <phoneticPr fontId="16" type="noConversion"/>
  </si>
  <si>
    <t>广州将出台再生资源产品补贴政策，李坑将建低值废弃物分拣中心，试点推进污泥厂内减量处理设施建设，力争年底前实现市民垃圾分类参与度超过75%，资源回收率达到40%，80％的城市社区达到分类合格标准。</t>
    <phoneticPr fontId="16" type="noConversion"/>
  </si>
  <si>
    <t>广州日报</t>
    <phoneticPr fontId="16" type="noConversion"/>
  </si>
  <si>
    <t>污水处理/固废处理</t>
    <phoneticPr fontId="16" type="noConversion"/>
  </si>
  <si>
    <t>北京立军令状 3年900亿治理污水垃圾顽疾</t>
    <phoneticPr fontId="16" type="noConversion"/>
  </si>
  <si>
    <t>王安顺说，初步测算，未来三年，污水、垃圾治理需要投入资金848亿元；平原地区100万亩造林，还需要近300亿元，仅这三项，投资需求就1000多亿元。</t>
    <phoneticPr fontId="16" type="noConversion"/>
  </si>
  <si>
    <t>今年天津再建21座污水处理厂</t>
    <phoneticPr fontId="16" type="noConversion"/>
  </si>
  <si>
    <t>预计到今年年底前，全市将新建落成21座污水处理厂，使全市污水处理厂达到81座。而本市城镇日污水处理能力将在今年年底前达到339万吨，污水处理率达到90%。市环保局也将对污水处理厂实现进出污水处理厂的水量、水质等各重要参数的实时监测。</t>
    <phoneticPr fontId="16" type="noConversion"/>
  </si>
  <si>
    <t>每日新报</t>
    <phoneticPr fontId="16" type="noConversion"/>
  </si>
  <si>
    <t>河南</t>
    <phoneticPr fontId="16" type="noConversion"/>
  </si>
  <si>
    <t>河南将新建180座污水厂</t>
    <phoneticPr fontId="16" type="noConversion"/>
  </si>
  <si>
    <t>河南省政府办公厅印发了《河南省“十二五”城镇污水处理及再生利用设施建设规划》，规划明确指出，“十二五”期间，将对90 座污水处理厂进行升级改造，新建180座污水处理厂。要完成“十二五”期间的全省城镇污水处理、再生水利用及污泥处置设施建设工程，规划投资325.69 亿元。由于资金存在缺口，河南省鼓励社会资本投资污水处理厂建设。</t>
    <phoneticPr fontId="16" type="noConversion"/>
  </si>
  <si>
    <t>郑州晚报</t>
    <phoneticPr fontId="16" type="noConversion"/>
  </si>
  <si>
    <t>北京3年内将建再生水厂46座</t>
    <phoneticPr fontId="16" type="noConversion"/>
  </si>
  <si>
    <t>未来三年，北京市将新建再生水厂46座，升级改造污水处理厂20座。预计到“十二五”末，中心城区污水处理率将达到98%，四环路以内地区污水收集率和处理率达到100%。</t>
    <phoneticPr fontId="16" type="noConversion"/>
  </si>
  <si>
    <t>大气治理</t>
    <phoneticPr fontId="16" type="noConversion"/>
  </si>
  <si>
    <t>19省重点监控区实行大气污染物特别排放值</t>
    <phoneticPr fontId="16" type="noConversion"/>
  </si>
  <si>
    <t>纳入特别排放限值的重点控制区，共涉及19个省(区、市)47个地级及以上城市的火电、钢铁、石化、水泥、有色、化工等六大重污染行业以及燃煤工业锅炉的新建项目，火电、钢铁、石化工业以及燃煤工业锅炉的现有项目。
根据环保部的部署，上述地区从2013年3月1日起，新受理的火电、钢铁环评项目将执行大气污染物特别排放限值;石化、化工、有色、水泥行业，以及燃煤工业锅炉等项目待相应的排放标准修订完善并明确特别限值后执行。
此外，47个城市的主城区范围内现有项目中的火电行业燃煤机组从2014年7月1日起执行烟尘特别排放限值;钢铁行业烧结(球团)设备机头从2015年1月1日起执行颗粒物特别排放限值;石化行业、燃煤工业锅炉项目待相应的排放标准修订完善并明确特别排放限值后，按照标准设定的现有项目过渡期满后分别执行挥发性有机物、烟尘特别排放限值。</t>
    <phoneticPr fontId="16" type="noConversion"/>
  </si>
  <si>
    <t>此次环保部要求19个省(区、市)47个地级及以上城市于2013年3月1日起执行《火电厂大气污染物排放标准》（13223-2011）中的特别排放标准限值，是环保部因上一月全国大面积长时间出现雾霾天气迫于公众压力出台的措施，这从一定程度上说明了目前我国社会经济和民众意识已经逐步将环境安全纳入目标之中。由于《火电厂大气污染排放标准》中的一般标准已经较前次标准有了极大提高，其水平与现行的欧美标准看齐。若执行大气污染物特别排放标准，则意味着上述地区将执行严于欧美标准的大气污染排放标准。这将加快大气重污染地区烟气治理的速度，并将进一步刺激上述地区烟气污染治理设施改造需求。</t>
    <phoneticPr fontId="16" type="noConversion"/>
  </si>
  <si>
    <t>山东出台“十二五”生活垃圾处理设施建设规划</t>
    <phoneticPr fontId="16" type="noConversion"/>
  </si>
  <si>
    <t>山东省下发《“十二五”山东省城镇生活垃圾无害化处理设施建设规划》：
到2015年，全省新增生活垃圾无害化处理能力39450吨/日，基本形成与城镇生活垃圾产生量相匹配的无害化处理能力规模，城市(含县城)生活垃圾无害化处理率达到96%；全省生活垃圾焚烧设施处理能力达到无害化处理总能力的42%以上，垃圾焚烧处理量达到无害化处理总量的45%以上，进一步提高生活垃圾资源化利用水平。
到2015年，全省新增生活垃圾转运能力32300吨/日(其中青岛5800吨/日)，城乡生活垃圾收运体系基本实现全覆盖；全省新增餐厨废弃物处理能力2500吨/日，设区市全部建成餐厨废弃物处理和利用设施，建立餐厨废弃物单独收集运输体系，实现城市餐厨废弃物集中处理。
到2015年，实施存量垃圾治理和填埋场封场项目46个，治理存量垃圾2868万吨，同时建立起比较完善的城镇生活垃圾处理监管体系。
规划提出，“十二五”期间全省城镇生活垃圾无害化处理设施建设总投资约198.8亿元。其中：垃圾无害化处理设施投资126.3亿元，垃圾收集转运体系建设投资29.1亿元，存量垃圾整治工程投资6.9亿元，城市餐厨废弃物处理工程投资15.3亿元，“十一五”城镇生活垃圾处理续建工程、垃圾分类示范工程以及垃圾处理设施建设、运营、排放监管体系建设投资21.2亿元。</t>
    <phoneticPr fontId="16" type="noConversion"/>
  </si>
  <si>
    <t>中国固废网</t>
    <phoneticPr fontId="16" type="noConversion"/>
  </si>
  <si>
    <t>全国环保工作会议召开</t>
    <phoneticPr fontId="16" type="noConversion"/>
  </si>
  <si>
    <t>24-25日，环保部在北京召开了全国环保工作会议。会议主要有三方面内容：
一、总结2012年污染治理成效并下达2013年污染治理年度指标。2012年，中国超额完成年初确定的主要污染物减排目标任务。2013年将力争实现化学需氧量和二氧化硫排放量比去年分别减少2％，氨氮排放量减少2.5％，氮氧化物排放量减少3％。 
二、PM2.5治理。2013年，我国将把PM2.5的监测、信息发布和污染防治作为环保工作的重点，将在113个城市开展包括PM2.5在内的6项指标的监测，并在12月底前对外发布监测数据；另外，环保部还将推动PM2.5纳入污染物减排统计、监测和考核体系，实施城市空气质量达标管理，深化机动车污染防治，做好大气污染的应急处置等。
三、重金属污染治理。包括水、陆、空三个领域。“水”主要指工业废水中的砷污染治理，“陆”主要指土壤修复，“空”主要指废气中的汞污染治理。</t>
    <phoneticPr fontId="16" type="noConversion"/>
  </si>
  <si>
    <t>PM2.5污染主要源自化石燃烧和机动车排放，治理已久，市场对此预计较充分。
截至目前我国重金属污染治理历史仍为空白，已公布的“十二五”重金属污染治理防治工程规划总额超千亿，市场空间巨大。重金属污染治理企业将会受益。</t>
    <phoneticPr fontId="16" type="noConversion"/>
  </si>
  <si>
    <t>江苏出台加强危险废物监管工作意见</t>
    <phoneticPr fontId="16" type="noConversion"/>
  </si>
  <si>
    <t>《关于切实加强危险废物监管工作的意见》要求，积极构建危险废物处置体系，2015年底，全省危险废物处置能力要比2010年增加50％以上。开展全省固体废物监督管理标准化建设，2013年，80％以上省辖市要达到固体废物管理机构标准化建设标准，2015年，80％以上县(市、区)达到固体废物管理机构标准化建设标准，健全省、市、县三级监管体系。</t>
    <phoneticPr fontId="16" type="noConversion"/>
  </si>
  <si>
    <t>重金属治理</t>
    <phoneticPr fontId="16" type="noConversion"/>
  </si>
  <si>
    <t>宁夏省</t>
    <phoneticPr fontId="16" type="noConversion"/>
  </si>
  <si>
    <t>宁夏自治区争取重金属污染治理专项资金1174万元开展2013年重金属污染防治工作</t>
    <phoneticPr fontId="16" type="noConversion"/>
  </si>
  <si>
    <t>日前，财政部、环境保护部下达预算资金1174万元支持我区开展2013年重金属污染防治工作。</t>
    <phoneticPr fontId="16" type="noConversion"/>
  </si>
  <si>
    <t>陕西制定污水处理及再生利用设施建设规划</t>
    <phoneticPr fontId="16" type="noConversion"/>
  </si>
  <si>
    <t>到“十二五”末，陕西省城镇污水处理率将达到75%以上，其中西安市城区实现污水全部收集和处理。据介绍，陕西省人民政府近日印发了《“十二五”城镇污水处理及再生利用设施建设规划》。按照这一规划，“十二五”期间，陕西省将新增污水处理规模254.36万立方米/日，升级改造污水处理规模81.2万立方米/日，新增污水管网10368公里，新增污水再生利用设施规模162.97万立方米。 按照规划要求，到“十二五”末，陕西省城镇污水处理率将平均达到75%以上，其中西安市城区实现污水全部收集和处理，其他城市达到85%，县县具有污水集中处理能力，县城污水处理率平均达到80%，31个省级示范镇污水处理率平均达到50%。</t>
    <phoneticPr fontId="16" type="noConversion"/>
  </si>
  <si>
    <t>新华网</t>
    <phoneticPr fontId="16" type="noConversion"/>
  </si>
  <si>
    <t>贵阳市</t>
    <phoneticPr fontId="16" type="noConversion"/>
  </si>
  <si>
    <t>发改委批复《贵阳建设全国生态文明示范城市规划（2012—2020年）》</t>
    <phoneticPr fontId="16" type="noConversion"/>
  </si>
  <si>
    <t>批复要求，要着力优化空间开发格局，科学规划高效集约发展区、生态农业发展区、生态修复和环境治理区、优良生态系统保护区。要加快构建生态产业体系，增强工业的核心竞争力和可持续发展能力，打造具有民族和地域文化特色的旅游产业体系，进一步提高服务业的比重和水平，建立现代农业产业体系，做大做强节能环保产业。要切实加强生态建设和环境保护，促进自然生态系统保护与修复，强化资源节约和循环利用，全面推进环境综合治理。要积极建设生态宜居城市，彰显“显山、露水、见林、透气”的城市特色。要加快生态文化建设，牢固树立生态文明理念，促进文化事业繁荣和生态文化产业发展。要着力建设生态文明社会，推进生态城镇和生态乡村建设。要建立健全有效推进生态文明建设的体制机制，逐步把生态文明建设纳入法制化、制度化、规范化轨道，为推进全国城市生态文明建设发挥示范作用。</t>
    <phoneticPr fontId="16" type="noConversion"/>
  </si>
  <si>
    <t>贵阳晚报</t>
    <phoneticPr fontId="16" type="noConversion"/>
  </si>
  <si>
    <t>深圳市</t>
    <phoneticPr fontId="16" type="noConversion"/>
  </si>
  <si>
    <t>深圳中心城区污水处理率3年内达95%</t>
    <phoneticPr fontId="16" type="noConversion"/>
  </si>
  <si>
    <t>深圳市水务局近日发布《关于加强污水管网建设与管理的工作方案》，方案提出，为大幅度提高污水管网建设质量与管理水平，到2015年底，我市将新建污水管道1200公里，中心城区的污水处理率将达95%，其他区域达到80%。</t>
    <phoneticPr fontId="16" type="noConversion"/>
  </si>
  <si>
    <t>深圳商报</t>
    <phoneticPr fontId="16" type="noConversion"/>
  </si>
  <si>
    <t>排污权交易</t>
    <phoneticPr fontId="16" type="noConversion"/>
  </si>
  <si>
    <t>宁波市</t>
    <phoneticPr fontId="16" type="noConversion"/>
  </si>
  <si>
    <t>宁波市明年起开展排污权交易</t>
    <phoneticPr fontId="16" type="noConversion"/>
  </si>
  <si>
    <t xml:space="preserve">从明年1月1日起，宁波市将开展排污权有偿使用和交易。有偿使用和交易的污染物主要有4项，即化学需氧量、氨氮、二氧化硫、氮氧化物。排污权交易将通过市公共资源交易工作管委会办公室的交易平台统一进行，交易方式主要有“向政府储备排污权购买”和“企业与企业间的交易”两种。根据方案，2013年1月至2014年12月，宁波市排污权有偿使用和交易工作将分步实施三项工作：一是实施新增排污权的交易，全市范围内的建设项目和排污单位需要新增排污指标的，其排污权应通过交易有偿取得；二是分期分批核定现有排污企业的初始排污权，并发放排污许可证；三是逐步对现有排污企业的初始排污权实行有偿使用。2015年起，宁波还将推进企业间排污权指标的交易，逐步形成规范的排污权交易市场。
</t>
    <phoneticPr fontId="16" type="noConversion"/>
  </si>
  <si>
    <t>东南商报</t>
    <phoneticPr fontId="16" type="noConversion"/>
  </si>
  <si>
    <t>湖南</t>
    <phoneticPr fontId="16" type="noConversion"/>
  </si>
  <si>
    <t>湖南启动十大工程治理湘江重金属污染</t>
    <phoneticPr fontId="16" type="noConversion"/>
  </si>
  <si>
    <t>“十二五”期间，湖南将投入近600亿元，实施湘江流域重金属污染治理工程、氮氧化物减排工程、重点湖库水环境保护工程、长株潭大气污染联防联控工程、湘江长沙综合枢纽库区清污工程、城镇污水处理厂及生活垃圾处理设施配套工程等十大环保工程。</t>
    <phoneticPr fontId="16" type="noConversion"/>
  </si>
  <si>
    <t>长沙晚报</t>
    <phoneticPr fontId="16" type="noConversion"/>
  </si>
  <si>
    <t>大气</t>
    <phoneticPr fontId="16" type="noConversion"/>
  </si>
  <si>
    <t>河北省</t>
    <phoneticPr fontId="16" type="noConversion"/>
  </si>
  <si>
    <t>河北省财政“握指成拳”支持全省大气污染防治</t>
    <phoneticPr fontId="16" type="noConversion"/>
  </si>
  <si>
    <t xml:space="preserve">从省财政厅获悉，2014年省财政将通过资金、政策等手段，全力支持全省大气污染防治，助推河北绿色崛起，拟专项安排大气污染防治资金8亿元、拟安排重点产业发展专项资金43.8亿元、支持优势产业发展专项资金16亿元
</t>
    <phoneticPr fontId="16" type="noConversion"/>
  </si>
  <si>
    <t>全国</t>
    <phoneticPr fontId="16" type="noConversion"/>
  </si>
  <si>
    <t>环保部2013年工作情况报告</t>
    <phoneticPr fontId="16" type="noConversion"/>
  </si>
  <si>
    <t>预计2013年度减排任务可以全面完成，尤其是氮氧化物有望下降4%以上。2014年，将按照中央的要求，在贯彻落实“大气十条”的同时，抓紧编制《水污染防治行动计划》和《土壤环境保护和污染治理行动计划》，努力改善生态环境质量。</t>
    <phoneticPr fontId="16" type="noConversion"/>
  </si>
  <si>
    <t>外媒：中国或撤销国土部 部分职能并入环保部</t>
    <phoneticPr fontId="16" type="noConversion"/>
  </si>
  <si>
    <t>苏伊士环境集团获得扬州污泥干化项目合同</t>
    <phoneticPr fontId="16" type="noConversion"/>
  </si>
  <si>
    <t>固废</t>
    <phoneticPr fontId="16" type="noConversion"/>
  </si>
  <si>
    <t>江苏省</t>
    <phoneticPr fontId="16" type="noConversion"/>
  </si>
  <si>
    <t>法国苏伊士环境集团日前宣布，旗下合资公司扬州中法环境有限公司（简称“扬州中法”）获得30年期总值2.34亿欧元合同，经营扬州污泥干化项目，根据协议，扬州中法将于未来30年独家为整个扬州市450万居民及工业客户提供安全、节能和环保的污泥干化处理服务。该项目计划于2015年投入运营，一期工程处理量为300吨/天，随着城市发展的需要，整个项目预计日处理量将达500吨。</t>
    <phoneticPr fontId="16" type="noConversion"/>
  </si>
  <si>
    <t>《实行最严格水资源管理制度考核工作实施方案》</t>
    <phoneticPr fontId="16" type="noConversion"/>
  </si>
  <si>
    <t>日前，水利部等十部门联合印发《实行最严格水资源管理制度考核工作实施方案》（以下简称 《方案》），对考核组织、程序、内容、评分和结果使用作出明确规定，这标志着最严格水资源管理制度考核工作全面启动。</t>
    <phoneticPr fontId="16" type="noConversion"/>
  </si>
  <si>
    <r>
      <rPr>
        <sz val="10"/>
        <rFont val="楷体_GB2312"/>
        <family val="3"/>
        <charset val="134"/>
      </rPr>
      <t>凯迪电力</t>
    </r>
  </si>
  <si>
    <r>
      <t>关于</t>
    </r>
    <r>
      <rPr>
        <sz val="10"/>
        <rFont val="Arial"/>
        <family val="2"/>
      </rPr>
      <t>2014</t>
    </r>
    <r>
      <rPr>
        <sz val="10"/>
        <rFont val="楷体_GB2312"/>
        <family val="3"/>
        <charset val="134"/>
      </rPr>
      <t>年</t>
    </r>
    <r>
      <rPr>
        <sz val="10"/>
        <rFont val="Arial"/>
        <family val="2"/>
      </rPr>
      <t>1</t>
    </r>
    <r>
      <rPr>
        <sz val="10"/>
        <rFont val="楷体_GB2312"/>
        <family val="3"/>
        <charset val="134"/>
      </rPr>
      <t>月已投运电厂发电量自愿性信息披露公告</t>
    </r>
  </si>
  <si>
    <r>
      <rPr>
        <sz val="10"/>
        <rFont val="楷体_GB2312"/>
        <family val="3"/>
        <charset val="134"/>
      </rPr>
      <t>生物质电厂</t>
    </r>
    <r>
      <rPr>
        <sz val="10"/>
        <rFont val="Arial"/>
        <family val="2"/>
      </rPr>
      <t>1</t>
    </r>
    <r>
      <rPr>
        <sz val="10"/>
        <rFont val="楷体_GB2312"/>
        <family val="3"/>
        <charset val="134"/>
      </rPr>
      <t>月发电</t>
    </r>
    <r>
      <rPr>
        <sz val="10"/>
        <rFont val="Arial"/>
        <family val="2"/>
      </rPr>
      <t>2.3</t>
    </r>
    <r>
      <rPr>
        <sz val="10"/>
        <rFont val="楷体_GB2312"/>
        <family val="3"/>
        <charset val="134"/>
      </rPr>
      <t>亿度。</t>
    </r>
  </si>
  <si>
    <t>第五届董事会第七次会议决议公告</t>
  </si>
  <si>
    <r>
      <rPr>
        <sz val="10"/>
        <rFont val="楷体_GB2312"/>
        <family val="3"/>
        <charset val="134"/>
      </rPr>
      <t>三维丝</t>
    </r>
  </si>
  <si>
    <t>关于终止筹划重大资产重组事项暨股票复牌的公告</t>
  </si>
  <si>
    <t>路透中文网Reuters2月11日在其微博上透露，中国政府可能赋予环保部在资源方面新的权力，环保部或将取得对未来相关项目的否决权，并在处罚污染单位取得更大权限。与领导层有关的消息人士告诉路透，中国政府正考虑下月对各部委进行全面重组，可能撤销国土资源部，将其部分职能并入环保部。</t>
    <phoneticPr fontId="16" type="noConversion"/>
  </si>
  <si>
    <t>决定筹划在尼泊尔投资建设生物质发电项目，项目预计投资总额为5,000万美元，其中自有资金投资1500万美元。</t>
    <phoneticPr fontId="16" type="noConversion"/>
  </si>
  <si>
    <t>停止重大资产重组，明起复牌。</t>
    <phoneticPr fontId="16" type="noConversion"/>
  </si>
  <si>
    <t>大气“国十条”开始落地京津冀鲁将限煤8300万吨</t>
    <phoneticPr fontId="16" type="noConversion"/>
  </si>
  <si>
    <t>《证券日报》报道，去年9月份出台的《大气污染防治行动计划》开始逐步落地。近日，环境保护部副部长翟青表示，至2017年年底，京津冀鲁四省市将削减煤炭消费8300万吨，其中，北京市削减1300万吨，天津市削减1000万吨，河北省削减4000万吨，山东省削减2000万吨。
据了解，环保部已经会同有关部门，把“大气十条”的各项任务分解落实到各个部门，并与全国31个省（区、市）签订目标责任书。按照要求，2014年，京津冀鲁四省市将削减煤炭消费量1700万吨。</t>
    <phoneticPr fontId="16" type="noConversion"/>
  </si>
  <si>
    <t>大气</t>
    <phoneticPr fontId="16" type="noConversion"/>
  </si>
  <si>
    <t>全国</t>
    <phoneticPr fontId="16" type="noConversion"/>
  </si>
  <si>
    <t>环保部公布30项行政审批清单</t>
    <phoneticPr fontId="16" type="noConversion"/>
  </si>
  <si>
    <t>综合</t>
    <phoneticPr fontId="16" type="noConversion"/>
  </si>
  <si>
    <t>全国</t>
    <phoneticPr fontId="16" type="noConversion"/>
  </si>
  <si>
    <t>为推进行政审批制度改革,环保部近日公开行政审批事项清单,其中环保部单独审批28项,另外2项由环保部与国防科工局共同审批。
审批清单明确,除民用核材料许可证核准和民用核安全设备无损检验人员资格许可,环保部需与国防科工局共同审批以外,环保部可独立审批建设项目环境影响评价技术服务机构资质认定,消耗臭氧层物质生产、使用、进出口配额许可,以及对地方制定严于国家排放标准的机动车船大气污染物排放标准、规定对在用机动车实行新的污染物排放标准并对其进行改造的审核等。</t>
    <phoneticPr fontId="16" type="noConversion"/>
  </si>
  <si>
    <t>2万亿治水计划获初步通过</t>
    <phoneticPr fontId="16" type="noConversion"/>
  </si>
  <si>
    <t>水</t>
    <phoneticPr fontId="16" type="noConversion"/>
  </si>
  <si>
    <t>18日，环保部环境规划院网站消息，近日，环保部部长周生贤在北京主持召开环保部常务会议，讨论并原则通过《水污染防治行动计划(送审稿)》，待进一步修改完善后将报请国务院审议。
在去年7月召开的中国环保产业高峰论坛上，环保部污染防治司处长汪涛表示，“水污染防治行动计划投入资金预计达2万亿元。”规模将高于大气污染防治的1.7万亿元，新一轮的环保投资“盛宴”即将开启，相关公司将会明显受益。
据了解，《水污染防治行动计划》在具体措施方面，一是要大幅度削减工业污染的排放；二是要管理好城市生活污染的排放；三是治理好农村河沟、河岔。和《大气污染防治行动计划》一样，力图在责任、任务、措施、体制机制上有所突破，更好地不断推进水环境质量的改善。</t>
    <phoneticPr fontId="16" type="noConversion"/>
  </si>
  <si>
    <t>盛运股份</t>
    <phoneticPr fontId="16" type="noConversion"/>
  </si>
  <si>
    <t>实际控制人减持</t>
    <phoneticPr fontId="16" type="noConversion"/>
  </si>
  <si>
    <t>公司实际控制人开晓胜与14日、17日工减持500万股，减持比例1.7%，减持后其仍持有公司股份7019万股，占比23.86%</t>
    <phoneticPr fontId="16" type="noConversion"/>
  </si>
  <si>
    <t>创业环保</t>
    <phoneticPr fontId="16" type="noConversion"/>
  </si>
  <si>
    <t>获得四座污水处理厂BOT项目</t>
    <phoneticPr fontId="16" type="noConversion"/>
  </si>
  <si>
    <t>中标大单</t>
    <phoneticPr fontId="16" type="noConversion"/>
  </si>
  <si>
    <t>公司获得纪庄子等天津四座污水处理厂BOT项目，污水处理规模140万吨/日，特许经营期限为30年。2014年污水处理费为1.77元/吨，2015年尾1.76元/吨，未来每两年调整污水粗粒费率，2016年进行第一次调整。</t>
    <phoneticPr fontId="16" type="noConversion"/>
  </si>
  <si>
    <t>公司公告中标北京市朝阳生活垃圾厂焚烧中心延期净化系统项目，中标金额5998.7万元，占2012年营收的7.07%，合同执行将对2014年和2015年业绩产生影响。</t>
    <phoneticPr fontId="16" type="noConversion"/>
  </si>
  <si>
    <t>1/12国土遭重霾侵袭 环保部“兵分”12路火线督查</t>
    <phoneticPr fontId="16" type="noConversion"/>
  </si>
  <si>
    <t>全国</t>
    <phoneticPr fontId="16" type="noConversion"/>
  </si>
  <si>
    <t>大气</t>
    <phoneticPr fontId="16" type="noConversion"/>
  </si>
  <si>
    <t>2月21日环保部卫星遥感监测表明，我国中东部地区大部分省份出现灰霾，灰霾影响面积约为143万平方公里，重霾面积约为81万平方公里，主要集中在北京、河北、山西、山东、河南、辽宁等地。受其影响，21日京津冀及周边地区39个地级及以上城市中，有20个城市发生了重度及以上污染。较20日增加了4个城市，污染呈加重趋势。
针对近期京津冀及周边地区出现的空气污染问题，环保部相关负责人表示，为应对重污染天气，环境保护部启动重污染天气应急机制，按照 《京津冀及周边地区重污染天气监测预警方案》，联合中国气象局做好京津冀及周边地区邯郸、邢台、保定等地空气重污染天气监测预警预报工作，并组织12个督查组，赴京津冀及周边地区，就重污染天气应对工作及《大气十条》落实情况进行专项督查。</t>
    <phoneticPr fontId="16" type="noConversion"/>
  </si>
  <si>
    <t>国务院发布南水北调工程供用水管理条例</t>
    <phoneticPr fontId="16" type="noConversion"/>
  </si>
  <si>
    <t>全国</t>
    <phoneticPr fontId="16" type="noConversion"/>
  </si>
  <si>
    <t>水</t>
    <phoneticPr fontId="16" type="noConversion"/>
  </si>
  <si>
    <t>北京正式施行"史上最严"治污条例:处罚不封顶</t>
    <phoneticPr fontId="16" type="noConversion"/>
  </si>
  <si>
    <t>北京</t>
    <phoneticPr fontId="16" type="noConversion"/>
  </si>
  <si>
    <t>兴蓉投资</t>
    <phoneticPr fontId="16" type="noConversion"/>
  </si>
  <si>
    <t>披露年报</t>
    <phoneticPr fontId="16" type="noConversion"/>
  </si>
  <si>
    <t>报告期内公司实现营业收入24.17亿元，同比增长12.31%，实现归属母公司净利润7.46亿元，同比增长2.71%，EPS0.26元。</t>
    <phoneticPr fontId="16" type="noConversion"/>
  </si>
  <si>
    <t>300090.sz</t>
    <phoneticPr fontId="16" type="noConversion"/>
  </si>
  <si>
    <t>600874.sh</t>
    <phoneticPr fontId="16" type="noConversion"/>
  </si>
  <si>
    <t>300090.sh</t>
    <phoneticPr fontId="16" type="noConversion"/>
  </si>
  <si>
    <t>000598.sz</t>
    <phoneticPr fontId="16" type="noConversion"/>
  </si>
  <si>
    <t>002658.sz</t>
    <phoneticPr fontId="16" type="noConversion"/>
  </si>
  <si>
    <t>雪迪龙</t>
    <phoneticPr fontId="16" type="noConversion"/>
  </si>
  <si>
    <t>002573.sz</t>
    <phoneticPr fontId="16" type="noConversion"/>
  </si>
  <si>
    <t>国电清新</t>
    <phoneticPr fontId="16" type="noConversion"/>
  </si>
  <si>
    <t>终止公司债发行</t>
    <phoneticPr fontId="16" type="noConversion"/>
  </si>
  <si>
    <t>300190.sz</t>
    <phoneticPr fontId="16" type="noConversion"/>
  </si>
  <si>
    <t>维尔利</t>
    <phoneticPr fontId="16" type="noConversion"/>
  </si>
  <si>
    <t>签订长盛垃圾渗滤液合同</t>
    <phoneticPr fontId="16" type="noConversion"/>
  </si>
  <si>
    <t>600649.sh</t>
    <phoneticPr fontId="16" type="noConversion"/>
  </si>
  <si>
    <t>城投控股</t>
    <phoneticPr fontId="16" type="noConversion"/>
  </si>
  <si>
    <t>股东过户完成</t>
    <phoneticPr fontId="16" type="noConversion"/>
  </si>
  <si>
    <t>股权转让过户手续已办理完毕，弘毅上海成为公司第二大股东，持股比例10%</t>
    <phoneticPr fontId="16" type="noConversion"/>
  </si>
  <si>
    <t>000826.sz</t>
    <phoneticPr fontId="16" type="noConversion"/>
  </si>
  <si>
    <t>桑德环境</t>
    <phoneticPr fontId="16" type="noConversion"/>
  </si>
  <si>
    <t>对外投资实现</t>
    <phoneticPr fontId="16" type="noConversion"/>
  </si>
  <si>
    <t>桑德环境资源股份有限公司决定与湖北合加环境设备有限公司共同在贵州省毕节市注册成立控股子公司—毕节市碧清生物科技有限公司。 2、对外投资事项二：公司决定与湖北合加共同在湖北省咸宁市注册成立控股子公司—湖北桑德环保有限公司。 3、对外投资事项三：公司决定与湖北合加共同在河北省魏县注册成立控股子公司—魏县德尚环保有限公司。 4、对外投资事项四：公司决定与自然人赵耀在湖南省湘潭市注册成立控股子公司—湖南桑德污泥处置有限公司。 5、对外投资事项五：公司决定与自然人陈京山在山东省昌邑市注册成立控股子公司—昌邑致美环卫有限公司。</t>
    <phoneticPr fontId="16" type="noConversion"/>
  </si>
  <si>
    <t>从3月1日开始，北京正式施行被称为“史上最严”的大气污染防治条例。此次新版条例长达万余字，共计8个章节130项条款，其中企业排污“处罚不封顶”一项最为有力，显示政府威严的治霾力度。</t>
    <phoneticPr fontId="16" type="noConversion"/>
  </si>
  <si>
    <t>《南水北调工程供用水管理条例》已经2014年1月22日国务院第37次常务会议通过，现予公布，自公布之日起施行。</t>
    <phoneticPr fontId="16" type="noConversion"/>
  </si>
  <si>
    <t>公司认为由于债券发行市场利率水平、供需情况等发生较大变化，发行公司债的综合融资成本较高，公司发行公司债不能有效降低财务费用，因此终止本次公司债发行。</t>
    <phoneticPr fontId="16" type="noConversion"/>
  </si>
  <si>
    <t>报告期内公司实现营业收入5.89亿元，同比增长55.6%，实现归属母公司净利润1.34亿元，同比增长34.3%，EPS0.49元。</t>
    <phoneticPr fontId="16" type="noConversion"/>
  </si>
  <si>
    <t>公司中标长沙市城市固体废物处理厂垃圾渗滤液厂体量扩改项目，合同包干总金额为5588.03万元。</t>
    <phoneticPr fontId="16" type="noConversion"/>
  </si>
  <si>
    <t>综合</t>
    <phoneticPr fontId="16" type="noConversion"/>
  </si>
  <si>
    <t>全国</t>
    <phoneticPr fontId="16" type="noConversion"/>
  </si>
  <si>
    <t>环保支出发生意外 去年预算下降9.7%</t>
    <phoneticPr fontId="16" type="noConversion"/>
  </si>
  <si>
    <t>　3月5日，财政部提交的《关于2013年中央和地方预算执行情况与2014年中央和地方预算草案的报告》（下称报告）显示，2013年节能环保支出为1803.9亿元，较2012年的预算执行数1998.43亿元，下降约9.7%，仅完成2013年该领域预算的85.8%。</t>
    <phoneticPr fontId="16" type="noConversion"/>
  </si>
  <si>
    <t>大气</t>
    <phoneticPr fontId="16" type="noConversion"/>
  </si>
  <si>
    <t>河北省</t>
    <phoneticPr fontId="16" type="noConversion"/>
  </si>
  <si>
    <t>(两会)河北省环保厅：京津冀联防联控治霾将立法</t>
    <phoneticPr fontId="16" type="noConversion"/>
  </si>
  <si>
    <t>全国人大代表、河北省环保厅厅长陈国鹰周三表示，京津冀地区联防联控治霾将来可能纳入立法。
　大智慧通讯社了解到，京津冀地区联防联控治霾推进顺利。2013年9月，《大气污染防治行动计划》正式出台，提出将对京津冀、长三角、珠三角等大气污染较严重区域进行重点防治。同年10月，京、津、冀、晋、内蒙古、鲁六省区正式启动京津冀及周边地区大气污染防治协作机制。今年2月，中国气象局与环保部首次联合发布京津冀及周边地区重污染天气预报。同时，京津冀正在国控站点之外布设大气环境的区域监测站点。</t>
    <phoneticPr fontId="16" type="noConversion"/>
  </si>
  <si>
    <t>(两会)环保部部长：环保体制改革的顶层设计有待出台</t>
    <phoneticPr fontId="16" type="noConversion"/>
  </si>
  <si>
    <t>环保部部长周生贤周三表示，环保体制改革正在推进中，今年拟在排污权交易、排污许可制度、总量控制制度等领域率先进行改革。周生贤向大智慧通讯社（微信号 DZH_news）介绍，环保体制改革是一个渐进的过程，涉及职能调整等多个问题，将先从顶层设计做起，目前顶层设计有待出台。</t>
    <phoneticPr fontId="16" type="noConversion"/>
  </si>
  <si>
    <t xml:space="preserve">河北投入139亿元防治大气污染取得成效 </t>
    <phoneticPr fontId="16" type="noConversion"/>
  </si>
  <si>
    <t xml:space="preserve">河北省政协连续两年集中优势力量督办大气污染防治，省政协秘书长郭大建在５日召开的新闻发布会上通报称，该省综合实施了产业结构和能源结构调整、大气污染综合整治等近３００条措施，投入资金１３９．１６亿，取得了显著成效。  
　　“截至目前，全省万元ＧＤＰ能耗同比下降４．２２％，降幅比去年同期下降２．０５个百分点，炼铁、炼钢、焦炭产业淘汰落后产能１４３．１万吨，取缔非法排污企业１３２９家，报废机动车４９５５１８辆，对全省７０３５个建筑项目进行施工扬尘治理和执法检查，完成造林绿化面积３７０万亩，义务植树１亿株。”郭大建说。  
　　据河北省环保厅介绍，截至１０月底，列入今年全省淘汰落后产能计划的１９０家企业的相关设备已全部关停、拆除，预计可实现节煤２００万吨以上。全省共拆除、淘汰、改造分散居民生活用小锅炉、茶炉、炉窑３万多台。同时，开展了火电、钢铁、水泥、玻璃四大行业大气污染治理攻坚战，采取一系列建筑施工和道路交通扬尘整治措施严控扬尘污染。为减少机动车污染，年底前完成淘汰５７．８万辆黄标车。  </t>
    <phoneticPr fontId="16" type="noConversion"/>
  </si>
  <si>
    <t xml:space="preserve">李克强：重拳出击推进大气污染防治行动计划 </t>
    <phoneticPr fontId="16" type="noConversion"/>
  </si>
  <si>
    <t>3月5日，国务院总理李克强首次在全国人大会议上作政府工作报告。李克强指出，2014年将出重拳强化污染防治。以雾霾频发的特大城市和区域为重点，以细颗粒物(PM2.5)和可吸入颗粒物(PM10)治理为突破口，抓住产业结构、能源效率、尾气排放和扬尘等关键环节，健全政府、企业、公众共同参与新机制，实行区域联防联控，深入实施大气污染防治行动计划。
李克强指出，雾霾天气范围扩大，环境污染矛盾突出，是大自然向粗放发展方式亮起的红灯。必须加强生态环境保护，下决心用硬措施完成硬任务。今年要淘汰燃煤小锅炉5万台，推进燃煤电厂脱硫改造1500万千瓦、脱硝改造1.3亿千瓦、除尘改造1.8亿千瓦，淘汰黄标车和老旧车600万辆，在全国供应国四标准车用柴油。实施清洁水行动计划，加强饮用水源保护，推进重点流域污染治理。实施土壤修复工程。整治农业面源污染，建设美丽乡村。</t>
    <phoneticPr fontId="16" type="noConversion"/>
  </si>
  <si>
    <t>山东省</t>
    <phoneticPr fontId="16" type="noConversion"/>
  </si>
  <si>
    <t>3月起山东开始逐步取消大气污染行业排放特权</t>
    <phoneticPr fontId="16" type="noConversion"/>
  </si>
  <si>
    <t>近日,记者从山东省环保厅获悉,自3月1日起,火电、钢铁、建材、锅炉、工业炉窑5个行业的工业企业外排废气污染物必须执行“新标准”限值要求,大气污染行业排放特权在我省开始逐步取消。
　　所谓“新标准”,是指我省去年5月底发布的《山东省区域性大气污染物综合排放标准》及火电、钢铁工业、建材工业、锅炉、工业炉窑5个行业大气污染物排放标准。
　　与现行国家标准相较,这一系列新标准均不同程度加严,且延续了我省流域治污时“分阶段逐步加严”的思路。除排放限值加严,有些行业还增加了污染控制因子。这一系列新标准自去年9月1日起实施,实施之初给予企业半年整改治理期限,即自今年3月1日起,相关工业企业外排废气污染物必须执行新标准限值要求。</t>
    <phoneticPr fontId="16" type="noConversion"/>
  </si>
  <si>
    <t>我国已建立大气污染联防联控技术示范区</t>
    <phoneticPr fontId="16" type="noConversion"/>
  </si>
  <si>
    <t>科技部社会发展科技司司长马燕合3日表示，我国已在珠三角建立了大气污染联防联控技术示范区，组建了覆盖区域的大气环境质量监测预警网络，形成了区域空气质量管理体系等运行机制。
　　马燕合表示，该示范区是继美国加州和欧洲之后，全球第3个类似的大气污染联防联控技术示范区，可实现对珠三角地区大气环境质量变化的监测预报及快速反应，支撑实施了珠三角大气污染防治联防联控工作，为其他地区大气污染防治提供了重要借鉴。</t>
    <phoneticPr fontId="16" type="noConversion"/>
  </si>
  <si>
    <t>环境保护部部署专项检查　不定时间、不打招呼、不听汇报、直奔现场、直接督查、直接曝光</t>
    <phoneticPr fontId="16" type="noConversion"/>
  </si>
  <si>
    <t xml:space="preserve">　环境保护部有关负责人今日向媒体通报，为保障环境安全，环境保护部近日下发《关于开展环境保护专项检查的紧急通知》，决定3月在全国开展专项检查，要求各级环保部门在检查中做到“三不”、“三直”，即“不定时间、不打招呼、不听汇报、直奔现场、直接督查、直接曝光”，持续保持执法检查的高压态势。 </t>
    <phoneticPr fontId="16" type="noConversion"/>
  </si>
  <si>
    <t xml:space="preserve"> 鹏华环保产业基金5日结募</t>
    <phoneticPr fontId="16" type="noConversion"/>
  </si>
  <si>
    <t>伴随着两会的召开，环保概念逐渐升温。在全国29个省份已经发布2014年政府工作报告中，“雾霾”成为仅次于“改革”的第二大热词。而近期某门户网站统计的数据显示，“环保”更是超过“改革”，成为2014年两会上民众关注的最大热点。在环保概念升温之际，也迎来了布局良机。据了解，鹏华基金旗下布局环保投资领域的环保主题基金——鹏华环保产业股票基金将于明日（5日）结束募集。</t>
    <phoneticPr fontId="16" type="noConversion"/>
  </si>
  <si>
    <t>固废</t>
    <phoneticPr fontId="16" type="noConversion"/>
  </si>
  <si>
    <t xml:space="preserve">首创集团近8亿美元收购Transpacific旗下废物处理公司 </t>
    <phoneticPr fontId="16" type="noConversion"/>
  </si>
  <si>
    <t>新浪财经报道，国企北京首创集团已同意，以9.5亿新西兰元(约合7.98亿美元)收购澳大利亚Transpacific旗下新西兰最大的废物处理公司。
Transpacific称，公司预计交易在6月底完成。与Transpacific达成的协议仍有待中国和新西兰监管部门批准。该公司首席执行长鲍彻(Robert Boucher)称，此次交易可增强Transpacific的财务灵活性，有助于其提升澳洲业务。</t>
    <phoneticPr fontId="16" type="noConversion"/>
  </si>
  <si>
    <t xml:space="preserve">傅莹：水土壤污染防治法已列入立法规划 </t>
    <phoneticPr fontId="16" type="noConversion"/>
  </si>
  <si>
    <t>3月4日，在十二届全国人大二次会议新闻发布会上，大会发言人傅莹表示，人大常委会已把环境保护立法，比如水污染防治法、土壤污染防治法列入立法规划当中。另外，今年将启动对大气污染防治法的执法检查，在此基础上修订这部法律，为治理雾霾提供法律保障。
傅莹表示，三中全会改革的决定当中明确提出，我们要用最严格的制度来保护我们的环境。人大常委会在立法规划当中，把环境保护立法当作重中之重。
关于环境保护法的修改，傅莹表示，去年已经进行了第二次和第三次审议，但是没有付表决，准备今年再次进行审议。他指出，通常一部法律三审就通过，但是这部法律又增加了审议，目的就是为了更好地吸纳社会的才智、吸纳社会各方面的意见，更好地反映社会的关切，希望能够切实制定出来一部高质量、管用的新环保法。</t>
    <phoneticPr fontId="16" type="noConversion"/>
  </si>
  <si>
    <t>水</t>
    <phoneticPr fontId="16" type="noConversion"/>
  </si>
  <si>
    <t>环保部副部长周建：清洁水计划预计市场规模2万亿</t>
    <phoneticPr fontId="16" type="noConversion"/>
  </si>
  <si>
    <t>全国政协委员、环保部副部长周建4日对中国证券报记者表示，“清洁水计划”待环保部常务会议原则通过后，并提出修改意见，再上报国务院，预计市场规模2万亿。</t>
    <phoneticPr fontId="16" type="noConversion"/>
  </si>
  <si>
    <t>北京</t>
    <phoneticPr fontId="16" type="noConversion"/>
  </si>
  <si>
    <t>北京市大气污染防治条例正式施行 开出首张罚单</t>
    <phoneticPr fontId="16" type="noConversion"/>
  </si>
  <si>
    <t xml:space="preserve">　《北京市大气污染防治条例》昨日正式施行。当天零时起，市环保局在全市开展“零点行动”专项执法检查。在检查北京宏翔鸿热力有限公司时发现，该公司的燃煤锅炉房二氧化硫、氮氧化物均超标，环保监察部门将对此开出8至10万元罚单。这是本市执行《北京市大气污染防治条例》后开出的首张罚单。
</t>
    <phoneticPr fontId="16" type="noConversion"/>
  </si>
  <si>
    <t>300190.sz</t>
    <phoneticPr fontId="16" type="noConversion"/>
  </si>
  <si>
    <t>维尔利</t>
    <phoneticPr fontId="16" type="noConversion"/>
  </si>
  <si>
    <t>2013年年报、一季度预告及收购资产草案</t>
    <phoneticPr fontId="16" type="noConversion"/>
  </si>
  <si>
    <t>维尔利发布公告：1）2013年年报：报告期内公司实现营业收入2.78亿元，同比下降21.5%，实现归属母公司净利润0.29亿元，同比下降60.2%。EPS为0.13元，同时每10股派1元（含税）。2）一季度预告，预计归属母公司净利润931-1239万元，同比增长幅度为-10%-20%。3）资产收购草案，拟现金加股权共计4.6亿元并购杭州能源环境100%股权，其中现金方式和非公开发行方式支付对价的比例为4:6，现金交易所需资金来自本次非公开发行募集的配套资金。定增收购资产发行价格为23.16元（拟发行1271.16万股），募集配套资金的价格为不低于20.85元（拟发行不超过735.25万股）。</t>
    <phoneticPr fontId="16" type="noConversion"/>
  </si>
  <si>
    <t>002672.sz</t>
    <phoneticPr fontId="16" type="noConversion"/>
  </si>
  <si>
    <t>东江环保</t>
    <phoneticPr fontId="16" type="noConversion"/>
  </si>
  <si>
    <t>发行公司债获得证监会批文</t>
    <phoneticPr fontId="16" type="noConversion"/>
  </si>
  <si>
    <t>东江环保收到证监会核准发行公司债券的批复，核准公司向社会公开发行面值不超过7亿元的公司债券，按照分期方式发行，首期面值不超过总发行面值的50%，自核准发行日起6个月内完成，其余24个月内完成。</t>
    <phoneticPr fontId="16" type="noConversion"/>
  </si>
  <si>
    <t>300165.sz</t>
    <phoneticPr fontId="16" type="noConversion"/>
  </si>
  <si>
    <t>天瑞仪器</t>
    <phoneticPr fontId="16" type="noConversion"/>
  </si>
  <si>
    <t>2014年一季度业绩预告</t>
    <phoneticPr fontId="16" type="noConversion"/>
  </si>
  <si>
    <t>天瑞仪器预计一季度实现归属母公司净利润1305-1419万元，同比下降8%-0%</t>
    <phoneticPr fontId="16" type="noConversion"/>
  </si>
  <si>
    <t>尚福林：对于高污染高耗能企业实行一票否决制</t>
    <phoneticPr fontId="16" type="noConversion"/>
  </si>
  <si>
    <t xml:space="preserve">李克强：2014年能源消耗强度要下降3.9% </t>
    <phoneticPr fontId="16" type="noConversion"/>
  </si>
  <si>
    <t>3月13日，国务院总理李克强在会见采访中外记者时表示，2014年将主动加压，加大降耗力度，确定能源消耗强度要下降3.9%，而去年实际完成是下降3.7%，这意味着要减少2.2亿吨煤炭消耗。
李克强指出，要向雾霾等污染宣战，可不是说向老天爷宣战，而是要向自身粗放的生产和生活方式来宣战。去年出台了国务院治理大气污染的十条措施，在161个城市进行PM2.5数值的监测，这在发展中国家是最多的。这不仅是要让人民群众提高自身防护的意识，更是给政府增加责任。</t>
    <phoneticPr fontId="16" type="noConversion"/>
  </si>
  <si>
    <t>环保部调查显示全国2.8亿人使用不安全饮用水</t>
    <phoneticPr fontId="16" type="noConversion"/>
  </si>
  <si>
    <t>先河环保</t>
    <phoneticPr fontId="16" type="noConversion"/>
  </si>
  <si>
    <t>300137.sz</t>
    <phoneticPr fontId="16" type="noConversion"/>
  </si>
  <si>
    <t>使用超募资金对外投资</t>
    <phoneticPr fontId="16" type="noConversion"/>
  </si>
  <si>
    <t>先河环保拟使用超募资金2700万元设立合资公司，开展废气（工业有机废气）治理业务。其中公司使用超募资金2700万元，占出资比例的90%，自然人李峰厚先生以现金出资300 万元，占出资比例的10%。合资公司建成后，预计可实现业绩为：第一年收入0.5亿元、利润0.05亿元；第二年收入0.65亿元、利润0.07亿元；第三年收入1.19亿元、利润0.12亿元。同时，公司与中国人民解放军环境科学研究中心签署战略合作协议并开展工业有机废气治理技术研发，这将有助于实现公司环境监测业务向环境监测+工业有机废气治理业务的发展。</t>
    <phoneticPr fontId="16" type="noConversion"/>
  </si>
  <si>
    <t>300172.sz</t>
    <phoneticPr fontId="16" type="noConversion"/>
  </si>
  <si>
    <t>中电环保</t>
    <phoneticPr fontId="16" type="noConversion"/>
  </si>
  <si>
    <t>披露2013年年报及2014年度一季度业绩预告</t>
    <phoneticPr fontId="16" type="noConversion"/>
  </si>
  <si>
    <t>中电环保2013年度实现营业收入5.40亿元，同比增长48.33%。归属母公司净利润0.69亿元，同比增长20.47%。基本每股收益0.53元/股，同比增长20.45%。利润分配预案为10转3派1.5元。2013年业绩增长较快主要是由于火电和核电项目交付进度加快，非电力行业水处理剂市政污水处理项目实施增加。同时，预计2014年一季度实现归属于母公司净利润524.85-620.27万元，同比增长10%-30%。</t>
    <phoneticPr fontId="16" type="noConversion"/>
  </si>
  <si>
    <t>600323.sh</t>
    <phoneticPr fontId="16" type="noConversion"/>
  </si>
  <si>
    <t>瀚蓝环境</t>
    <phoneticPr fontId="16" type="noConversion"/>
  </si>
  <si>
    <t>披露2013年年报</t>
    <phoneticPr fontId="16" type="noConversion"/>
  </si>
  <si>
    <t>全资子公司签订补充协议的公告和减资公告</t>
    <phoneticPr fontId="16" type="noConversion"/>
  </si>
  <si>
    <t>1、维尔利全资子公司“湖南仁和惠明”签订《&lt;浏阳市城市固体废弃物处理场投资建设和运营管理特许经营合同书&gt;补充协议》，项目为固体废弃物处理场渗滤液处理设施，设计规模为400吨/天，期限24年，项目总投资额不超过3000万元，预计建设期6个月，之后进入商业运营期。2、因公司2013 年度的业绩指标未达到限制性股票激励计划第二期（预留授予部分第一期）拟解锁股票的解锁条件，对锁定期满后未达到解锁条件的限制性股票由公司以授予价回购注销。此次回购注销限制性股票激励计划拟解锁股票合计123.12万股，公司注册资本减至15539.76万元。</t>
    <phoneticPr fontId="16" type="noConversion"/>
  </si>
  <si>
    <t>3月11日，在十二届全国人大举行的记者会上，银监会主席尚福林表示，根据绿色信贷要求，对于一些高污染的、高耗能的小钢厂实行环评的一票否决制，如果环评不达标的话，银行不能给贷款。二是根据市场的需求去淘汰产能，再有是在信贷政策上，对过剩的产能采取严格控制的方式。</t>
    <phoneticPr fontId="16" type="noConversion"/>
  </si>
  <si>
    <t>环保部14日发布了首个全国性的大规模研究结果。结果显示，我国有2.5亿居民的住宅区靠近重点排污企业和交通干道，2.8亿居民使用不安全饮用水。
由于规划和产业布局原因，我国依然还有1.1亿居民住宅周边1公里范围内有石化、炼焦、火力发电等重点关注的排污企业，1.4亿居民住宅周边50米范围内有交通干道。</t>
    <phoneticPr fontId="16" type="noConversion"/>
  </si>
  <si>
    <t>瀚蓝环境2013年度实现营业收入10.01亿元，同比增长13.12%。归属母公司净利润2.34亿元，同比增长22.93%。基本每股收益0.40元/股，同比增长8.11%。利润分配预案为向全体股东每10股派发现金红利1元（含税）。</t>
    <phoneticPr fontId="16" type="noConversion"/>
  </si>
  <si>
    <t>证券代码</t>
  </si>
  <si>
    <t>公司简称</t>
  </si>
  <si>
    <t>所属园区</t>
  </si>
  <si>
    <t>挂牌日</t>
  </si>
  <si>
    <t>首次交易日</t>
  </si>
  <si>
    <t>430004.OC</t>
  </si>
  <si>
    <t>430068.OC</t>
  </si>
  <si>
    <t>430135.OC</t>
  </si>
  <si>
    <t>430136.OC</t>
  </si>
  <si>
    <t>430206.OC</t>
  </si>
  <si>
    <t>430264.OC</t>
  </si>
  <si>
    <t>430275.OC</t>
  </si>
  <si>
    <t>430283.OC</t>
  </si>
  <si>
    <t>430320.OC</t>
  </si>
  <si>
    <t>430385.OC</t>
  </si>
  <si>
    <t>430405.OC</t>
  </si>
  <si>
    <t>430412.OC</t>
  </si>
  <si>
    <t>430424.OC</t>
  </si>
  <si>
    <t>联合创业</t>
  </si>
  <si>
    <t>430454.OC</t>
  </si>
  <si>
    <t>百大能源</t>
  </si>
  <si>
    <t>430501.OC</t>
  </si>
  <si>
    <t>超宇环保</t>
  </si>
  <si>
    <t>当前交易状态</t>
  </si>
  <si>
    <t>股份总量(万股)</t>
  </si>
  <si>
    <t>可交易股份总量(万股)</t>
  </si>
  <si>
    <t>最新成交价(元)</t>
  </si>
  <si>
    <t>市值(万元)</t>
  </si>
  <si>
    <t>最新成交价日</t>
  </si>
  <si>
    <t>公司简介</t>
    <phoneticPr fontId="16" type="noConversion"/>
  </si>
  <si>
    <t>绿创设备</t>
    <phoneticPr fontId="16" type="noConversion"/>
  </si>
  <si>
    <t>中关村</t>
  </si>
  <si>
    <t>正常交易</t>
  </si>
  <si>
    <t>纬纶环保</t>
    <phoneticPr fontId="16" type="noConversion"/>
  </si>
  <si>
    <t>三益能环</t>
    <phoneticPr fontId="16" type="noConversion"/>
  </si>
  <si>
    <t>安普能</t>
    <phoneticPr fontId="16" type="noConversion"/>
  </si>
  <si>
    <t>尚远环保</t>
    <phoneticPr fontId="16" type="noConversion"/>
  </si>
  <si>
    <t>武汉东湖</t>
  </si>
  <si>
    <t>中舟环保</t>
    <phoneticPr fontId="16" type="noConversion"/>
  </si>
  <si>
    <t>新冠亿碳</t>
    <phoneticPr fontId="16" type="noConversion"/>
  </si>
  <si>
    <t>景弘环保</t>
    <phoneticPr fontId="16" type="noConversion"/>
  </si>
  <si>
    <t>江扬环境</t>
    <phoneticPr fontId="16" type="noConversion"/>
  </si>
  <si>
    <t>中一检测</t>
    <phoneticPr fontId="16" type="noConversion"/>
  </si>
  <si>
    <t>-</t>
    <phoneticPr fontId="16" type="noConversion"/>
  </si>
  <si>
    <t>-</t>
    <phoneticPr fontId="16" type="noConversion"/>
  </si>
  <si>
    <t>正常交易</t>
    <phoneticPr fontId="16" type="noConversion"/>
  </si>
  <si>
    <t>星火环境</t>
    <phoneticPr fontId="16" type="noConversion"/>
  </si>
  <si>
    <t>晓沃环保</t>
    <phoneticPr fontId="16" type="noConversion"/>
  </si>
  <si>
    <t>-</t>
    <phoneticPr fontId="16" type="noConversion"/>
  </si>
  <si>
    <t>-</t>
    <phoneticPr fontId="16" type="noConversion"/>
  </si>
  <si>
    <t xml:space="preserve">公司是中国环保骨干民营科技企业，参与编制了多项国家、行业标准及规范，并在汽车排放与NVH污染控制、噪声与振动控制、工业废气污染治理、新能源及节能新技术等领域，沉淀了数百项业绩。公司申报了多个商标、防疫(防疫性)商标以保证品牌健康发展，其中“绿创”商标先后获得“北京著名商标”、“中国驰名商标”称号。作为一家秉承自主创新的企业，公司持续不断地在其关键领域进行技术研发投入。公司将最新的研发成果从实验室带到市场，并最终转化为人们舒适的生存环境，为中国环境治理技术的进步做出了重要贡献。 </t>
    <phoneticPr fontId="16" type="noConversion"/>
  </si>
  <si>
    <t xml:space="preserve">纬纶环保主要以多项专利及专有技术——含油污泥资源化处理技术、高浓度有机废水处理(催化湿式氧化(CWO)技术)，高盐废水处理技术(趋零排放技术)和创新开发成套环保设备——WLYS油水分离系统、WLPL精细过滤器及引进消化吸收的国际先进环保设备——螺旋压榨式脱水机、板框脱水机、油泥干化处理设备和阿库曝气机等为核心，实现了环保工程上的重大突破。纬纶环保围绕“技术领先、管理精细化”两大发展战略，主要面向石油开采与炼制、电力冶金、市政化工领域的客户提供项目咨询、工程设计、系统集成、技术开发为一体的科学、集约、专业的“一站式”服务，成为企业环保问题解决方案提供商。 </t>
    <phoneticPr fontId="16" type="noConversion"/>
  </si>
  <si>
    <t xml:space="preserve">公司是同时具备固体废弃物处理与液体废弃物处理项目承包能力的高新技术企业，是北京市新能源与可再生能源协会的副理事长单位、中国沼气学会理事单位、中国农村能源行业协会团体会员、中关村企业信用促进会会员，具备中关村高新技术企业和北京市高新技术企业资质、ISO9001:2008 质量管理体系和ISO14001:2004环境管理体系认证资质、环境工程专项乙级设计资质、环保工程专业承包叁级资质、市政公用工程施工总承包叁级资质及安全生产许可证等资质。2011年公司被北京质协质量评价中心评为质量卓越单位和质量 AAA级单位。 </t>
    <phoneticPr fontId="16" type="noConversion"/>
  </si>
  <si>
    <t xml:space="preserve">公司的竞争优势体现在烟气除尘技术、烟气一体化净化利用技术先进性和项目质量稳定性上。公司成立时间不长，但公司总经理、核心技术人员均拥有多年在烟气净化行业工业设计、设备制造方面的经验，通过不断参与技术合作、进行技术攻关，努力推动产品技术升级和新技术突破，已有 10 项专利获得授予或受理通知书。通过不断的研发升级和在大型高炉煤气中的工程实践，使公司具备了一定的自主创新能力，工艺除尘技术已达到了行业先进的水平。公司与东南大学合作研发的烟气一体化净化利用系统可以有效地去除燃煤烟气中的SOx、NOx，解决现有技术中低温段 NOx 难以氧化等技术瓶颈问题，实现高效经济地脱除污染物，减少环境的二次污染，并且同时针对烟气中的硫化物、二氧化碳利用专项技术分离和制取高质量、成本低廉经济的副产品，实现环保投入的盈利。 </t>
    <phoneticPr fontId="16" type="noConversion"/>
  </si>
  <si>
    <t xml:space="preserve">武汉尚远环保股份有限公司创建于2006年，公司位于中国中部重镇--武汉。公司是湖北省高新企业，拥有一批国内水处理珩业的研究开发与应用专家；100%致力于水处理事业，是先进水处理技术的领导者。公司主要经营环保设备、工业废水和纯水处理工程、水处理成套设备及材料、工业电视成套设备、化学药品、RO膜等产品。公司主要产品和技术有UHT成套技术设备、TMF成套技术设备、美国PWT反渗透阻垢剂、工业废水处理药剂等知名品牌产品。 </t>
    <phoneticPr fontId="16" type="noConversion"/>
  </si>
  <si>
    <t xml:space="preserve">生活污水处理装置系列:46.24%;
15ppm舱底水分离器:22.51%;
压力水柜系列:10.5%;
其他:5.43%;
轴润机制造系统:4.85%;
隔舱传动控制箱:4.15%;
净化水处理装置系列:3.01%;
气动快关处理装置系列:1.49% </t>
    <phoneticPr fontId="16" type="noConversion"/>
  </si>
  <si>
    <t xml:space="preserve">公司目前实际从事的主营业务系为煤化工、石油石化、冶金、市政、电力等下游行业大型项目提供集研发、设计、制造、工程施工、安装调试、运营管理、售后服务为一体的系统性水处理产品和技术服务。 </t>
    <phoneticPr fontId="16" type="noConversion"/>
  </si>
  <si>
    <t xml:space="preserve">浙江中一检测研究院股份有限公司是经国家认监委认定(CMA计量认证)的第三方公正检测机构。公司拥有功能齐全的行政技术办公区和专业的实验功能区4500平方米，员工近300人，其中本科及以上学历占总人数的90%，中、高级职称人员占总人数的20%，与多家国内知名检测研究单位和高校建立良好的协作关系。优质的技术质量和高效的工作作风是我们的最大优点。公司始终围绕“健康、安全、节能、环保”的宗旨，本着“诚信求实、科学规范、质量为本、精益求精”的质量方针，立足于打造服务专业化、发展规模化、运行规范化的第三方公正技术服务机构；为企事业单位提供“优质、专业、公正、高效”的检测技术服务，为社会营造一个健康、环保、节能、安全的生活和工作环境做贡献。 </t>
    <phoneticPr fontId="16" type="noConversion"/>
  </si>
  <si>
    <t xml:space="preserve">本公司自1997年成立以来，承敬业奉献、锐意创新的企业精神，从无到有，从小到大，迅速发展成为苏州新区环保产业中的佼佼者。2012年，因公司业务拓展，经董事会研究决定，将原“苏州新区星火环境净化有限公司”等资产优化整合，成立苏州星火环境净化股份有限公司。本着保护环境，造福人类的理念，作为具有资源回收特性的企业，苏州星火净化股份对可持续发展、清洁生产及促进循环经济有着不可推卸的责任，同时在十几年的发展历程中也作出了相当的努力和贡献。 我公司融资源综合利用、清洁生产、生态设计和可持续发展等为一体，把经济活动重组为“资源利用—产品—废弃物—资源再生”的反馈式循环过程和“低开采、高利用、低排放”的循环模式，强调经济系统与自然生态系统和谐共生。主要的服务行业有电子、化工、纺织工业、涂料加工业、油漆加工业、日用品业、食品业、橡胶加工业、金属制品业、塑料加工业、机械加工业等。 </t>
    <phoneticPr fontId="16" type="noConversion"/>
  </si>
  <si>
    <t xml:space="preserve">天津晓沃环保工程股份公司，始建于1994年,专业致力于大气污染治理装备的研究开发已有近二十年历史，是天津市环保产业骨干龙头企业和最大的专业从事烟气除尘、脱硫脱硝装置等大气污染治理设备机电一体化的研发制造基地,是天津市高新技术企业、科技型创新基金扶植企业。为中国环境保护产业协会会员单位、天津市环境保护产业协会会员单位、河北省环境保护产业协会会员单位、辽宁省环境保护产业协会会员单位、山西省环境保护产业协会会员单位。 公司主营业务为：环保工程、防腐工程；环保设备、建筑材料、电气设备、五金交电、化工、石材批发兼零售；室内装饰；环保设备技术开发、咨询、服务、转让；技术劳务服务等。公司遵循“开拓创新、务实求精”的企业精神，追求卓越。充分发挥民营企业灵活的经营体制和管理优势和温州商会的资金优势，竭诚为客户提供优质的产品及优良的服务。做精产品，做深行业，以国产化、产业化为已任，将公司打造成立意高远，追求卓越的百年环保企业。 </t>
    <phoneticPr fontId="16" type="noConversion"/>
  </si>
  <si>
    <t xml:space="preserve">北京联合创业环保工程股份有限公司于2008年12月11日在北京成立，目前注册资本金1000万元。公司主要从事环境保护、新能源——生物质利用技术、高效沼气厌氧发酵技术、环境污染治理、污水处理工程建设等。目前本公司20余人，拥有科研人员12人，硕士5人，环境保护、建筑、化工、农业等方面的中、高级职称15余人。在环保工程领域，公司将一直致力于环境污染治理、污水处理厂建设以及设备安装等方面的不断研究创新，尤其在高浓度有机废水处理方面进行深入研究，并充分利用新技术、新材料在污水治理项目上屡创佳绩。同时在能源领域，公司主要从事生物质秸秆气化集中供气和沼气工程项目。 </t>
    <phoneticPr fontId="16" type="noConversion"/>
  </si>
  <si>
    <t xml:space="preserve">东莞市百大新能源有限公司是一家民营高科技企业，公司现有员工38人，其中高级工程师8人，博士5人，直接从事研究、开发的科技人员占职工总数的48%，项目已经组成产、学、研结合的研究班子。 本公司工程师是海归美籍华人，对生物质气化技术有丰富经验，曾设计与运行过多台生物质气化炉，科研成果丰硕，获得过国家级、科学院和广东省的科技奖励。 本企业研发的生物质气化装置，2006年9月经东莞技术监督局备案，发布了我国第一个《生物质气化装置企业标准》BD600/2-G型气化装置(目前尚无国家标准)，备案号:QB/441900 27 6887-2006. 本装置获得2006年东莞市科技型中小企业科技创新基金无偿资助35万人民币； 2007年获东莞市科技型中小企业研发投入资助27.2万元人民币； 2007年本项目获得中华人民共和国国家知识产权局授权实用新型专利， 专利号：ZL2006 20058696.4 2008年本项目获得广东省知识产权局科技成果认定。 </t>
    <phoneticPr fontId="16" type="noConversion"/>
  </si>
  <si>
    <t xml:space="preserve">除尘业务:91.54%;
焦粒:6.72% </t>
    <phoneticPr fontId="16" type="noConversion"/>
  </si>
  <si>
    <t xml:space="preserve">厦门市超宇环保科技有限公司研发、生产、销售：环保过滤材料及配件经营各类商品和技术的进出口(不另附进出口商品目录)，但国家限定公司经营或禁止进出口的商品及技术除外。 </t>
    <phoneticPr fontId="16" type="noConversion"/>
  </si>
  <si>
    <t xml:space="preserve">垃圾填埋气发电:62.7%;
碳减排指标:37.3% </t>
    <phoneticPr fontId="16" type="noConversion"/>
  </si>
  <si>
    <t>中国多地环保官员落马 利用环保审批权索贿敲诈</t>
    <phoneticPr fontId="16" type="noConversion"/>
  </si>
  <si>
    <t>综合</t>
    <phoneticPr fontId="16" type="noConversion"/>
  </si>
  <si>
    <t>2013年，环保领域腐败案件在各地频发：2013年安徽检察机关立案侦查环保领域大案窝案共查办133人，包括厅级干部1人、处级干部20人、区县环保局“一把手”局长8人；福建环保厅原副厅长王国长因收受巨额贿赂，被开除党籍、开除公职，其涉嫌犯罪问题日前被移送司法机关处理；2013年7月，广东省东莞市环保局原局长袁绍东因收受东莞两家公司老板的贿赂共870万元，广州市中院一审以受贿罪判处袁绍东有期徒刑14年……</t>
    <phoneticPr fontId="16" type="noConversion"/>
  </si>
  <si>
    <t>工业园区成污染大户保护伞:环保部门为其跑关系</t>
    <phoneticPr fontId="16" type="noConversion"/>
  </si>
  <si>
    <t>循环经济、环保节能、生态发展……环绕着各种光环的工业园区，实际上成了污染“保护伞”。《经济参考报》记者日前从中华环保联合会获悉，该机构对我国内蒙古、河北等9个省区18家工业园区进行了历时两年的调研，了解到的污染状况令人担忧。
　　这9个省区包括内蒙古、陕西、河北、安徽、江苏、江西、福建、河南和山东，在18家园区中，涉及水污染的达15家，占83.3%，涉及大气污染为10家，占55.6%，涉及土壤污染的有1家，占5.6%。值得注意的是，一些地区的工业园一方面打着“生态循环经济”的旗号获得政府审批，另一方面却纵容很多高污染企业以及小作坊的生产，甚至一些国家明令关停的污染企业，也在这里集中排污，逃避监管，工业园区成了其违法经营的“保护伞”。</t>
    <phoneticPr fontId="16" type="noConversion"/>
  </si>
  <si>
    <t>按照城市环境空气质量综合指数评价，2月份空气质量相对较差的前10位城市分别是邢台、石家庄、保定、唐山、邯郸、西安、廊坊、衡水、济南和北京；空气质量相对较好的前10位城市是海口、舟山、福州、拉萨、深圳、南昌、珠海、丽水、厦门和惠州。</t>
    <phoneticPr fontId="16" type="noConversion"/>
  </si>
  <si>
    <t>公司预中标事项、股东进行回购交易公告</t>
    <phoneticPr fontId="16" type="noConversion"/>
  </si>
  <si>
    <t>桑德环境发布1）预中标事项公告：公司为“宁晋县城乡环卫一体化采购项目”预中标特许经营许可授予方，项目主要包括宁晋县33条主次干道清扫保洁、生活垃圾及公厕保洁等，特许经营期为授予之日起20年，中标价格3.975亿元，该项目将对公司未来年度的经营业绩产生较为积极的影响。2）股东进行股票质押式回购交易公告：控股股东桑德集团将其持有的1265万无限售流通股（占公司总股本1.95%）进行股票质押式回购交易，初始交易日期为2014年3月19日，购回交易日期为2015年3月19日。</t>
    <phoneticPr fontId="16" type="noConversion"/>
  </si>
  <si>
    <t>迪森股份</t>
    <phoneticPr fontId="16" type="noConversion"/>
  </si>
  <si>
    <t>300335.SZ</t>
    <phoneticPr fontId="16" type="noConversion"/>
  </si>
  <si>
    <t>华美钢铁项目实施风险提示性公告；首次公开发行前已发行股份上市流通公告</t>
    <phoneticPr fontId="16" type="noConversion"/>
  </si>
  <si>
    <t>迪森股份发布1）华美钢铁项目实施风险提示性公告：公司与“华美钢铁”的生物质气化项目（为华美钢铁轧钢生产线提供热源）由于华美钢铁轧钢生产线自14年以来一直处于未生产状态而暂停运行，目前轧钢生产线仍处于全面检修状态，复产日期仍未明确，该项目存在重大不确定性，可能面临终止风险。该项目2012年度实现营业收入4421万元，占当期营业收入的10.78%，预计该项目的停产对公司营业收入将产生一定程度影响，但由于该项目毛利率水平低，预计不会对公司净利润水平产生重大影响。2）首次公开发行前已发行股份上市流通公告：本次解除限售股份占公司股份总额的1.95%，实际可上市流通股份占公司股份总额的1.39%，流通日期为3月25日。</t>
    <phoneticPr fontId="16" type="noConversion"/>
  </si>
  <si>
    <t>兴蓉投资</t>
    <phoneticPr fontId="16" type="noConversion"/>
  </si>
  <si>
    <t>000598.sz</t>
    <phoneticPr fontId="16" type="noConversion"/>
  </si>
  <si>
    <t>董事会第十次会议</t>
    <phoneticPr fontId="16" type="noConversion"/>
  </si>
  <si>
    <t>津膜科技</t>
    <phoneticPr fontId="16" type="noConversion"/>
  </si>
  <si>
    <t>300334.sz</t>
    <phoneticPr fontId="16" type="noConversion"/>
  </si>
  <si>
    <t>2013年年报、一季度预告及调整募投项目进度公告</t>
    <phoneticPr fontId="16" type="noConversion"/>
  </si>
  <si>
    <t>津膜科技发布1）2013年年报：报告期内公司实现营业收入3.82亿元，同比增长31.35%，实现归属母公司净利润8043万元，同比增长35.61%。EPS为0.46元，同时每10股转增5股派0.5元（含税）。公司业绩大幅增长主要是因为公司立足以膜技术为核心的全产业链战略，加大对重点领域和重点行业的开拓力度，取得了更大的市场份额。2）一季度预告：预计归属母公司净利润约为1014.43—1106.65万元，同比增长幅度为10%—20%。净利润变动系公司主营业务收入保持稳定增长。3）调整募投项目进度公告：公司募投项目“复合热致相分离法高性能PVDF中空纤维膜产业化”、“海水淡化预处理膜及成套装备产业化”由于受冬季雾霾影响建设进度有所滞后，投产日期调整至2014年5月31日（推迟2个月）。本次建设进度调整对公司整体发展和经营业绩影响较小。</t>
    <phoneticPr fontId="16" type="noConversion"/>
  </si>
  <si>
    <t>东江环保</t>
    <phoneticPr fontId="16" type="noConversion"/>
  </si>
  <si>
    <t>002672.sz</t>
    <phoneticPr fontId="16" type="noConversion"/>
  </si>
  <si>
    <t>变更募投资金投向</t>
    <phoneticPr fontId="16" type="noConversion"/>
  </si>
  <si>
    <t xml:space="preserve">环境保护部发布2月份重点区域和74个城市空气质量状况 </t>
    <phoneticPr fontId="16" type="noConversion"/>
  </si>
  <si>
    <t>兴蓉投资第七届董事会第十次会议决定对2013年公司债券发行方案进行调整，调整后方案为发行“2014年成都市兴蓉投资股份有限公司公司债券”，发行规模不超过28亿元，获证监会核准后分两次发行，债券期限不超过7年，该事项将在4月4日召开的股东大会审议。</t>
    <phoneticPr fontId="16" type="noConversion"/>
  </si>
  <si>
    <t>东江环保将“龙岗区工业危险废物处理基地项目”的结余募集资金2472万元用于永久性补充流动资金。将“研发基地建设项目”的部分募集资金4873万元变更用于建设“粤北危险废物处理处置中心”的重金属污泥资源化利用项目，该项目年处理重金属污泥约10万吨，预计总投资1.3亿元，达产后营收约为3亿元，净利润约为3600万元，投资回收期4.21年（含建设期1年）。募集资金用途变更是为了提高公司募集资金使用效率，同时为公司战略性项目提供资金支持。上述事项将在4月5日召开股东大会审议。</t>
    <phoneticPr fontId="16" type="noConversion"/>
  </si>
  <si>
    <t>李克强：节能减排低碳发展改善环境保护生态</t>
    <phoneticPr fontId="16" type="noConversion"/>
  </si>
  <si>
    <t>3月21日，中共中央政治局常委、国务院总理李克强主持召开节能减排及应对气候变化工作会议，推动落实《政府工作报告》，促进节能减排和低碳发展，研究应对气候变化相关工作。</t>
    <phoneticPr fontId="16" type="noConversion"/>
  </si>
  <si>
    <t>京津冀污染物削减量指标确定 河北减排任务最重</t>
    <phoneticPr fontId="16" type="noConversion"/>
  </si>
  <si>
    <t>近日，工业和信息化部印发《京津冀及周边地区重点工业企业清洁生产水平提升计划》，提出“到2017年重点行业排污强度比2012年下降30%以上”的目标，并将京津冀及周边地区重点工业企业的主要污染物削减量指标逐项分配到北京、天津、河北、山西、内蒙古、山东及区域内央企，其中，河北省承担的减排任务最重。</t>
    <phoneticPr fontId="16" type="noConversion"/>
  </si>
  <si>
    <t>净化器遭遇信任危机 新国标有望今年9月出台</t>
    <phoneticPr fontId="16" type="noConversion"/>
  </si>
  <si>
    <t>净化器市场经过漫漫蛰伏期，伴随着雾霾的频发出现进入爆发式增长阶段。据市场监测数据显示，空气净化器市场2012年有56个品牌，这个数字在2013年上升到77个。数据显示，2013年，空气净化器的市场规模为120亿元左右，预计2014年将会超过200亿元，到2020年将会超过1500亿元。由于目前没有相关国家标准，几无技术壁垒，低的门槛吸引众多企业纷纷进入该领域。据悉，目前有超过300家的企业争相进入这一行业。
　　雾霾的刺激下，空气净化器市场迎来了放量增长。据业内电商监测数据显示，2012年12月份，空气净化器的销售额仅有1.2亿元，而2013年12月份，这一数字就已经激增至6.1亿元，同比增长达5.1倍；而在线下市场，2012年12月份，销售额达到2.1亿元，而到了2013年12月份，这一数字已经变为10亿元，同比增长达4.8倍左右。</t>
    <phoneticPr fontId="16" type="noConversion"/>
  </si>
  <si>
    <t>财政部：2-3年内开展排污权有偿使用和交易试点</t>
    <phoneticPr fontId="16" type="noConversion"/>
  </si>
  <si>
    <t>综合</t>
    <phoneticPr fontId="16" type="noConversion"/>
  </si>
  <si>
    <t xml:space="preserve">工信部印发2014年工业绿色发展专项行动实施方案 </t>
    <phoneticPr fontId="16" type="noConversion"/>
  </si>
  <si>
    <t>（一）组织京津冀及周边地区重点工业企业实施清洁生产技术改造，促进区域大气环境质量改善。预计全年削减二氧化硫5万吨、氮氧化物4万吨、工业烟（粉）尘3万吨、挥发性有机物1万吨。
　　（二）开展区域工业绿色转型发展试点，在全国选择5个左右重化工业特征显著、地方政府积极性高、有一定工作基础的地级市，指导编制和批复区域工业绿色转型发展实施方案，以节能减排工作为主线，推动结构调整和产业升级，探索工业绿色转型发展模式和途径。
　　（三）组织开展电机生产企业贯标核查及高耗能落后电机淘汰情况专项监察，加快推广先进适用的电机系统节能改造技术，预计电机系统节能改造、推广高效、淘汰低效电机累计1亿千瓦。</t>
    <phoneticPr fontId="16" type="noConversion"/>
  </si>
  <si>
    <t>4月1日起宁波将大幅提高排污费征收标准</t>
    <phoneticPr fontId="16" type="noConversion"/>
  </si>
  <si>
    <t>浙江</t>
    <phoneticPr fontId="16" type="noConversion"/>
  </si>
  <si>
    <t>根据浙江省物价局的文件要求，自4月1日起，宁波市将大幅度提高排污费征收标准，具体是重金属因子按目前的2-3倍征收，其余污染因子翻倍征收。也就是说，下月起，企业要排污就得多掏钱了。</t>
    <phoneticPr fontId="16" type="noConversion"/>
  </si>
  <si>
    <t>全国651个设市城市建污水处理厂1999座</t>
    <phoneticPr fontId="16" type="noConversion"/>
  </si>
  <si>
    <t>水</t>
    <phoneticPr fontId="16" type="noConversion"/>
  </si>
  <si>
    <t>日前，住房城乡建设部通报全国城镇污水处理设施2013年第四季度建设和运行情况，截至2013年年底，全国已有651个设市城市建有污水处理厂，占设市城市总数的99.1%。
    根据通报，截至2013年年底，全国设市城市、县累计建成污水处理厂3513座，污水处理能力约1.49亿立方米/日，比2012年年底增加处理能力约680万立方米/日。除黑龙江省尚志市、五常市、密山市、铁力市、海伦市，西藏自治区日喀则市6个城市外，全国建有污水处理厂的设市城市为651个，占设市城市总数的99.1%；累计建成污水处理厂1999座，形成污水处理能力1.22亿立方米/日，比2012年底增加了500万立方米/日</t>
    <phoneticPr fontId="16" type="noConversion"/>
  </si>
  <si>
    <t>国电清新</t>
    <phoneticPr fontId="16" type="noConversion"/>
  </si>
  <si>
    <t>002573.sz</t>
    <phoneticPr fontId="16" type="noConversion"/>
  </si>
  <si>
    <t>一季度预告、终止筹划发行股份购买资产事项暨股票复牌公告</t>
    <phoneticPr fontId="16" type="noConversion"/>
  </si>
  <si>
    <t>国电清新发布1）一季度预告：归属于上市公司股东的净利润约为4565.70-5174.46万元，同比增长幅度为50%-70%，业绩大幅增长系2013年新增脱硫业务稳定运行，脱硝项目陆续投产，且在建EPC项目增多实现利润增长。2）终止筹划发行股份购买资产事项暨股票复牌公告：由于在未来业绩预测和风险控制的具体条款方面未能与交易对方达成一致，公司在综合考虑收购成本、收购风险等因素的基础上，决定终止此次发行股份购买资产筹划事项。公司股票将于3月25日复牌，并承诺6个月内不再筹划重大资产重组事项。</t>
    <phoneticPr fontId="16" type="noConversion"/>
  </si>
  <si>
    <t>000598.sz</t>
    <phoneticPr fontId="16" type="noConversion"/>
  </si>
  <si>
    <t>兴蓉投资</t>
    <phoneticPr fontId="16" type="noConversion"/>
  </si>
  <si>
    <t>签署《建设合同》公告</t>
    <phoneticPr fontId="16" type="noConversion"/>
  </si>
  <si>
    <t>兴蓉投资发布公告，与巴中市水务局签署《巴中经开区污水处理厂配套干管工程及厂外道路建设合同》，项目主要为巴中经开区污水处理厂配套干管工程及场外道路投资建设，估算建设总投资额约为1.45亿元，采取BT+EPC建设模式，工期12个月。该建设项目符合公司做大做强的发展战略，将形成新的利润增长点。</t>
    <phoneticPr fontId="16" type="noConversion"/>
  </si>
  <si>
    <t>桑德环境</t>
    <phoneticPr fontId="16" type="noConversion"/>
  </si>
  <si>
    <t>000826.sz</t>
    <phoneticPr fontId="16" type="noConversion"/>
  </si>
  <si>
    <t>2013年年报</t>
    <phoneticPr fontId="16" type="noConversion"/>
  </si>
  <si>
    <t>桑德环境发布2013年年报：报告期内公司实现营收26.84亿元，同比增长27.07%，实现归属于母公司净利润5.86亿元，同比增长36.45%。EPS为0.91元，同时每10股转增3股派1元（含税）。公司经营业务规模及各细分业务领域经营业绩在报告期内均保持了持续稳健的增长。</t>
    <phoneticPr fontId="16" type="noConversion"/>
  </si>
  <si>
    <t>300105.sz</t>
    <phoneticPr fontId="16" type="noConversion"/>
  </si>
  <si>
    <t>龙源技术</t>
    <phoneticPr fontId="16" type="noConversion"/>
  </si>
  <si>
    <r>
      <t>2013</t>
    </r>
    <r>
      <rPr>
        <sz val="9"/>
        <color rgb="FF3E3E3E"/>
        <rFont val="楷体_GB2312"/>
        <family val="3"/>
        <charset val="134"/>
      </rPr>
      <t>年年报、一季度预告</t>
    </r>
    <phoneticPr fontId="16" type="noConversion"/>
  </si>
  <si>
    <t>龙源技术发布1）2013年年报：报告期内公司实现营业收入13.80亿元，同比增长11.63%，实现归属于母公司净利润1.92亿元，同比下降9.37%.EPS为0.67元，同时每10股转增8股派1.5元（含税）。2）一季度预告：预计归属于母公司净利润约为577-721万元，同比增长幅度为20%-50%。业绩增长是由于公司抓住国家节能减排和治理大气污染的政策机遇，抢占市场先机，营业收入和利润同比增加。</t>
    <phoneticPr fontId="16" type="noConversion"/>
  </si>
  <si>
    <t>东江环保</t>
    <phoneticPr fontId="16" type="noConversion"/>
  </si>
  <si>
    <t>收购并增资“沿海固废”</t>
    <phoneticPr fontId="16" type="noConversion"/>
  </si>
  <si>
    <t>002672.sz</t>
    <phoneticPr fontId="16" type="noConversion"/>
  </si>
  <si>
    <t>东江环保发布公告，使用自有资金2320万元收购“新东海”所持有的“沿海固废”40%股权，并且将在股权转让完成后向沿海固废增资2800万元，增资后公司将持有沿海固废60%股权。沿海固废主营业务为医药危险废物处置，现核准规模为6000吨/年，2013年度营业收入1631万元，净利润831万元，转让方承诺沿海固废2014年净利润不低于2013年。</t>
    <phoneticPr fontId="16" type="noConversion"/>
  </si>
  <si>
    <t>永清环保发布公告，公司与“深圳百斯特”签署战略合作协议，协议内容包括公司投资的项目渗滤液处理系统在主合同同等条件下优先给“深圳百斯特”分包，分保金额约2亿元，并优先考虑使用其专有的垃圾渗滤液处理工艺。同时“深圳百斯特”作为公司的土壤修复药剂、垃圾焚烧产生的飞灰药剂采购商，采购金额约2亿元，并在同等条件下优先选择公司的技术及药剂产品。合同有效期两年，预计将对公司未来业绩产生积极影响。</t>
    <phoneticPr fontId="16" type="noConversion"/>
  </si>
  <si>
    <t>签署战略合作协议公告</t>
    <phoneticPr fontId="16" type="noConversion"/>
  </si>
  <si>
    <t>永清环保</t>
    <phoneticPr fontId="16" type="noConversion"/>
  </si>
  <si>
    <t>300187.sz</t>
    <phoneticPr fontId="16" type="noConversion"/>
  </si>
  <si>
    <t>迪森股份</t>
    <phoneticPr fontId="16" type="noConversion"/>
  </si>
  <si>
    <t>300335.sz</t>
    <phoneticPr fontId="16" type="noConversion"/>
  </si>
  <si>
    <t>迪森股份发布一季度预告，预计归属于母公司净利润约为1486.25-1634.88万元，同比增长幅度为0%-10%。公司营业收入及毛利率水平保持稳定，主要受增值税退税因素影响，净利润水平实现稳步上升。</t>
    <phoneticPr fontId="16" type="noConversion"/>
  </si>
  <si>
    <t>2014年一季报</t>
    <phoneticPr fontId="16" type="noConversion"/>
  </si>
  <si>
    <t>碧水源</t>
    <phoneticPr fontId="16" type="noConversion"/>
  </si>
  <si>
    <t>300070.sz</t>
    <phoneticPr fontId="16" type="noConversion"/>
  </si>
  <si>
    <t>2013年年报、一季度预告</t>
    <phoneticPr fontId="16" type="noConversion"/>
  </si>
  <si>
    <t>东江环保</t>
    <phoneticPr fontId="16" type="noConversion"/>
  </si>
  <si>
    <t>中电远达</t>
    <phoneticPr fontId="16" type="noConversion"/>
  </si>
  <si>
    <t>2013年年报、特许经营项目资产优化重组方案</t>
    <phoneticPr fontId="16" type="noConversion"/>
  </si>
  <si>
    <t>600292.sh</t>
    <phoneticPr fontId="16" type="noConversion"/>
  </si>
  <si>
    <t>万邦达</t>
    <phoneticPr fontId="16" type="noConversion"/>
  </si>
  <si>
    <t>300055.sz</t>
    <phoneticPr fontId="16" type="noConversion"/>
  </si>
  <si>
    <t>2014年一季度预告、重大资产重组事项继续停牌</t>
    <phoneticPr fontId="16" type="noConversion"/>
  </si>
  <si>
    <t>财政部周一宣布，由财政部、环境保护部、国家发改委联合起草的《排污权有偿使用和交易试点工作指导意见》已上报国办，力争2-3年在全国主要省(市)开展排污权有偿使用和交易试点，更大程度地发挥市场在减排中的作用。</t>
    <phoneticPr fontId="16" type="noConversion"/>
  </si>
  <si>
    <t>万邦达发布一季度预告，预计归属于母公司净利润约为1950-2100万元，同比增长幅度为-1.12%-6.49%。公司生产经营稳定，项目进展顺利，较好地完成了公司预定的第一季度生产经营计划；重大资产重组事项继续停牌。</t>
    <phoneticPr fontId="16" type="noConversion"/>
  </si>
  <si>
    <t>中电远达发布1）2013年年报：报告期内公司实现营业收入32.51亿元，同比下降32.16%，实现归属于母公司净利润2.08亿元，同比增长23.63%.EPS为0.41元，同时每10股派1.50元（含税）。营业收入下降主要原因系公司非环保资产已剥离，本期其收入不再纳入合并范围所致，利润增长主要是由于脱硝工程市场出现井喷，脱硝催化剂销量增加。2）特许经营项目资产优化重组方案：为有效发挥重庆远达烟气治理特许经营有限公司专业管理平台作用，公司拟将除江西区域以外其他特许经营资产转让给重庆远达持有，母公司仅保留江西区域特许经营资产。</t>
    <phoneticPr fontId="16" type="noConversion"/>
  </si>
  <si>
    <t>东江环保2013年实现营业收入15.83亿元，同比增长4.04%，实现归属于母公司净利润2.08亿元，同比下降21.91%.EPS为0.92元，同时每10股转增5股派3元（含税）。公司主营业务工业废物处理业务保持平稳增长，但因工业废物资源化产品的价格受金属价格波动的影响较大，较大程度影公司整体业绩。</t>
    <phoneticPr fontId="16" type="noConversion"/>
  </si>
  <si>
    <t>碧水源发布1）2013年年报：报告期内公司实现营业收入31.33亿元，同比增长76.87%，实现归属于母公司净利润8.40亿元，同比增长49.33%.，EPS为0.76元，同时每10股转增2股派0.71元（含税）。公司形成多个核心区域市场，使公司整体经营业绩持续增长。2）一季度预告：预计归属于母公司净利润约为1625.61-1750.66万元，同比增长幅度为30%-40%。业绩增长主要是由于国家节能减排政策及环保战略新兴产业的扶持政策进一步落实背景下，公司抓住机遇保持了良好发展态势。</t>
    <phoneticPr fontId="16" type="noConversion"/>
  </si>
  <si>
    <t>第二期股票期权激励计划</t>
  </si>
  <si>
    <t>2014年一季度预告</t>
    <phoneticPr fontId="16" type="noConversion"/>
  </si>
  <si>
    <t>碧水源发布第二期股权激励方案，激励对象名单确定为中层管理人员、核心业务（技术）人员、子公司中高级管理人员以及董事会认为需要激励的其他人员</t>
    <phoneticPr fontId="16" type="noConversion"/>
  </si>
  <si>
    <t>重大事项停牌</t>
    <phoneticPr fontId="16" type="noConversion"/>
  </si>
  <si>
    <t>天津膜天膜科技股份有限公司（以下简称“公司”）正在筹划重大事项，相关事项正在论证中，尚存在不确定性。</t>
    <phoneticPr fontId="16" type="noConversion"/>
  </si>
  <si>
    <r>
      <t>0</t>
    </r>
    <r>
      <rPr>
        <sz val="10"/>
        <color indexed="8"/>
        <rFont val="宋体"/>
        <family val="3"/>
        <charset val="134"/>
      </rPr>
      <t>00712.SZ</t>
    </r>
    <phoneticPr fontId="16" type="noConversion"/>
  </si>
  <si>
    <t>锦龙股份</t>
    <phoneticPr fontId="16" type="noConversion"/>
  </si>
  <si>
    <t>竞购中山股份股权</t>
    <phoneticPr fontId="16" type="noConversion"/>
  </si>
  <si>
    <t>锦龙股份竞购中山证券有限责任公司4.43%股权</t>
    <phoneticPr fontId="16" type="noConversion"/>
  </si>
  <si>
    <t>国有股东股权划转</t>
    <phoneticPr fontId="16" type="noConversion"/>
  </si>
  <si>
    <t>中原环保公告郑州人民政府批准同意将郑州市热力公司及郑州市污水净化有限公司100%国有股权无偿划入郑州公用事业投资发展集团有限公司。本次股权划转，公司国有股东热力公司和净化公司的国有资产监管和行政管理权限不变，原有经营方式不变。</t>
    <phoneticPr fontId="16" type="noConversion"/>
  </si>
  <si>
    <t>重大资产重组进展公告</t>
    <phoneticPr fontId="16" type="noConversion"/>
  </si>
  <si>
    <t>瀚蓝环境公告拟向创冠环保（香港）有限公司（以下简称“创冠香港”）发行股份及支付现金购买创冠环保（中国）有限公司100%股权。近日，创冠环保已收到新加坡证券交易所的回复，新加坡证券交易所对通函无异议。创冠环保拟定于2014年5月7日召开股东大会审议本次交易事项。</t>
    <phoneticPr fontId="16" type="noConversion"/>
  </si>
  <si>
    <t>300172.SZ</t>
    <phoneticPr fontId="16" type="noConversion"/>
  </si>
  <si>
    <t>中电环保</t>
    <phoneticPr fontId="16" type="noConversion"/>
  </si>
  <si>
    <t>300262.SZ</t>
    <phoneticPr fontId="16" type="noConversion"/>
  </si>
  <si>
    <t>巴安水务</t>
    <phoneticPr fontId="16" type="noConversion"/>
  </si>
  <si>
    <t>大禹节水发布一季度预告，预计归属于母公司净利润约为229.26 万元—320.96 万元，同比下降：30% ～ 50%。主要原因是受季节性影响，第一季度属于施工淡季；同时受招标项目增多和子公司运营费用较上一年度有大幅提高。</t>
    <phoneticPr fontId="16" type="noConversion"/>
  </si>
  <si>
    <t>巴安水务发布一季度预告，预计归属于母公司净利润约为462.13 万元–504.14 万元，同比增长：10%-20%。主要原因是随着公司2014年在环保产业的战略部署计划，一季度公司加强了科研技术的开发和投资力度，强化公司核心竞争能力的同时，实现经营业绩的平稳上升。非经常性损益对净利润的影响金额预计约为216.87 万元，占预计利润的43.02%-46.93%</t>
    <phoneticPr fontId="16" type="noConversion"/>
  </si>
  <si>
    <t>000920.sz</t>
    <phoneticPr fontId="16" type="noConversion"/>
  </si>
  <si>
    <t>南方汇通</t>
    <phoneticPr fontId="16" type="noConversion"/>
  </si>
  <si>
    <t>南方汇通发布一季度预告，预计归属于母公司净利润约为-380万元——420万元，同比下降：70%——90%。主要原因是报告期受新造货车无订单的影响，销售收入较上年同期下降。</t>
    <phoneticPr fontId="16" type="noConversion"/>
  </si>
  <si>
    <t>北京国电清新环保技术股份有限公司(以下简称“本公司”)于 2013 年 11 月 6 日接到公司第一大股东北京世纪地和控股有限公司(以下简称“世纪地和”)通知：世纪地和原质押给海通创新证券投资有限公司的本公司 900 万股限售流通股（占本公司股份总数的 1.69%），因质押期限到期，于 2013 年 10 月 18 日办理了解除质押手续。2013 年 11 月 4 日，世纪地和将其持有的本公司限售流通股中的 770 万股股份（占本公司股份总数的 1.45%）质押给上海海通证券资产管理有限公司，用于为其与上海海通证券资产管理有限公司股票质押式回购交易协议项下的义务提供担保，交易期限为一年；世纪地和将其持有的本公司限售流通股中的 480 万股股份（占本公司股份总数的 0.90%）质押给海通证券股份有限公司，用于为其与海通证券股份有限公司股票质押式回购交易业务协议项下的义务提供担保，交易期限为一年。以上两项股份质押已于2013 年 11 月 4 日在中国证券登记结算有限责任公司深圳分公司完成股份质押登记手续，质权存续期自 2013 年 11 月 4 日起至质权人解除质押止。截至 2013 年 11 月 6 日，世纪地和持有本公司 26,719.20 万股股份，均为限售流通股，占本公司股份总数的 50.15%；世纪地和持有本公司股份中，处于质押状态的份累积数为 8,831.60 万股股份，占本公司股份总数的 16.58%。</t>
    <phoneticPr fontId="16" type="noConversion"/>
  </si>
  <si>
    <t>2013 年度权益分派实施公告</t>
    <phoneticPr fontId="16" type="noConversion"/>
  </si>
  <si>
    <t>2013年年报</t>
    <phoneticPr fontId="16" type="noConversion"/>
  </si>
  <si>
    <t>菲达环保</t>
    <phoneticPr fontId="16" type="noConversion"/>
  </si>
  <si>
    <t>菲达环保发布2013年年报，报告期内公司实现营业收入19.60亿元，同比增长16.93%，实现归属于母公司净利润0.40亿元，同比增长111.10%。EPS为0.21，同时每10股派息1元（含税），每10股转增10股。</t>
    <phoneticPr fontId="16" type="noConversion"/>
  </si>
  <si>
    <t>股东持有股份股权质押的公告</t>
    <phoneticPr fontId="16" type="noConversion"/>
  </si>
  <si>
    <t>公司第一大股东福建省东正投资股份有限公司将其持有龙净环保无限售流通股500万股用于为厦门欣天进出口贸易有限公司向兴业银行股份有限公司厦门分行申请综合授信额度人民币6,000万元提供质押担保，质押登记日2014年04月08日。该公司2012年度将将龙净环保无限售流通股1000万股（转增后）用于为厦门欣天进出口贸易有限公司向兴业银行股份有限公司厦门分行申请综合授信额度人民币6,000万元提供质押担保该笔质押已办理了解押手续，质押登记解除日为2014年04月08日。福建省东正投资股份有限公司持有无限售流通股7,341.0056万股（占公司总股本的17.17%），现其已将6,150万股用于银行贷款质押担保。</t>
    <phoneticPr fontId="16" type="noConversion"/>
  </si>
  <si>
    <t>重大事项延期复牌</t>
    <phoneticPr fontId="16" type="noConversion"/>
  </si>
  <si>
    <t>浙江众合机电股份有限公司（以下简称“公司”）因筹划资产收购事项公司股票已于2014 年3月27日开市起停牌。相关事项正在论证筹划之中，公司股票自2014年4月10日开市起继续停牌。</t>
    <phoneticPr fontId="16" type="noConversion"/>
  </si>
  <si>
    <t>000925.SZ</t>
    <phoneticPr fontId="16" type="noConversion"/>
  </si>
  <si>
    <t>众合机电</t>
    <phoneticPr fontId="16" type="noConversion"/>
  </si>
  <si>
    <t>中电远达发布2014年一季度预报，预计公司2014年1-3月实现归属上市公司股东的净利润将比去年同期上升79%左右。公司业绩大幅上升的主要原因是一季度工程收入、脱硝催化剂销量、特许经营业务电量同比均实现增长，且公司2013年进行子、孙公司股权结构调整，同比实现归属于上市公司股东效益增加共同影响所致。</t>
    <phoneticPr fontId="16" type="noConversion"/>
  </si>
  <si>
    <t>兴源过滤</t>
  </si>
  <si>
    <t>现金及发行股份购买资产并募集配套资金报告书</t>
    <phoneticPr fontId="16" type="noConversion"/>
  </si>
  <si>
    <t>元力股份发布公告2013年度权益分派方案为每10股派0.50元人民币现金（含税）</t>
    <phoneticPr fontId="16" type="noConversion"/>
  </si>
  <si>
    <t>2014年第一季度业绩预告修正公告、年度权益分派实施公告、关于继续使用部分闲置募集资金购买银行理财产品的进展公告</t>
    <phoneticPr fontId="16" type="noConversion"/>
  </si>
  <si>
    <t>雪迪龙发布公告：1）预计业绩归属于上市公司股东的净利润盈利1909.21万元--2147.86万元，比上年同期上升60%--80%。业绩修正原因为公司利用闲置募集资金购买的银行理财产品到期所产生的收益932.68万元，计入本期利润，导致利润增长幅度较大；2）公司 2013 年年度权益分派方案为：以公司现有总股本274,945,600 股为基数，向全体股东每10 股派1.000000 元人民币现金（含税）；3）公司于2014年4月2日运用在南京银行股份有限公司北京分行募集资金专户上暂时闲置的募集资金25,000万元向南京银行股份有限公司北京分行购买了“珠联璧合”人民币理财产品。</t>
    <phoneticPr fontId="16" type="noConversion"/>
  </si>
  <si>
    <t>签署重大销售合同、第一中标候选人提示性公告</t>
    <phoneticPr fontId="16" type="noConversion"/>
  </si>
  <si>
    <r>
      <rPr>
        <sz val="10"/>
        <rFont val="Calibri"/>
        <family val="2"/>
      </rPr>
      <t>1.</t>
    </r>
    <r>
      <rPr>
        <sz val="10"/>
        <rFont val="楷体_GB2312"/>
        <family val="3"/>
        <charset val="134"/>
      </rPr>
      <t>中电环保签署辽宁徐大堡核电凝结水精处理系统包重大销售合同，合同总价</t>
    </r>
    <r>
      <rPr>
        <sz val="10"/>
        <rFont val="Calibri"/>
        <family val="2"/>
      </rPr>
      <t xml:space="preserve">7980 </t>
    </r>
    <r>
      <rPr>
        <sz val="10"/>
        <rFont val="宋体"/>
        <family val="3"/>
        <charset val="134"/>
      </rPr>
      <t>万元，约占</t>
    </r>
    <r>
      <rPr>
        <sz val="10"/>
        <rFont val="Calibri"/>
        <family val="2"/>
      </rPr>
      <t>13</t>
    </r>
    <r>
      <rPr>
        <sz val="10"/>
        <rFont val="宋体"/>
        <family val="3"/>
        <charset val="134"/>
      </rPr>
      <t>年度公司营业收入的</t>
    </r>
    <r>
      <rPr>
        <sz val="10"/>
        <rFont val="Calibri"/>
        <family val="2"/>
      </rPr>
      <t>14.76%</t>
    </r>
    <r>
      <rPr>
        <sz val="10"/>
        <rFont val="宋体"/>
        <family val="3"/>
        <charset val="134"/>
      </rPr>
      <t>，预计</t>
    </r>
    <r>
      <rPr>
        <sz val="10"/>
        <rFont val="Calibri"/>
        <family val="2"/>
      </rPr>
      <t>2016</t>
    </r>
    <r>
      <rPr>
        <sz val="10"/>
        <rFont val="宋体"/>
        <family val="3"/>
        <charset val="134"/>
      </rPr>
      <t>年</t>
    </r>
    <r>
      <rPr>
        <sz val="10"/>
        <rFont val="Calibri"/>
        <family val="2"/>
      </rPr>
      <t>7</t>
    </r>
    <r>
      <rPr>
        <sz val="10"/>
        <rFont val="宋体"/>
        <family val="3"/>
        <charset val="134"/>
      </rPr>
      <t>月</t>
    </r>
    <r>
      <rPr>
        <sz val="10"/>
        <rFont val="Calibri"/>
        <family val="2"/>
      </rPr>
      <t>1</t>
    </r>
    <r>
      <rPr>
        <sz val="10"/>
        <rFont val="宋体"/>
        <family val="3"/>
        <charset val="134"/>
      </rPr>
      <t>日开始现场交货，预测对于公司未来额经营业绩有积极影响；</t>
    </r>
    <r>
      <rPr>
        <sz val="10"/>
        <rFont val="Calibri"/>
        <family val="2"/>
      </rPr>
      <t>2.</t>
    </r>
    <r>
      <rPr>
        <sz val="10"/>
        <rFont val="宋体"/>
        <family val="3"/>
        <charset val="134"/>
      </rPr>
      <t>南京中电环保股份有限公司参与了银川市第七污水处理厂</t>
    </r>
    <r>
      <rPr>
        <sz val="10"/>
        <rFont val="Calibri"/>
        <family val="2"/>
      </rPr>
      <t xml:space="preserve">BOT </t>
    </r>
    <r>
      <rPr>
        <sz val="10"/>
        <rFont val="宋体"/>
        <family val="3"/>
        <charset val="134"/>
      </rPr>
      <t>项目的投标，公司为“银川市第七污水处理厂</t>
    </r>
    <r>
      <rPr>
        <sz val="10"/>
        <rFont val="Calibri"/>
        <family val="2"/>
      </rPr>
      <t xml:space="preserve">BOT </t>
    </r>
    <r>
      <rPr>
        <sz val="10"/>
        <rFont val="宋体"/>
        <family val="3"/>
        <charset val="134"/>
      </rPr>
      <t>项目”投资人的第一中标候选人</t>
    </r>
    <phoneticPr fontId="16" type="noConversion"/>
  </si>
  <si>
    <t>股东办理股票质押式回购业务的公告</t>
    <phoneticPr fontId="16" type="noConversion"/>
  </si>
  <si>
    <t>浙江美林创业投资有限公司持有本公司股份1,800,000 股作为标的证券，质押给浙商证券股份有限公司，办理股票质押式回购业务进行融资，约定购回日期为2015 年4 月4 日。</t>
    <phoneticPr fontId="16" type="noConversion"/>
  </si>
  <si>
    <t>300266.sz</t>
    <phoneticPr fontId="16" type="noConversion"/>
  </si>
  <si>
    <t>兴源过滤拟以现金和发行股份相结合的方式购买浙江疏浚95.0893%的股权，并募集配套资金.</t>
    <phoneticPr fontId="16" type="noConversion"/>
  </si>
  <si>
    <r>
      <t>2013</t>
    </r>
    <r>
      <rPr>
        <sz val="10"/>
        <color theme="1"/>
        <rFont val="宋体"/>
        <family val="3"/>
        <charset val="134"/>
      </rPr>
      <t>年年报、一季度预告、设立香港盛运环保投资有限公司的公告</t>
    </r>
    <phoneticPr fontId="16" type="noConversion"/>
  </si>
  <si>
    <t>盛运股份发布：1）2013年年报，报告期内公司实现营业收入11.70亿元，同比增长37.86%，实现归属于母公司净利润1.74亿元，同比增长111.22%。EPS为0.65，同时每10股转增8股。公司传统业务输送机械设备利润保持稳定，垃圾发电业务增速较快，环保设备盈利能力小有下滑，投资利润丰汇租赁好于预期。2013收购中科通用，利润强于收购前承诺，且该合并使得公司进入垃圾发电的产业链核心，垃圾焚烧电厂陆续开工，订单较为充足。2）一季度预告预计归属于母公司净利润约为3550~4000万元，同比增长幅度为112%~140%。本期预计投资丰汇租赁有限公司实现投资收益900万元。3）公司拟以自有资金换汇，出资1,000.00 万美元在中华人民共和国香港特别行政区设立全资子公司。</t>
    <phoneticPr fontId="16" type="noConversion"/>
  </si>
  <si>
    <t>聚光科技发布年报：2013 年，公司实现营业收入9.41 亿元，同比增长12.61%；实现归属上市公司股东的净利润1.59 亿元，同比减少10.27%。2014年一季度</t>
    <phoneticPr fontId="16" type="noConversion"/>
  </si>
  <si>
    <t>全国</t>
    <phoneticPr fontId="16" type="noConversion"/>
  </si>
  <si>
    <t>汪洋：将推进水价改革使水价反映资源稀缺程度</t>
    <phoneticPr fontId="16" type="noConversion"/>
  </si>
  <si>
    <t>国务院副总理汪洋8日在河北考察地下水超采综合治理试点工作。汪洋表示，地下水超采治理试点要高度重视体制机制创新。要积极推进水价改革，使水价反映水资源稀缺程度。汪洋强调，地下水超采治理是保护资源、改善生态、保障民生、实现可持续发展的迫切需要，要着眼长远发展，着力体制机制创新，扎实开展试点工作，探索可复制、可推广的办法，促进经济社会和生态环境协调发展。</t>
    <phoneticPr fontId="16" type="noConversion"/>
  </si>
  <si>
    <t>土壤</t>
    <phoneticPr fontId="16" type="noConversion"/>
  </si>
  <si>
    <t>为贯彻《中华人民共和国环境保护法》，防治环境污染，改善环境质量，我部决定制定《稀土冶炼行业污染防治可行技术指南》。目前，编制单位已完成该文件的征求意见稿及编制说明，现印送给你们，请研究并提出书面意见，于2014年5月15日前反馈我部。</t>
  </si>
  <si>
    <t>综合</t>
    <phoneticPr fontId="16" type="noConversion"/>
  </si>
  <si>
    <t>全国</t>
    <phoneticPr fontId="16" type="noConversion"/>
  </si>
  <si>
    <t>广东</t>
    <phoneticPr fontId="16" type="noConversion"/>
  </si>
  <si>
    <t>广东要求城区石化企业搬走改造</t>
  </si>
  <si>
    <t>环保部发布公报：全国19.4%耕地污染物超标</t>
  </si>
  <si>
    <t>全国</t>
    <phoneticPr fontId="16" type="noConversion"/>
  </si>
  <si>
    <t>土壤</t>
    <phoneticPr fontId="16" type="noConversion"/>
  </si>
  <si>
    <t>环保部和国土资源部昨天联合发布全国首次土壤污染状况调查公报。调查结果显示，全国土壤环境状况总体不容乐观，部分地区土壤污染较重。全国土壤总的点位超标率为16.1%，其中耕地土壤点位超标率更是高达19.4%。</t>
  </si>
  <si>
    <t>环境保护部有关负责人17日表示，环保部和国土部发布的全国土壤污染状况调查公报显示，全国土壤环境状况总体不容乐观，部分地区土壤污染较重，耕地土壤环境质量堪忧，工矿业废弃地土壤环境问题突出。将通过编制土壤污染防治行动计划、加快推进土壤环境保护立法进程、进一步开展土壤污染状况详查、实施土壤修复工程、加强土壤环境监管等方式，对土壤污染进行防治</t>
  </si>
  <si>
    <t>环保部：加快推进土壤环保立法进程</t>
  </si>
  <si>
    <t>土壤</t>
    <phoneticPr fontId="16" type="noConversion"/>
  </si>
  <si>
    <t>环保部：中国将严控工业燃煤锅炉污染</t>
  </si>
  <si>
    <t>大气</t>
    <phoneticPr fontId="16" type="noConversion"/>
  </si>
  <si>
    <t>环保部有关官员透露，下一步中国城市大气污染防治将重点控制工业燃煤锅炉污染，全新的《锅炉大气污染物排放标准》即将推出，环保部门将出台严格细化措施，确保综合整治效果。</t>
  </si>
  <si>
    <t>关于征求《稀土冶炼行业污染防治可行技术指南》（征求意见稿）意见的函</t>
    <phoneticPr fontId="16" type="noConversion"/>
  </si>
  <si>
    <t>综合</t>
    <phoneticPr fontId="16" type="noConversion"/>
  </si>
  <si>
    <t>全国</t>
    <phoneticPr fontId="16" type="noConversion"/>
  </si>
  <si>
    <t>李克强：积极发展清洁能源为稳定增长提供支撑</t>
    <phoneticPr fontId="16" type="noConversion"/>
  </si>
  <si>
    <t>国务院总理李克强在新一届国家能源委员会首次会议上表示，积极发展清洁能源，推动改善环境质量，走出一条清洁、高效、安全、可持续的能源发展之路，为经济稳定增长提供支撑。</t>
  </si>
  <si>
    <t>12A</t>
    <phoneticPr fontId="16" type="noConversion"/>
  </si>
  <si>
    <t>13A</t>
    <phoneticPr fontId="16" type="noConversion"/>
  </si>
  <si>
    <t>14E</t>
    <phoneticPr fontId="16" type="noConversion"/>
  </si>
  <si>
    <t>12A</t>
    <phoneticPr fontId="16" type="noConversion"/>
  </si>
  <si>
    <t>14E</t>
    <phoneticPr fontId="16" type="noConversion"/>
  </si>
  <si>
    <t>三聚环保</t>
    <phoneticPr fontId="16" type="noConversion"/>
  </si>
  <si>
    <t>2014年一季度报、非公开发行公司债券公告</t>
    <phoneticPr fontId="16" type="noConversion"/>
  </si>
  <si>
    <t>龙净环保</t>
    <phoneticPr fontId="16" type="noConversion"/>
  </si>
  <si>
    <t>维尔利</t>
    <phoneticPr fontId="16" type="noConversion"/>
  </si>
  <si>
    <t>津膜科技</t>
    <phoneticPr fontId="16" type="noConversion"/>
  </si>
  <si>
    <t>天壕节能</t>
    <phoneticPr fontId="16" type="noConversion"/>
  </si>
  <si>
    <t>先河环保</t>
    <phoneticPr fontId="16" type="noConversion"/>
  </si>
  <si>
    <t>向宁夏节能投资有限公司增资的公告、合资成立北京天壕环保科技有限公司的公告</t>
    <phoneticPr fontId="16" type="noConversion"/>
  </si>
  <si>
    <t>天壕节能以2000万自由资金对宁投公司进行增资，增资后宁投公司的注册资本由5000 万元增加至7000 万元，天壕节能持有宁投公司28.57%的股权。本次增资如果顺利实施，公司将进入铁合金余热发电领域，增加未来的经营业绩，从而进一步巩固公司在余热发电合同能源管理领域的领先地位，增强公司竞争力，提高品牌影响力。同时天壕节能与陈耀都签订了《合资协议书》，拟与陈耀都在北京市共同出资设立北京天壕环保科技有限公司，主要进行工业烟气综合治理（脱硫脱硝除尘等）工程和技术服务。</t>
    <phoneticPr fontId="16" type="noConversion"/>
  </si>
  <si>
    <t>关于使用自有资金对外投资的公告</t>
  </si>
  <si>
    <t>先河环保公告拟使用自有资金600 万元在重庆与重庆建安建设􀄏集团􀄐有限公司投资设立合资公司开展环境监测及工业有机废气治理业务，为公司今后的发展奠定基础，实现公司持续、稳定、快速发展。</t>
    <phoneticPr fontId="16" type="noConversion"/>
  </si>
  <si>
    <t>2014//4/19</t>
    <phoneticPr fontId="16" type="noConversion"/>
  </si>
  <si>
    <t>杭锅股份</t>
    <phoneticPr fontId="16" type="noConversion"/>
  </si>
  <si>
    <t>杭州锅炉集团股份有限公司控股子公司杭州杭锅通用设备有限公司拟吸收合并其全资子公司杭州杭锅动力设备有限公司,本次合并采用吸收合并的方式，由杭州杭锅通用设备有限公司整体吸收合并杭州杭锅动力设备有限公司。合并完成后，杭锅通用作为存续方，继续存续经营，其注册资本不变，仍为1,930万元；杭锅动力设备为被合并方，予以解散并注销，其全部资产、负债、人员和业务将进入存续方。</t>
    <phoneticPr fontId="16" type="noConversion"/>
  </si>
  <si>
    <t>公司控股子公司吸收合并其全资子公司的公告</t>
    <phoneticPr fontId="16" type="noConversion"/>
  </si>
  <si>
    <t>泰达股份</t>
    <phoneticPr fontId="16" type="noConversion"/>
  </si>
  <si>
    <t>龙净环保发布2013年年报：2013 年实现收入55.7 亿元，较上年同期增长31%􀄢归属母公司的净利润和基本每股收益分别为4.6 亿元和1.07 元，较上年同期增长57%，归属母公司的扣非后净利润3.1 亿元和0.73 元，较上年同期增长21%。</t>
    <phoneticPr fontId="16" type="noConversion"/>
  </si>
  <si>
    <t>泰达股份发布2013年报：营业收入101.44亿元，同比增长70.41%，归属于上市公司股东的净利润和基本每股收益分别为1.16亿元和0.07元，同比增长159.41%，归属母公司的扣非净利润为-1.05亿元，同比增长50.74%。 同时公告控股子公司南京新城的全资子公司南京泰新拟向交通银行股份有限公司南京雨花支行申请1年期综合授信，金额为2,000万元，现正办理该笔授信的核保手续。</t>
    <phoneticPr fontId="16" type="noConversion"/>
  </si>
  <si>
    <t>关于投资79.43亿元建设扬州现代服务业集聚区（Y-MSD）项目的公告</t>
    <phoneticPr fontId="16" type="noConversion"/>
  </si>
  <si>
    <t>广东省政府近日印发的《广东省大气污染防治行动方案（2014—2017年）》（下简称“方案”），首次明确要求城市建成区内已建石化等重污染企业2017年底前完成环保搬迁和提升改造工作。广东省环保厅有关负责人接受采访表示，现阶段还未强制石化等污染企业搬出城市。而石化企业目前也未有搬迁计划，广石化称将进一步加大升级改造力度，打造绿色低碳城市型炼化标杆企业</t>
    <phoneticPr fontId="16" type="noConversion"/>
  </si>
  <si>
    <t>华西能源</t>
    <phoneticPr fontId="16" type="noConversion"/>
  </si>
  <si>
    <t>002630.SZ</t>
    <phoneticPr fontId="16" type="noConversion"/>
  </si>
  <si>
    <t>控股股东股权质押的公告</t>
    <phoneticPr fontId="16" type="noConversion"/>
  </si>
  <si>
    <t>公告控股股东黎仁超先生因个人原因已于2014年4月17日将其所持有的公司400万股限售流通股（占公司股份总数的1.95%）质押给乐山市商业银行自贡分行质押期限从2014年4月17日起，到质权人向中国证券登记结算有限责任公司深圳分公司申请解冻为止。截止公告之日，黎仁超先生共持有公司股票4,638.38万股，占公司股份总数的22.63%。其中，已累计质押股份2,790万股（包含本次质押），占黎仁超先生持有的公司股份总数的60.15%，占公司股份总数的13.61%。</t>
    <phoneticPr fontId="16" type="noConversion"/>
  </si>
  <si>
    <t>合众机电</t>
    <phoneticPr fontId="16" type="noConversion"/>
  </si>
  <si>
    <t>000925.sz</t>
    <phoneticPr fontId="16" type="noConversion"/>
  </si>
  <si>
    <t>2013年年度、控股子公司南京新城对其全资子公司南京泰新2,000万元银行综合授信提供担保的公告</t>
    <phoneticPr fontId="16" type="noConversion"/>
  </si>
  <si>
    <t>2013年年报</t>
    <phoneticPr fontId="16" type="noConversion"/>
  </si>
  <si>
    <t>2013年年报、2014年一季度预报</t>
    <phoneticPr fontId="16" type="noConversion"/>
  </si>
  <si>
    <t>1）合众机电发布2013年年报：2013年营业收入为13.89亿元，同比增长8.69%，利润总额为-1.49亿元，同比下降445.66%，归属于上市公司股东的净利润-1.50亿元，同比下降531.47%，EPS为-0.48元/股。造成利润下降的主要原因是：受全资子公司浙江浙大网新机电工程有限公司保加利亚烟气脱硫项目合同应收款损失影响，计提了大额资产减值损失，导致本报告期内产生巨额亏损；新增安萨尔多列车监控系统和联锁控制技术的无形资产摊销及等待期内股权激励成本的分摊，造成管理费用的大幅上升。2）2014年第一季度预计亏损300-400万元，主要受全资子公司杭州海纳半导体有限公司火灾事故的停工损失影响，导致本报告期内净利润同比下降。</t>
    <phoneticPr fontId="16" type="noConversion"/>
  </si>
  <si>
    <t>股票期权激励计划</t>
  </si>
  <si>
    <t>关于签订《宁德市餐厨垃圾处置中心项目餐厨垃圾处置厂EPC总承包合同》的公告</t>
  </si>
  <si>
    <t>环保部：兰州自水苯超标与监管不力有关</t>
    <phoneticPr fontId="16" type="noConversion"/>
  </si>
  <si>
    <t>兰州发生自􀣿水苯含量超标事件，一个很重要的原因是对供水企业的监管不力。甘肃省和兰州市要加强对供水企业的监管，在输水、供水和设备维护等环节都要考虑到实际困难，避免出现其他问题.</t>
    <phoneticPr fontId="16" type="noConversion"/>
  </si>
  <si>
    <t>水</t>
    <phoneticPr fontId="16" type="noConversion"/>
  </si>
  <si>
    <t>全国</t>
    <phoneticPr fontId="16" type="noConversion"/>
  </si>
  <si>
    <t>公司公告拟成立全资子公司天津泰达扬州建设有限公司投资79.43亿元建设扬州现代服务业集聚区（Y-MSD），首期投资2,000万元注册成立项目公司，后续增至10,000万元，Y-MSD项目立足扬州未来的行政核心区、定位为以发展现代服务产业和智力密集型产业为主导的商务地产。</t>
    <phoneticPr fontId="16" type="noConversion"/>
  </si>
  <si>
    <t>维尔利与福建省新源生物科技有限公司签订了《宁德市餐厨垃圾处置中心项目餐厨垃圾处置厂EPC总承包合同》。总合同价为8600万元，。标志着公司在餐厨垃圾处理业务市场的进一步拓展，将进一步巩固公司在餐厨垃圾处理行业的地位，同时也是公司的餐厨垃圾处理技术正逐步获得市场认可的又一体现。</t>
    <phoneticPr fontId="16" type="noConversion"/>
  </si>
  <si>
    <t>2014年一季度营业收入2.70亿元，同比增长19.21%，归属于公司普通股股东的净利润0.31亿元，同比增长211.27%，EPS为0.06元。报告期内，随着BT 等创新营销模式在煤化工、化工化肥领域的开展，公司强化BT 等大项目的组织协调管理，在继续组织实施七台河隆鹏、孝义市鹏飞、卫辉市豫北化工等BT 项目外，
新承接了河南省宏大化工合成氨尾气回收制15 万吨27.5%过氧化氢联产LNG 项目，为公司创造良好的经济效益。同时在深圳证券交易所综合协议交易平台进行总额50,000万元人民币额非公开债券转让。</t>
    <phoneticPr fontId="16" type="noConversion"/>
  </si>
  <si>
    <t>发布了股票期权激励计划，本激励计划拟向激励对象授予股票期权数量172 万份。本次计划有利于进一步完善公司法人治理结构，促进公司建立、健全激励约束机制，有效地将股东利益、公司利益和经营者个人利益结合在一起。</t>
    <phoneticPr fontId="16" type="noConversion"/>
  </si>
  <si>
    <t>环保部等</t>
    <phoneticPr fontId="16" type="noConversion"/>
  </si>
  <si>
    <t>《大气污染防治行动计划实施情况考核办法(试行)实施细则》</t>
  </si>
  <si>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</si>
  <si>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环保部</t>
    <phoneticPr fontId="16" type="noConversion"/>
  </si>
  <si>
    <t>《关于做好煤电基地规划环评工作的通知》</t>
  </si>
  <si>
    <t>环保部下发《关于做好煤电基地规划环评工作的通知》，要求进一步做好煤电基地规划环境影响评价工作，以环境保护优化煤电基地发展，促进相关区域大气污染防治目标实现。具体为：一、强化煤电基地规划环境影响评价管理；二、煤电基地规划环境影响评价的总体要求是：科学调控发展规模、优化煤电基地发展布局、统筹区域内相关产业结构；三、煤电基地规划环境影响评价应重点做好的工作；四、开展重点区域煤电基地规划环评会商</t>
  </si>
  <si>
    <t>综合</t>
    <phoneticPr fontId="16" type="noConversion"/>
  </si>
  <si>
    <t>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</si>
  <si>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</si>
  <si>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大气</t>
    <phoneticPr fontId="16" type="noConversion"/>
  </si>
  <si>
    <t>全国</t>
    <phoneticPr fontId="16" type="noConversion"/>
  </si>
  <si>
    <t>环保部：新标准下九成城市空气质量未达标</t>
  </si>
  <si>
    <t xml:space="preserve">环保部公布2014年上半年全国环境质量状况，已实施新空气质量标准的161个城市中，有152个城市环境空气质量均未达标。其中，仅舟山、深圳、珠海、湛江、云浮、北海、海口、三亚、拉萨9个城市达标。其余152个城市环境空气质量均未达标。未实施新标准的166个地级以上城市中，有105个城市环境空气质量达标，达标城市比例为63.3%，同比降低7.1个百分点。首批实施空气质量新标准监测的京津冀、长三角、珠三角区域和各直辖市、省会城市、计划单列市，以及环保重点城市和环保模范城市中，共对74个城市每月进行排名并公布，城市达标天数比例在11.7%——97.2%之间，平均达标天数比例为60.3%。平均超标天数比例为39.7%。
</t>
    <phoneticPr fontId="16" type="noConversion"/>
  </si>
  <si>
    <t>综合</t>
    <phoneticPr fontId="16" type="noConversion"/>
  </si>
  <si>
    <t>发改委开展生态文明先行建设：公布首批57个示范区</t>
  </si>
  <si>
    <t xml:space="preserve">8月4日，发改委网站正式印发了《关于开展生态文明先行示范区建设（第一批）的通知》，同时印发《贵州省生态文明先行示范区建设实施方案的通知》和《浙江省湖州市生态文明先行示范区建设方案的通知》。通知公布了首批57个示范区，其中包括贵州省、云南省、陕西西咸新区、湖北十堰、上海闵行区、辽宁辽河流域等省、市、区、县、新区等行政单位。通知指出，现原则同意北京市密云县等55个地区《方案》的思路与框架，并将此前国务院印发的《支持福建省深入实施生态省战略加快建设生态文明先行示范区的若干意见》（国发[2014]12号）；经国务院同意，六部委联合印发的《关于印发浙江省湖州市生态文明先行示范区建设方案的通知》（发改环资[2014]962号），一并纳入第一批生态文明先行示范区建设。
</t>
    <phoneticPr fontId="16" type="noConversion"/>
  </si>
  <si>
    <t>北京</t>
    <phoneticPr fontId="16" type="noConversion"/>
  </si>
  <si>
    <t>北京出台最严禁燃区方案 多种高污染燃料被禁用</t>
  </si>
  <si>
    <t xml:space="preserve">8月4日，北京市正式对外发布《北京市高污染燃料禁燃区划定方案（试行）》（以下简称《方案》）。原（散）煤、粉煤、燃料油、石油焦、可燃废物、直接燃用的生物质燃料等十余种高污染燃料种类将被禁止在特定区域内使用。北京城六区、北京经济技术开发区、远郊区县十个新城建成区及全市市级及以上开发区将分步骤完成禁燃区建设工作。
</t>
    <phoneticPr fontId="16" type="noConversion"/>
  </si>
  <si>
    <t>大气</t>
    <phoneticPr fontId="16" type="noConversion"/>
  </si>
  <si>
    <t>全国</t>
    <phoneticPr fontId="16" type="noConversion"/>
  </si>
  <si>
    <t>国家发展改革委关于油品质量升级价格政策有关意见的通知</t>
  </si>
  <si>
    <t>河北</t>
    <phoneticPr fontId="16" type="noConversion"/>
  </si>
  <si>
    <t>京津冀大气联防联控紧盯四大行业</t>
    <phoneticPr fontId="16" type="noConversion"/>
  </si>
  <si>
    <t>环保部公布消息称，该部日前组织制定了《京津冀及周边地区重点行业大气污染限期治理方案》，在京津冀及周边地区共六城市开展电力、钢铁、水泥、平板玻璃行业大气污染限期治理行动。方案明确，这四大行业中的492家企业、777条生产线或机组线分别要在明年1月、7月前全部建成满足排放标准和总量控制要求的治污工程，设施建设运行和污染物去除效率达到国家有关规定，二氧化硫、氮氧化物、烟粉尘等主要大气污染物排放总量均较2013年下降30%以上。</t>
    <phoneticPr fontId="16" type="noConversion"/>
  </si>
  <si>
    <t>《大气污染防治行动计划实施情况考核办法(试行)实施细则》发布</t>
    <phoneticPr fontId="16" type="noConversion"/>
  </si>
  <si>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</si>
  <si>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综合</t>
    <phoneticPr fontId="16" type="noConversion"/>
  </si>
  <si>
    <t xml:space="preserve">环境责任险报告发布 环保部将积极健全相关
</t>
    <phoneticPr fontId="16" type="noConversion"/>
  </si>
  <si>
    <t xml:space="preserve">7月29日，中国保险学会在北京召开研讨会，同时发布环境污染责任保险制度初步研究报告。报告得出六个基本结论：1、环境污染是工业化的副产品，可以通过技术革新、生产的工艺和流程来减轻，但无法绝对的避免；2、我国环境污染进入高峰值期间，环境污染问题已成为社会各界普遍关心的重大民生问题和全球关注的环境焦点问题；3、我国环境污染引发的社会问题日益显性化，一些工业项目无法上马，污染严重和损失补偿的缺乏构成两大致因，可以通过环境污染责任的保险机制来化解；4、发达国家的经验表明，环境污染责任保险是解决环境问题的最有效途径，既能有效分散企业面临的环境污染风险，也能更有效的弥补受害者的损失，也可以减轻政府面临的环境污染事件时的压力，国外的经验值得我国借鉴；5、我国在20世纪50年代以来，一直在探索环境污染责任保险，前后经历三次试点，尽管取得一些进展，但尚未达到预期的目标。主要表现在：企业有效需求不足，投保率低；承保人积极性不高；法律环境欠缺和相关部门缺乏联动与协调性。6、重新构建环境污染责任保险具有紧迫性，原因是：环境污染引发社会冲突加剧，急需环境污染责任保险化解；环境污染责任保险的缺失，直接发达了环境污染的损害后果；相关法律的贯彻实施在一定程度上依赖者环境污染责任保险。
</t>
    <phoneticPr fontId="16" type="noConversion"/>
  </si>
  <si>
    <t>六部委出台十大考核指标 打分“大气十条”实施情况</t>
  </si>
  <si>
    <t xml:space="preserve">7月27日，环保部、发改委等6部委联合发布《大气污染防治行动计划实施情况考核办法（试行）实施细则》（以下简称《实施细则》）。“《实施细则》是对5月27日国务院发布的《大气污染防治行动计划实施情况考核办法（试行）》（以下简称《考核办法》）的具体落实。根据《实施细则》，国家将对地方政府的空气质量改善目标完成情况、大气污染防治重点任务完成情况分别评分，满分均为100分。京津冀及周边地区、长三角区域、珠三角区域共10个省（区、市）评分结果为前述两类得分中较低分值；其他地区评分结果为空气质量改善目标完成情况分值。
</t>
    <phoneticPr fontId="16" type="noConversion"/>
  </si>
  <si>
    <t>环保部下发《关于做好煤电基地规划环评工作的通知》</t>
    <phoneticPr fontId="16" type="noConversion"/>
  </si>
  <si>
    <t>固废</t>
    <phoneticPr fontId="16" type="noConversion"/>
  </si>
  <si>
    <t>发改委：5年将投250亿元用于生活垃圾焚烧发电</t>
    <phoneticPr fontId="16" type="noConversion"/>
  </si>
  <si>
    <t>国家发改委发布《国家重点推广的低碳技术目录》，一共列出34项低碳技术，预计未来5年，总投入将达到3516.85亿元。其中，生活垃圾焚烧发电技术入选《目录》，预计未来5年将投入260亿元。选入《目录》中的34项低碳技术，包括非化石能源类技术12项，燃料及原材料替代类技术11项，工艺过程等非二氧化碳减排类技术6项，碳捕集、利用与封存类技术2项，碳汇类技术3项。</t>
  </si>
  <si>
    <t>河北下发大气污染防治工作实施计划</t>
  </si>
  <si>
    <t xml:space="preserve">《河北省2014年大气污染防治工作实施计划》日前编制完成。结合全年空气质量改善目标，今年河北省大气污染防治明确提出协同控制减少多污染物排放、倒逼落后产能退出市场、严控煤炭消费增加清洁能源供应、优化重大建设项目布局等七大任务。根据计划，今年河北省将开展重污染控制区和高污染燃料禁燃区环境综合整治，年底淘汰600台以上燃煤锅炉，集中供热锅炉煤改气改造面积0.3亿平方米。加快钢铁、电力、水泥、石化等重点行业和燃煤锅炉脱硫脱硝及除尘改造，实施规模化畜禽养殖减氨等污染防治工程，整治石化、医药、有机化工、表面涂装、包装印刷等行业挥发性有机物。环保部等六部委近日联合发布《大气污染防治行动计划实施情况考核办法(试行)实施细则》，将对空气质量改善目标任务完成情况、大气污染防治重点任务完成情况进行评分，PM2.5、PM10年均浓度不降反升的计0分。
</t>
    <phoneticPr fontId="16" type="noConversion"/>
  </si>
  <si>
    <t>海南</t>
    <phoneticPr fontId="16" type="noConversion"/>
  </si>
  <si>
    <t>三亚出台大气重污染应急预案</t>
  </si>
  <si>
    <t xml:space="preserve">海南省三亚市日前出台了《三亚市大气重污染应急预案》（以下简称《预案》），加强大气重污染预防能力建设，完善大气重污染预防工作制度，预防大气重污染天气的发生。 《预案》规定，按大气污染的影响程度、发展趋势以及可能造成的危害程度，预警级别由低到高划分为Ⅱ级预警和Ⅰ级预警，按区域大气重污染的可控性、严重程度和影响范围，将大气重污染天气应急响应级别分为Ⅱ级、Ⅰ级两个等级。 同时，当预测到或已出现大气重污染，三亚市会启动预警，并由大气重污染应急指挥部批准启动相应的应急响应。
</t>
    <phoneticPr fontId="16" type="noConversion"/>
  </si>
  <si>
    <t>北京</t>
    <phoneticPr fontId="16" type="noConversion"/>
  </si>
  <si>
    <t>北京8月起强制使用低硫煤 用煤将全程监控</t>
  </si>
  <si>
    <t>今年8月1日起，北京市将强制使用低硫煤，此举将减少燃煤对环境的污染，有助于改善北京空气质量。新修订的《低硫煤及制品》北京市地方强制性标准将自8月1日正式实施，新标准规定，北京市所有用煤企业（无论民用还是工业）都须使用低硫煤（京标煤），硫的含量需要小于等于0.4%。“不符合本市地方标准的煤炭及制品将被禁止使用”。</t>
    <phoneticPr fontId="16" type="noConversion"/>
  </si>
  <si>
    <t>综合</t>
  </si>
  <si>
    <t>山东</t>
  </si>
  <si>
    <t>山东8.7亿投向生态保护</t>
  </si>
  <si>
    <t xml:space="preserve">山东省发展改革委、财政厅日前制定了《2014年区域战略推进专项资金申报指南》，安排专项资金8.7亿元，以投资补助方式支持相关领域项目建设.专项资金扶持范围主要为四类，一是湿地、山体、海岸线等自然生态保护与恢复工程。二是燃煤电厂、石化等重点行业脱硫脱硝和除尘改造工程，确保达到山东省区域性大气污染物综合排放标准要求。三是燃煤锅炉替代改造工程。包括利用燃气、余热等方式等量替代燃煤锅炉综合改造工程，同时，不安排新增产能或实验用燃气锅炉机组项目。四是规模化畜禽养殖污染治理项目。
</t>
  </si>
  <si>
    <t>全国</t>
  </si>
  <si>
    <t>发改委：正酝酿相关环保产业政策首批年内发布</t>
  </si>
  <si>
    <t>国家发改委环资司副司长马荣表示，正加快制定有关第三方治理及相关环保产业政策的修改，继续加大环保产业发展支持力度，加快改革进程，完善财税、金融、投资等相关政策的支持，第一批改革措施，今年内就会发布。</t>
  </si>
  <si>
    <t>水</t>
  </si>
  <si>
    <t>瓶装水水源地调查全国启动</t>
  </si>
  <si>
    <t xml:space="preserve">中华环保联合会主办的“寻水·瓶装水水源地安全调查”正式启动。今年8-10月，包括水利部、国务院发展研究中心等多部门、机构和高校的专家组成20多人的团队将前往昆仑山等约10家瓶装水水企的水源地进行环境评估并进行采样，采样将交予国土部地下水矿泉水及环境监测中心进行监测，监测结果将于年底公布。数据显示，2010-2013年，中国瓶装水年消费量分别达到3982万吨、4587万吨、5519.1万吨、6579万吨，年均增长率约为20%。
</t>
  </si>
  <si>
    <t>大气</t>
  </si>
  <si>
    <t>上半年重点区域和74个城市总体空气质量有所改善</t>
  </si>
  <si>
    <t xml:space="preserve">环境保护部日前发布了今年上半年京津冀、长三角、珠三角区域及直辖市、省会城市和计划单列市等74个城市空气质量状况。与去年同期相比，随着《大气污染防治行动计划》相关措施的陆续落实和气象条件利好影响，74个城市总体空气质量有所改善。
</t>
  </si>
  <si>
    <t>2014//7/25</t>
  </si>
  <si>
    <t>环保部摸底污水处理 拟进行集中整治</t>
  </si>
  <si>
    <t>目前环保部成立专项调研组，正在对全国范围内污水处理厂污染问题进行摸底调研，从目前调研结果看，情况并不乐观。下一步环保部拟对污水处理厂污染问题进行集中整治。</t>
    <phoneticPr fontId="16" type="noConversion"/>
  </si>
  <si>
    <t>综合</t>
    <phoneticPr fontId="16" type="noConversion"/>
  </si>
  <si>
    <t>北京</t>
  </si>
  <si>
    <t>北京新增产业禁限目录今发布 禁新建高尔夫球场</t>
  </si>
  <si>
    <t xml:space="preserve">市政府办公厅在首都之窗网站发布了《北京市新增产业的禁止和限制目录（2014年版）》，以严控不符合首都城市战略定位的新增产业，为“高精尖”产业腾出发展空间。其中，核心区（东城、西城）在执行全市性管理措施的基础上，严格禁止制造、建筑、批发业，禁止新建和扩建高等学校、大型医院，严格限制酒店、写字楼、展览馆等大型公建,全市不再新建高尔夫球场，禁在居民楼内改扩建餐饮业和产生废气的服装干洗。
</t>
  </si>
  <si>
    <t>关于印发《大气污染防治行动计划实施情况考核办法（试行）实施细则》的通知</t>
    <phoneticPr fontId="16" type="noConversion"/>
  </si>
  <si>
    <t>按照《国务院办公厅关于印发大气污染防治行动计划实施情况考核办法（试行）的通知》（国办发〔2014〕21号）要求，环境保护部会同国务院有关部门制订了《大气污染防治行动计划实施情况考核办法（试行）实施细则》。</t>
  </si>
  <si>
    <t>北京实施大气污染防治条例</t>
  </si>
  <si>
    <t xml:space="preserve">今年下半年，北京将推出污染企业强制退出目录，在目录中的企业要么退出，要么实现转型或技改。北京市环保局介绍，为落实《北京市2013~2017年清洁空气行动计划重点任务分解2014年工作措施》要求，北京今年计划实施百余项大气污染防治环保技改项目，涉及挥发性有机物治理、脱硫、脱硝、除尘等多个方面，通过技术革新，减少污染物排放。
</t>
  </si>
  <si>
    <t>水</t>
    <phoneticPr fontId="16" type="noConversion"/>
  </si>
  <si>
    <t>江西</t>
    <phoneticPr fontId="16" type="noConversion"/>
  </si>
  <si>
    <t>江西发生车载化学品泄漏事故致河水污染</t>
  </si>
  <si>
    <t>江西省抚州市广昌县发生车载化学品泄漏事故并流入盱江河(抚河支流)，河流经过的南丰县预计24日晚23时起全城停止供水。24日凌晨6时20分许，昌厦公路广昌县甘竹镇答田村长生桥段发生一起车辆追尾事故，一辆装有29.72吨三氯甲烷化学品的罐车被另一辆车追尾，车上装载的三氯甲烷发生泄漏流入盱江河。</t>
    <phoneticPr fontId="16" type="noConversion"/>
  </si>
  <si>
    <t>上半年环保举报案件公布 较2013年同期下降23%</t>
  </si>
  <si>
    <t>2014年上半年，环保部“12369”环保举报热线共受理群众举报696件，较2013年同期下降了23%，其中，大气污染仍为群众关注的焦点，与之相关报案件为558件，占受理总数的80.2%，较2013年同期上升了8.4%。从区域上来看，中东部地区举报量有所下降，举报数量前四位的省份是河南、山东、江苏、河北，4省举报量之和占全国的38.6%。与2013年同期相比，河北、江苏、山东3省举报量降幅显著，分别下降了64.7%、34.1%和29.1%。
从被举报行业上来看，化工业占据污染行业之首，占受理总数的28.4%；其次是金属冶炼加工业和非金属矿产加工业，三者举报量总和约占受理总数的六成。
分享到： QQ空间 新浪微博 腾讯微博 微信 更多 0
新闻热图 &gt;&gt;更多 
联盟中国首页中国网首页</t>
    <phoneticPr fontId="16" type="noConversion"/>
  </si>
  <si>
    <t>固废</t>
    <phoneticPr fontId="16" type="noConversion"/>
  </si>
  <si>
    <t>广东</t>
    <phoneticPr fontId="16" type="noConversion"/>
  </si>
  <si>
    <t>广东海珠循“一类一策”原则 实现垃圾分类收运</t>
  </si>
  <si>
    <t>广东省海珠区获悉，海珠区根据“一类一策”的收运原则，让餐厨垃圾、园林绿化垃圾、有害垃圾、其他垃圾以及工业布碎等实现分类收运。餐厨垃圾将设105个收运点，园林绿化垃圾，企业收运每年补贴3万，有害垃圾实行免费清运处理，工业垃圾，引进市场力量建立回收平台。</t>
    <phoneticPr fontId="16" type="noConversion"/>
  </si>
  <si>
    <t>北京</t>
    <phoneticPr fontId="16" type="noConversion"/>
  </si>
  <si>
    <t xml:space="preserve">北京年内划定污染行业退出目录
</t>
    <phoneticPr fontId="16" type="noConversion"/>
  </si>
  <si>
    <t>在稳步推进百余项大气污染防治环保技改项目的同时，今年北京将根据首都功能定位，明确划出不该保留并进行强制退出的污染行业目录，该目录将在年内发布实施。北京治理工业污染，主要有3方面措施：一是严格控制新增；二是调整退出现有高污染企业；三是实施全面的环保技改，使企业达到世界领先的环保技术水平。</t>
    <phoneticPr fontId="16" type="noConversion"/>
  </si>
  <si>
    <t>大气</t>
    <phoneticPr fontId="16" type="noConversion"/>
  </si>
  <si>
    <t>再立新标 第六阶段机动车排放标准拟定</t>
    <phoneticPr fontId="16" type="noConversion"/>
  </si>
  <si>
    <t xml:space="preserve">北京市2013-2017年清洁空气行动计划中，明确提出要力争在2016年实施第六阶段机动车排放标准。目前国家还没有制定发布第六阶段机动车排放标准，因此在第六阶段我们准备建立制定五项标准、两项油品标准、一项轻型汽车排放控制标准、两项重型车排放控制标准；此外，还将修订两项重型发动机和机动车标准。
</t>
    <phoneticPr fontId="16" type="noConversion"/>
  </si>
  <si>
    <t>全国</t>
    <phoneticPr fontId="16" type="noConversion"/>
  </si>
  <si>
    <t>能源局：煤制油气两大产业政策即将发布</t>
    <phoneticPr fontId="16" type="noConversion"/>
  </si>
  <si>
    <t>7月22日，能源局网站发布通知指出，发改委、能源局正在研究制定《关于有序推进煤制油示范项目建设的指导意见》和《关于稳步推进煤制天然气产业化示范的指导意见》，近期将发布实施。通知中表示，产业政策明确了煤制油（气）“不能停止发展、不宜过热发展、禁止违背规律无序建设”的方针和“坚持量水而行、坚持清洁高效转化、坚持示范先行、坚持科学合理布局、坚持自主创新”的原则，申报的示范项目必须符合产业政策相关规定，能源转化效率、能耗、水耗、二氧化碳排放和污染物排放等指标必须达到准入值.</t>
    <phoneticPr fontId="16" type="noConversion"/>
  </si>
  <si>
    <t>水</t>
    <phoneticPr fontId="16" type="noConversion"/>
  </si>
  <si>
    <t>四川</t>
    <phoneticPr fontId="16" type="noConversion"/>
  </si>
  <si>
    <t>四川省环保厅发函绵阳市政府力促整改污水处理厂</t>
    <phoneticPr fontId="16" type="noConversion"/>
  </si>
  <si>
    <t xml:space="preserve">绵阳市永兴城市生活污水处理厂因长期低负荷运行、超标排放等问题被环保部挂牌督办后，省环保厅近日向绵阳市人民政府发出《关于挂牌督办绵阳市永兴城市生活污水处理厂的函》，要求督促该污水处理厂10月底前完成整改，否则将暂停所在地区新增主要水污染物排放的建设项目环评文件批，并暂缓下达所有国家、省级环保项目资金
</t>
    <phoneticPr fontId="16" type="noConversion"/>
  </si>
  <si>
    <t>安徽</t>
    <phoneticPr fontId="16" type="noConversion"/>
  </si>
  <si>
    <t>巢湖流域水污染防治条例12月1日实施</t>
    <phoneticPr fontId="16" type="noConversion"/>
  </si>
  <si>
    <t>7月17日举行的安徽省十二届人大常委会第十二次会议中，表决通过了全新修改的《巢湖流域水污染防治条例》。该条例将于今年12月1日起施行，为巢湖流域水污染防治的“最严法规”。该条例加大对水污染违法行为的处罚力度，并明确、细化对政府及有关部门、机构违法行为的处分种类。造成严重后果的，给予撤职或者开除处分，其主要负责人应当引咎辞职。</t>
    <phoneticPr fontId="16" type="noConversion"/>
  </si>
  <si>
    <t>综合</t>
    <phoneticPr fontId="16" type="noConversion"/>
  </si>
  <si>
    <t>全国</t>
    <phoneticPr fontId="16" type="noConversion"/>
  </si>
  <si>
    <t>环境保护部：用无人机监控华北违法排污企业</t>
    <phoneticPr fontId="16" type="noConversion"/>
  </si>
  <si>
    <t>环保部近期开始尝试动用无人机对华北地区的违法排污企业进行航拍，尤其重点监控对大气环境质量有较大影响的钢铁、焦化、火电等企业。</t>
  </si>
  <si>
    <t>环保产业高峰论坛即将召开 第三方检测服务料全国推行</t>
    <phoneticPr fontId="16" type="noConversion"/>
  </si>
  <si>
    <t>主题为“经济新常态下环保产业”的2014环保产业高峰论坛将于7月19-20日在江苏盐城召开，届时论坛将讨论环境监测服务、资源循环利用等议题，而第三方环境服务模式发展将在论坛上重点讨论。7月17日发改委网站消息，全国碳排放管理标准化技术委员会已经成立，委员会将主要负责碳排放的监测、核算以及统计等方面的工作。从全国实施排污权交易机制试点城市的实践经验看，核定企业污染物总量是实现排污权交易的重点。</t>
    <phoneticPr fontId="16" type="noConversion"/>
  </si>
  <si>
    <t>大气</t>
    <phoneticPr fontId="16" type="noConversion"/>
  </si>
  <si>
    <t>河北</t>
    <phoneticPr fontId="16" type="noConversion"/>
  </si>
  <si>
    <t>河北大气污染防治实施计划 安排治污项目1810个</t>
    <phoneticPr fontId="16" type="noConversion"/>
  </si>
  <si>
    <t>《河北省2014年大气污染防治工作实施计划》日前编制完成，结合全年空气质量改善目标和重点任务，今年我省安排治污减排重点项目1810个，初步统计需资金1100多亿元。</t>
    <phoneticPr fontId="16" type="noConversion"/>
  </si>
  <si>
    <t>山西</t>
    <phoneticPr fontId="16" type="noConversion"/>
  </si>
  <si>
    <t>山西发布应对气候变化规划</t>
    <phoneticPr fontId="16" type="noConversion"/>
  </si>
  <si>
    <t>山西省发改委发布的《山西省应对气候变化规划》，《规划》提出了应对气候变化的主要目标，即到2015年，山西省单位地区生产总值二氧化碳排放量下降17%；到2020年，单位地区生产总值二氧化碳排放量较2005年累计下降45%。</t>
    <phoneticPr fontId="16" type="noConversion"/>
  </si>
  <si>
    <t>新疆</t>
    <phoneticPr fontId="16" type="noConversion"/>
  </si>
  <si>
    <t>新疆公布大气实施方案:明确11方面49项工作任务</t>
    <phoneticPr fontId="16" type="noConversion"/>
  </si>
  <si>
    <t xml:space="preserve">《新疆维吾尔自治区大气污染防治行动计划实施方案》（以下简称《方案》）近日印发。《方案》提出了今后4年大气污染防治工作目标，明确了11方面49项重点工作任务。，《方案》要求，全区所有燃煤电厂、钢铁企业、石油炼制企业、有色金属冶炼和焦化企业都要安装脱硫设施；所有燃煤机组均应安装脱硝设施，日产熟料2000吨及以上新型干法水泥窑实施低氮燃烧技术改造并安装脱硝设施；燃煤锅炉和工业窑炉现有除尘设施要实施升级改造。
</t>
    <phoneticPr fontId="16" type="noConversion"/>
  </si>
  <si>
    <t>广东</t>
    <phoneticPr fontId="16" type="noConversion"/>
  </si>
  <si>
    <t>广州推行“超洁净排放”工程 改造燃煤电厂</t>
    <phoneticPr fontId="16" type="noConversion"/>
  </si>
  <si>
    <t xml:space="preserve">广州市推行“超洁净排放”工程，对全市燃煤电厂实施改造。首个完成改造机组——恒运电厂9号机组16日正式投入运行，减排效果优于原定目标。通过实施超洁净排放工程，预计到2020年，广州燃煤电厂污染物总量将在2013年的基础上减排70%以上、削减原煤折标煤耗125万吨，广州电力自给率由40%提高到50%，燃煤发电占本地装机比例由78%下降到60%，实现节能、降煤、减排、增效四大目标，对珠三角空气污染治理发挥重要作用。 
</t>
    <phoneticPr fontId="16" type="noConversion"/>
  </si>
  <si>
    <t>上海</t>
    <phoneticPr fontId="16" type="noConversion"/>
  </si>
  <si>
    <t xml:space="preserve">上海市大气污染防治条例（草案）再修改
</t>
    <phoneticPr fontId="16" type="noConversion"/>
  </si>
  <si>
    <t xml:space="preserve">7月14日上午，上海市人大常委会举行第三十一次主任会议，听取《上海市大气污染防治条例（草案）》修改情况报告。草案对上海市民关心的违法处罚方式、举报、行政问责、重污染天气应急措施、机动车污染防治、个人责任等一系列问题作了相关规定。其中，对大气环境违法单位的责任人追究责任的“双罚制”，是此次立法最突出的亮点，提高了大气环保领域的违法成本，有利于构建最严格的责任追究制度。 
</t>
    <phoneticPr fontId="16" type="noConversion"/>
  </si>
  <si>
    <t>最高法拟细化环境公益诉讼制度 多项司法解释护航</t>
    <phoneticPr fontId="16" type="noConversion"/>
  </si>
  <si>
    <t>在近日召开的“生态文明、可持续发展与环境法论坛”（下称“论坛”）上，最高人民法院审判委员会专职委员杜万华公开表示，继最高人民法院成立环境资源法庭之后，最高法院将按照确有需要、因地制宜、分步推进的原则，进一步健全环境资源专门审判机构。</t>
  </si>
  <si>
    <t>关于解除四川武胜春瑞医药化工有限公司等3家企业环境违法案件挂牌督办的通知</t>
  </si>
  <si>
    <t>按照环保部《关于2013年环境保护部挂牌督办医药制造企业环境违法案件的通知》（环办〔2013〕115号）要求，你厅督促相关地方和企业积极整改，并向我部提交了解除挂牌督办申请。我部西南环境保护督查中心对相关挂牌督办案件的整改情况进行了核查。目前，四川武胜春瑞医药化工有限公司、四川天誉制药有限公司、四川江油中坝附子科技发展有限公司环境违法问题的整改基本达到督办要求。</t>
    <phoneticPr fontId="16" type="noConversion"/>
  </si>
  <si>
    <t>北京</t>
    <phoneticPr fontId="16" type="noConversion"/>
  </si>
  <si>
    <t>北京即将实施《低硫煤及制品》地方标准</t>
    <phoneticPr fontId="16" type="noConversion"/>
  </si>
  <si>
    <t xml:space="preserve">按照北京市即将实施的《低硫煤及制品》地方标准，北京市将强制使用低硫煤。该标准对煤炭质量特别是关系环境污染的硫、挥发性有机物等指标，进行严格控制，部分指标高于国家标准。北京市还出台了汽油车、柴油车、摩托车相关污染物排放限值及测量方法的标准，已于7月1日起执行。同时，近期相关部门将启动修订《锅炉大气污染物排放标准》，进一步严格控制燃气锅炉的氮氧化物排放，控制限值将与国际先进水平接轨。
</t>
    <phoneticPr fontId="16" type="noConversion"/>
  </si>
  <si>
    <t>企业环境信息公开指数发布 推动供货链绿色采购</t>
    <phoneticPr fontId="16" type="noConversion"/>
  </si>
  <si>
    <t xml:space="preserve">企业环境信息公开指数（CITI）12日在生态文明贵阳国际论坛上发布。指数首期对8个行业147个中外品牌开展了评价。多数品牌已经开始建立利用公开数据查询供应商有无环保违规行为的检索机制，从而能够主动识别其产品供应链上的污染问题，并促使部分供应商作出整改。首期CITI评价涉及的8个行业为IT、纺织、食品饮料、日化、纸业、汽车、啤酒、皮革等，这些行业对环境均有很大影响。
</t>
    <phoneticPr fontId="16" type="noConversion"/>
  </si>
  <si>
    <t>陕西</t>
    <phoneticPr fontId="16" type="noConversion"/>
  </si>
  <si>
    <t>陕西削减煤炭消费比治理雾霾 计划明年降至70％</t>
  </si>
  <si>
    <t xml:space="preserve">陕西省发改委和环保厅特制定的《陕西省能源行业加强大气污染防治工作实施方案》要求，计划到2015年，非化石能源消费比重提高到10％，煤炭消费比重将降至70％。对于考核不合格或存在严重问题的地市政府和企业，将严格问责。该方案指出，西安、咸阳两市周边不再新建火电、热电厂，关中地区不再布局新的石化、煤化工项目；禁止销售和燃用劣质煤，火电机组环保不达标的将逐步关停；并加大资金支持促进能源行业的清洁生产。
</t>
    <phoneticPr fontId="16" type="noConversion"/>
  </si>
  <si>
    <t>发改委累计下达130亿水污染治理资金 涉19省市</t>
  </si>
  <si>
    <t>国家发改委本周陆续下达重庆、青海、吉林、江苏等14个省区直辖市2014年重点流域水污染治理投资计划，累计安排投资55.3亿元。截止本周五，共下达该类投资130余亿元，涉及19个省区直辖市。</t>
    <phoneticPr fontId="16" type="noConversion"/>
  </si>
  <si>
    <t>湖南</t>
    <phoneticPr fontId="16" type="noConversion"/>
  </si>
  <si>
    <t>湖南污染源监管信息公开指数发布</t>
  </si>
  <si>
    <t>7月7日，经湖南省环境主管部门审读和认可，由湖南绿色发展研究院与绿色潇湘环保组织联合编撰的《2013-2014年度湖南省污染源监管信息公开（PITI）指数评价报告》在长沙公开发布。据悉，这是继6月全国120个城市PITI指数在京发布后的首次地方发布，也是我国学术机构首次与民间组织携手发布此类报告。</t>
  </si>
  <si>
    <t>环保部将编制全国大气污染源清单</t>
  </si>
  <si>
    <t>环保部公布城市扬尘源、道路机动车、生物质燃烧源等5类涉及大气污染物的排放源清单编制技术指南（试行）的征求意见稿，该指南将为日后编制大气污染源排放清单提供技术支持。此次发布的5项污染源排放清单编制技术指南（试行）征求意见稿具体涉及城市扬尘源、大气可吸入颗粒物一次源、道路机动车、非道路移动污染源和生物质燃烧源等共五重大气污染物排放源。这五类污染源涉及的大气排放物主要为颗粒物（包括PM10和PM2.5）、气态污染物（包括一氧化碳、氮氧化物、碳氢化合物、非甲烷挥发性有机物等）等，均为中国大气污染的重要贡献源。</t>
    <phoneticPr fontId="16" type="noConversion"/>
  </si>
  <si>
    <t>山东</t>
    <phoneticPr fontId="16" type="noConversion"/>
  </si>
  <si>
    <t>山东九部门联合治污</t>
  </si>
  <si>
    <t xml:space="preserve">山东省环保厅、发展改革委等9部门日前联合下发《关于开展2014年全省整治违法排污企业保障群众健康环保专项行动的通知》。通知要求，集中对大气污染防治重点任务落实情况以及重金属排放企业、医药制造企业环保措施落实情况进行全面排查，对存在的环境违法问题进行检查，查处一批典型违法案件，整治一批污染企业。
</t>
    <phoneticPr fontId="16" type="noConversion"/>
  </si>
  <si>
    <t>黑龙江</t>
    <phoneticPr fontId="16" type="noConversion"/>
  </si>
  <si>
    <t>黑龙江省环保专项行动再出重拳</t>
  </si>
  <si>
    <t>黑龙江省政府召开的2014年全省环境保护专项行动电视电话会议，今年全省将以污染严重的流域、区域为重点，着力解决损害群众健康和影响可持续发展的突出环境问题。即：继续开展大气污染防治专项检查，加强流域水环境治理，深入整治涉重金属重点行业和医药制造行业企业环境问题，大力推进生态文明建设。今年黑龙江省将着重开展大气污染防治专项检查。集中开展火电企业污染防治设施监督检查。重点检查已建成的166台脱硫机组和21台脱硝机组脱硫脱硝设施运行情况及所有机组除尘设施运行情况，严肃查处不正常使用或擅自闲置污染物处理设施、超标排放、污染源自动监控数据弄虚作假等环境违法问题。</t>
    <phoneticPr fontId="16" type="noConversion"/>
  </si>
  <si>
    <t>国务院：加快发展现代保险服务业免征新能源汽车车辆购置税</t>
  </si>
  <si>
    <t>国务院总理李克强7月9日主持召开国务院常务会议，部署加快发展现代保险服务业，决定免征新能源汽车车辆购置税，围绕推进简政放权，通过相关法律修正案草案和行政法规修改决定。</t>
    <phoneticPr fontId="16" type="noConversion"/>
  </si>
  <si>
    <t>土壤</t>
    <phoneticPr fontId="16" type="noConversion"/>
  </si>
  <si>
    <t>河南</t>
    <phoneticPr fontId="16" type="noConversion"/>
  </si>
  <si>
    <t>河南省开始实施土壤污染修复工程</t>
  </si>
  <si>
    <t>7月4日，省人大常委会土壤污染防治工作调研组在郑州召开会议,省环保厅表示，将加强对有色金属、皮革制品、石油等重点行业的环境监管，加强对涉重金属企业废水、废气、废渣处理情况的监督监察，继续开展土壤污染治理修复工作，探索符合我省实际的土壤污染治理模式和治理技术。</t>
    <phoneticPr fontId="16" type="noConversion"/>
  </si>
  <si>
    <t>十二届全国人大常委会第八次会议24 日表决通过了修订后的《中华人民共和国环境保护法》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</si>
  <si>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</si>
  <si>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环保服务业试点19家名单公布</t>
    <phoneticPr fontId="16" type="noConversion"/>
  </si>
  <si>
    <t>环保部已正式向19家单位下发《关于同意开展环保服务业试点的通知》，首批19家试点单位中包括辽宁省环保厅、江苏省环保厅两家省级环保部门，涉及到永清环保、雪迪龙、桑德环境、现代投资四家上市公司。</t>
    <phoneticPr fontId="16" type="noConversion"/>
  </si>
  <si>
    <t>大气</t>
    <phoneticPr fontId="16" type="noConversion"/>
  </si>
  <si>
    <t>长三角</t>
    <phoneticPr fontId="16" type="noConversion"/>
  </si>
  <si>
    <t>长三角大气污染防控计划出炉</t>
    <phoneticPr fontId="16" type="noConversion"/>
  </si>
  <si>
    <t>4 月21 日，长三角区域大气污染防治协作小组办公室工作会议在南京召开。会议研究并原则通过了《长三角区域落实大气污染防治行动计划实施细则》以及2014 年重点工作任务。</t>
    <phoneticPr fontId="16" type="noConversion"/>
  </si>
  <si>
    <t>水</t>
    <phoneticPr fontId="16" type="noConversion"/>
  </si>
  <si>
    <t>河南</t>
    <phoneticPr fontId="16" type="noConversion"/>
  </si>
  <si>
    <t>河南投资39.8 亿元提升农村饮水安全</t>
    <phoneticPr fontId="16" type="noConversion"/>
  </si>
  <si>
    <t>河南省已经建成1.8 万个集中供水中心，为群众提供放心水。2014 年，河南省还将投入39.8 亿元，进一步改善农村饮水安全，实现入户通水，此举将惠及860万农村人口。</t>
    <phoneticPr fontId="16" type="noConversion"/>
  </si>
  <si>
    <t>首创股份</t>
    <phoneticPr fontId="16" type="noConversion"/>
  </si>
  <si>
    <t xml:space="preserve">2014年半年度报告 </t>
    <phoneticPr fontId="16" type="noConversion"/>
  </si>
  <si>
    <t>公司实现营业收入180,588.88万元，同比增长26.62%；实现利润总额21,723.65万元，同比下降8.42%；归属于母公司净利润12,960.64万元，同比增长1.00%。主营业务方面报告期内实现营业收入141,550.96万元，同比增加20,479.01万元；实现利润总额17,042.12万元，同比减少5,820.92万元，主要为下属水务子公司固定资产报废处置而引起的营业外支出增加所致。</t>
    <phoneticPr fontId="16" type="noConversion"/>
  </si>
  <si>
    <t>000685.SZ</t>
    <phoneticPr fontId="16" type="noConversion"/>
  </si>
  <si>
    <t>中山公用</t>
    <phoneticPr fontId="16" type="noConversion"/>
  </si>
  <si>
    <t>关于大股东以公开征集受让方方式协议转让部分上市公司股份事项进展暨复牌公告</t>
  </si>
  <si>
    <t>2014年8月8日，公司收到中汇集团的书面函件《关于以公开征集受让方方式协议转让中山公用部分股份事项进展的通知》，中汇集团以协议转让方式减持公司13%股权事项，最终与上海复星高科技（集团）有限公司达成一致，并签署了《谈判备忘录》，双方正在对股权转让协议进行进一步磋商。公司股票自2014年8月11日上午开市起复牌。</t>
    <phoneticPr fontId="16" type="noConversion"/>
  </si>
  <si>
    <t>600323.sh</t>
    <phoneticPr fontId="16" type="noConversion"/>
  </si>
  <si>
    <t>瀚蓝环境</t>
    <phoneticPr fontId="16" type="noConversion"/>
  </si>
  <si>
    <t xml:space="preserve">2014年半年度报告 </t>
    <phoneticPr fontId="16" type="noConversion"/>
  </si>
  <si>
    <t>2014年度上半年，公司实现营业收入525,389,038.48元，同比增长16.75%,主要原因是固废处理业务和供水业务收入增加；实现营业利润 156,866,549.37 元，同比增长28.01%；归属于母公司股东的净利润 139,705,646.77 元，同比增长24.26%，主要是固废处理业务利润及对燃气发展的投资收益增加。报告期内，公司股东大会审议通过关于公司进行重大资产重组的相关议案，公司拟以发行股份及支付现金方式购买创冠中国100%股权和燃气发展30%股权，并募集配套资金。</t>
    <phoneticPr fontId="16" type="noConversion"/>
  </si>
  <si>
    <t>三聚环保</t>
    <phoneticPr fontId="16" type="noConversion"/>
  </si>
  <si>
    <t xml:space="preserve">2014年半年度报告 </t>
    <phoneticPr fontId="16" type="noConversion"/>
  </si>
  <si>
    <t>2014年上半年，公司实现营业收入99,167.39万元，比上年同期增长了115.19%；实现营业利润22,520.40万元，比上年同期增长了169.98%；实现归属于母公司净利润18,208.24万元，比上年同期增长了153.91%；扣除非经常性损益后实现归属于母公司净利润18,111.57万元，比上年同期增长了154.86%。公司主营业务净利润较上年同期增幅较大。公司经过近两年对美国脱硫市场的长期调研、考察，基本确定了公司在美国开拓业务的方向，即紧紧围绕美国页岩气市场领域，利用公司在脱硫剂种、成套设备及技术等方面的综合优势，为美国客户提供一站式的脱硫净化服务，美国脱硫市场的开拓将为公司提供一个更为广阔的空间。</t>
    <phoneticPr fontId="16" type="noConversion"/>
  </si>
  <si>
    <t>三维丝</t>
    <phoneticPr fontId="16" type="noConversion"/>
  </si>
  <si>
    <t>2014 年上半年，公司实现营业收入1.78亿元，同比增长4.93%；实现归属于上市公司股东的净利润0.15亿元，同比上升54.29%；扣非净利润0.13亿元，同比上升72.88%，EPS为0.0995元/股，同比上升54.26%。公司坚持由材料设备供应商向环保领域服务商转变，向广大客户提供了滤袋拆装、安装检
测等增值服务，技术服务费等费用有较大幅度增加，期间发生销售费用1,680万元，同比增加12.6%；财务费用317万元，同比下降17%</t>
    <phoneticPr fontId="16" type="noConversion"/>
  </si>
  <si>
    <t>重庆水务</t>
    <phoneticPr fontId="16" type="noConversion"/>
  </si>
  <si>
    <t>300070.sz</t>
  </si>
  <si>
    <t>碧水源</t>
    <phoneticPr fontId="16" type="noConversion"/>
  </si>
  <si>
    <t xml:space="preserve">2014年半年度报告 </t>
    <phoneticPr fontId="16" type="noConversion"/>
  </si>
  <si>
    <r>
      <rPr>
        <sz val="10"/>
        <color theme="1"/>
        <rFont val="宋体"/>
        <family val="3"/>
        <charset val="134"/>
      </rPr>
      <t>上半年公司实现营业收入</t>
    </r>
    <r>
      <rPr>
        <sz val="10"/>
        <color theme="1"/>
        <rFont val="Calibri"/>
        <family val="2"/>
      </rPr>
      <t>9.94</t>
    </r>
    <r>
      <rPr>
        <sz val="10"/>
        <color theme="1"/>
        <rFont val="宋体"/>
        <family val="3"/>
        <charset val="134"/>
      </rPr>
      <t>亿元，同比增长</t>
    </r>
    <r>
      <rPr>
        <sz val="10"/>
        <color theme="1"/>
        <rFont val="Calibri"/>
        <family val="2"/>
      </rPr>
      <t>20.79%</t>
    </r>
    <r>
      <rPr>
        <sz val="10"/>
        <color theme="1"/>
        <rFont val="宋体"/>
        <family val="3"/>
        <charset val="134"/>
      </rPr>
      <t>实现归属于母公司的净利润</t>
    </r>
    <r>
      <rPr>
        <sz val="10"/>
        <color theme="1"/>
        <rFont val="Calibri"/>
        <family val="2"/>
      </rPr>
      <t>1.36</t>
    </r>
    <r>
      <rPr>
        <sz val="10"/>
        <color theme="1"/>
        <rFont val="宋体"/>
        <family val="3"/>
        <charset val="134"/>
      </rPr>
      <t>亿元，同比增长</t>
    </r>
    <r>
      <rPr>
        <sz val="10"/>
        <color theme="1"/>
        <rFont val="Calibri"/>
        <family val="2"/>
      </rPr>
      <t>33.00%</t>
    </r>
    <r>
      <rPr>
        <sz val="10"/>
        <color theme="1"/>
        <rFont val="宋体"/>
        <family val="3"/>
        <charset val="134"/>
      </rPr>
      <t>，扣非净利润为</t>
    </r>
    <r>
      <rPr>
        <sz val="10"/>
        <color theme="1"/>
        <rFont val="Calibri"/>
        <family val="2"/>
      </rPr>
      <t>1.31</t>
    </r>
    <r>
      <rPr>
        <sz val="10"/>
        <color theme="1"/>
        <rFont val="宋体"/>
        <family val="3"/>
        <charset val="134"/>
      </rPr>
      <t>亿元，同比增长</t>
    </r>
    <r>
      <rPr>
        <sz val="10"/>
        <color theme="1"/>
        <rFont val="Calibri"/>
        <family val="2"/>
      </rPr>
      <t>33.22%</t>
    </r>
    <r>
      <rPr>
        <sz val="10"/>
        <color theme="1"/>
        <rFont val="宋体"/>
        <family val="3"/>
        <charset val="134"/>
      </rPr>
      <t>，</t>
    </r>
    <r>
      <rPr>
        <sz val="10"/>
        <color theme="1"/>
        <rFont val="Calibri"/>
        <family val="2"/>
      </rPr>
      <t>EPS</t>
    </r>
    <r>
      <rPr>
        <sz val="10"/>
        <color theme="1"/>
        <rFont val="宋体"/>
        <family val="3"/>
        <charset val="134"/>
      </rPr>
      <t>为</t>
    </r>
    <r>
      <rPr>
        <sz val="10"/>
        <color theme="1"/>
        <rFont val="Calibri"/>
        <family val="2"/>
      </rPr>
      <t>0.13</t>
    </r>
    <r>
      <rPr>
        <sz val="10"/>
        <color theme="1"/>
        <rFont val="宋体"/>
        <family val="3"/>
        <charset val="134"/>
      </rPr>
      <t>元</t>
    </r>
    <r>
      <rPr>
        <sz val="10"/>
        <color theme="1"/>
        <rFont val="Calibri"/>
        <family val="2"/>
      </rPr>
      <t>/</t>
    </r>
    <r>
      <rPr>
        <sz val="10"/>
        <color theme="1"/>
        <rFont val="宋体"/>
        <family val="3"/>
        <charset val="134"/>
      </rPr>
      <t>股。从产品看，污水处理整体解决方案营业收入</t>
    </r>
    <r>
      <rPr>
        <sz val="10"/>
        <color theme="1"/>
        <rFont val="Calibri"/>
        <family val="2"/>
      </rPr>
      <t>6.22</t>
    </r>
    <r>
      <rPr>
        <sz val="10"/>
        <color theme="1"/>
        <rFont val="宋体"/>
        <family val="3"/>
        <charset val="134"/>
      </rPr>
      <t>亿元，同比增长</t>
    </r>
    <r>
      <rPr>
        <sz val="10"/>
        <color theme="1"/>
        <rFont val="Calibri"/>
        <family val="2"/>
      </rPr>
      <t>75.99%</t>
    </r>
    <r>
      <rPr>
        <sz val="10"/>
        <color theme="1"/>
        <rFont val="宋体"/>
        <family val="3"/>
        <charset val="134"/>
      </rPr>
      <t>，毛利率为</t>
    </r>
    <r>
      <rPr>
        <sz val="10"/>
        <color theme="1"/>
        <rFont val="Calibri"/>
        <family val="2"/>
      </rPr>
      <t>43.34%</t>
    </r>
    <r>
      <rPr>
        <sz val="10"/>
        <color theme="1"/>
        <rFont val="宋体"/>
        <family val="3"/>
        <charset val="134"/>
      </rPr>
      <t>；净水器销售</t>
    </r>
    <r>
      <rPr>
        <sz val="10"/>
        <color theme="1"/>
        <rFont val="Calibri"/>
        <family val="2"/>
      </rPr>
      <t>3032</t>
    </r>
    <r>
      <rPr>
        <sz val="10"/>
        <color theme="1"/>
        <rFont val="宋体"/>
        <family val="3"/>
        <charset val="134"/>
      </rPr>
      <t>万元，同比下降</t>
    </r>
    <r>
      <rPr>
        <sz val="10"/>
        <color theme="1"/>
        <rFont val="Calibri"/>
        <family val="2"/>
      </rPr>
      <t>19.31%</t>
    </r>
    <r>
      <rPr>
        <sz val="10"/>
        <color theme="1"/>
        <rFont val="宋体"/>
        <family val="3"/>
        <charset val="134"/>
      </rPr>
      <t>，毛利率为</t>
    </r>
    <r>
      <rPr>
        <sz val="10"/>
        <color theme="1"/>
        <rFont val="Calibri"/>
        <family val="2"/>
      </rPr>
      <t>42.85%</t>
    </r>
    <r>
      <rPr>
        <sz val="10"/>
        <color theme="1"/>
        <rFont val="宋体"/>
        <family val="3"/>
        <charset val="134"/>
      </rPr>
      <t>；市政与给排水工程收入</t>
    </r>
    <r>
      <rPr>
        <sz val="10"/>
        <color theme="1"/>
        <rFont val="Calibri"/>
        <family val="2"/>
      </rPr>
      <t>3.42</t>
    </r>
    <r>
      <rPr>
        <sz val="10"/>
        <color theme="1"/>
        <rFont val="宋体"/>
        <family val="3"/>
        <charset val="134"/>
      </rPr>
      <t>亿元，同比下降</t>
    </r>
    <r>
      <rPr>
        <sz val="10"/>
        <color theme="1"/>
        <rFont val="Calibri"/>
        <family val="2"/>
      </rPr>
      <t>20.57%</t>
    </r>
    <r>
      <rPr>
        <sz val="10"/>
        <color theme="1"/>
        <rFont val="宋体"/>
        <family val="3"/>
        <charset val="134"/>
      </rPr>
      <t>。分地区看，北京地区营业收入</t>
    </r>
    <r>
      <rPr>
        <sz val="10"/>
        <color theme="1"/>
        <rFont val="Calibri"/>
        <family val="2"/>
      </rPr>
      <t>4.29</t>
    </r>
    <r>
      <rPr>
        <sz val="10"/>
        <color theme="1"/>
        <rFont val="宋体"/>
        <family val="3"/>
        <charset val="134"/>
      </rPr>
      <t>亿元，同比下降</t>
    </r>
    <r>
      <rPr>
        <sz val="10"/>
        <color theme="1"/>
        <rFont val="Calibri"/>
        <family val="2"/>
      </rPr>
      <t>26.64%</t>
    </r>
    <r>
      <rPr>
        <sz val="10"/>
        <color theme="1"/>
        <rFont val="宋体"/>
        <family val="3"/>
        <charset val="134"/>
      </rPr>
      <t>，外部地区</t>
    </r>
    <r>
      <rPr>
        <sz val="10"/>
        <color theme="1"/>
        <rFont val="Calibri"/>
        <family val="2"/>
      </rPr>
      <t>5.65</t>
    </r>
    <r>
      <rPr>
        <sz val="10"/>
        <color theme="1"/>
        <rFont val="宋体"/>
        <family val="3"/>
        <charset val="134"/>
      </rPr>
      <t>亿元，同比增长</t>
    </r>
    <r>
      <rPr>
        <sz val="10"/>
        <color theme="1"/>
        <rFont val="Calibri"/>
        <family val="2"/>
      </rPr>
      <t>138.61%</t>
    </r>
    <r>
      <rPr>
        <sz val="10"/>
        <color theme="1"/>
        <rFont val="宋体"/>
        <family val="3"/>
        <charset val="134"/>
      </rPr>
      <t>。工程类和北京地区营业收入下降的主要原因是久安建设受季节性因素影响，结算工程收入有所下降。</t>
    </r>
    <r>
      <rPr>
        <sz val="10"/>
        <color theme="1"/>
        <rFont val="Calibri"/>
        <family val="2"/>
      </rPr>
      <t xml:space="preserve"> 
</t>
    </r>
    <phoneticPr fontId="16" type="noConversion"/>
  </si>
  <si>
    <t>300090.sz</t>
  </si>
  <si>
    <t>盛运股份</t>
    <phoneticPr fontId="16" type="noConversion"/>
  </si>
  <si>
    <t>与西安市临潼区签署生活垃圾焚烧发电项目框架协议书的公告</t>
    <phoneticPr fontId="16" type="noConversion"/>
  </si>
  <si>
    <t>西安市临潼区人民政府与安徽盛运环保（集团）股份有限公司就投资建设西安市临潼区生活垃圾焚烧发电项目事宜，达成协议。建设规模为日处理城市生活垃圾800 吨/日的生活垃圾焚烧发电厂，一期配
置1 台500 吨/日焚烧炉和一套7.5MW 汽轮发电机组，二期配置1 台500 吨/日焚
烧炉和一套7.5MW 汽轮发电机组，项
目总投资估算3 亿元人民币，项目建设期为20 个月。</t>
    <phoneticPr fontId="16" type="noConversion"/>
  </si>
  <si>
    <t>600526.SH</t>
    <phoneticPr fontId="16" type="noConversion"/>
  </si>
  <si>
    <t>菲达环保</t>
    <phoneticPr fontId="16" type="noConversion"/>
  </si>
  <si>
    <t>2014 年上半年，公司实现营业收入11.95亿元，同比增长31.59%；实现归属于上市公司股东的净利润3074.13 万元，同比增长102.13%；扣非净利润2462.97万元，同比增长130.82%，EPS为0.08元/股，同比下降11.11%。</t>
    <phoneticPr fontId="16" type="noConversion"/>
  </si>
  <si>
    <t>300190.sz</t>
  </si>
  <si>
    <t>维尔利</t>
    <phoneticPr fontId="16" type="noConversion"/>
  </si>
  <si>
    <t>关于签订《产权交易合同》的公告</t>
  </si>
  <si>
    <t>江苏维尔利环保科技股份有限公司与江苏大禹水务股份有限公司（以下简称“江苏大禹”）正式签订了《产权交易合同》，就江苏大禹将其持有的常州大维环境科技有限公司（以下简称“常州大维”）51%的股权转让给公司事宜达成协议，协议金额2,590 万元，本次交易完成后，公司将持有常州大维100%的股权。</t>
    <phoneticPr fontId="16" type="noConversion"/>
  </si>
  <si>
    <t>000598.sz</t>
  </si>
  <si>
    <t>兴蓉投资</t>
    <phoneticPr fontId="16" type="noConversion"/>
  </si>
  <si>
    <t>关于银川新兴蓉投资发展有限责任公司第六污水处理厂获得商业试运行批复的公告</t>
    <phoneticPr fontId="16" type="noConversion"/>
  </si>
  <si>
    <t>银川市建设局于2014年8月1日出具《关于银川新兴蓉投资发展有限责任公司第六污水处理厂商业试运行的批复》，根据批复，银川新兴蓉投资发展有限责任公司第六污水处理厂BOT项目（现有规模2.5万吨/日），符合商业试运行管理要求，自2014年7月1日起，银川市建设局正式对第六污水处理厂BOT项目商业试运行进行特许经营监管。</t>
    <phoneticPr fontId="16" type="noConversion"/>
  </si>
  <si>
    <r>
      <t>0</t>
    </r>
    <r>
      <rPr>
        <sz val="10"/>
        <color indexed="8"/>
        <rFont val="宋体"/>
        <family val="3"/>
        <charset val="134"/>
      </rPr>
      <t>02476.SZ</t>
    </r>
    <phoneticPr fontId="16" type="noConversion"/>
  </si>
  <si>
    <t>宝莫股份</t>
    <phoneticPr fontId="16" type="noConversion"/>
  </si>
  <si>
    <t>2014 年上半年，公司实现营业收入30461.73 万元，同比下降8.86%；实现归属于上市公司股东的净利润3082.36 万元，增长3.97%；扣非净利润2030.10万元，同比增长2.40%，EPS为0.0504元/股，同比增长4.13%。2014年上半年，公司收购康贝油气，开拓油田工程技术服务业务；实施走出去战略，开发加拿大油气资源；强化三次采油主营业务，做稳做强现有产业基础</t>
    <phoneticPr fontId="16" type="noConversion"/>
  </si>
  <si>
    <t>关于公司非公开发行股票获得中国证监会发审委审核通过的公告</t>
    <phoneticPr fontId="16" type="noConversion"/>
  </si>
  <si>
    <t>2014年8月1日，中国证券监督管理委员会（以下简称“中国证监会”）创业板发行审核委员会对公司申请的非公开发行股票事宜进行了审核。2014年7月9日召开公司2014年第一次临时股东大会，本次会议审议通过了公司非公开发行股票的
相关议案。</t>
    <phoneticPr fontId="16" type="noConversion"/>
  </si>
  <si>
    <t>盛运股份</t>
    <phoneticPr fontId="16" type="noConversion"/>
  </si>
  <si>
    <t>安徽盛运环保（集团）股份有限公司关于设立陕西延安、铜川、商洛、新疆阿克苏、吉林白城、海南儋州、湖南永州垃圾发电项目公司的公告</t>
    <phoneticPr fontId="16" type="noConversion"/>
  </si>
  <si>
    <t>目前安徽盛运环保（集团）股份有限公司已与陕西延安、铜川、商洛、新疆阿克苏、吉林白城、海南儋州、湖南永州等市签署了相关垃圾发电BOT项目特许经营框架协议，决定以自有资金1，100.00 万元分别设立陕西延安（100.00 万元）、铜川（100.00 万元）、商洛（100.00 万元）、新疆阿克苏（100.00 万元）、吉林白城（100.00 万元）、海南儋州（100.00 万元）、湖南永州（500.00 万元）垃圾发电项目公司。</t>
    <phoneticPr fontId="16" type="noConversion"/>
  </si>
  <si>
    <t>安徽盛运环保（集团）股份有限公司关于投资设立深圳前海盛运供应链管理有限公司的公告</t>
    <phoneticPr fontId="16" type="noConversion"/>
  </si>
  <si>
    <t>盛运股份"）拟在深圳市前海深港合作区投资设立全资子公司深圳前海盛运供应链管理有限公司，注册资本为10,000 万元。主要经营：供应链管理管理：国内贸易（不含专营、专控、专卖商品）；经营进出口业务（法律、行政法规、国务院决定禁止的项目除外，限制的项目须取得许可证后方可经营）；投资兴办实业（具体项目另行申报）； (具体经营范围以工商行政管理部门最终核定为准)。前海盛运的设立，公司希望能够借助国家及其地方政策的优惠，同时结合本
身在供应链管理服务上的成熟经验，推动公司的业务发展。</t>
    <phoneticPr fontId="16" type="noConversion"/>
  </si>
  <si>
    <t>盛运股份</t>
    <phoneticPr fontId="16" type="noConversion"/>
  </si>
  <si>
    <t>收购金坚等三人所持有北京中科通用能源环保有限公司股份的公告</t>
    <phoneticPr fontId="16" type="noConversion"/>
  </si>
  <si>
    <t>2013 年9 月，盛运股份通过向特定对象非公开发行股份方式向北京中科通用能源环保有限公司股东发行股份，目前持有中科通用91.18%的股权。金坚等三人目前持有中科通用股份194 万股，占中科通用股份8.82%，根据双方协商，以每股30 元，公司拟以自有资金5,820.00 万元收购金坚等三人所持有的中科通用股份。公司目前持有中科通用91.18%的股份，收购完成后公司将持有中科通用100.00%股份。</t>
    <phoneticPr fontId="16" type="noConversion"/>
  </si>
  <si>
    <t>300105.sz</t>
    <phoneticPr fontId="16" type="noConversion"/>
  </si>
  <si>
    <t>龙源技术</t>
    <phoneticPr fontId="16" type="noConversion"/>
  </si>
  <si>
    <t xml:space="preserve">2014年半年度报告 </t>
    <phoneticPr fontId="16" type="noConversion"/>
  </si>
  <si>
    <t>2014 年上半年，公司实现营业收入62,470.88 万元，同比增加23,649.54 万元，增长60.92%；实现营业利润5,844.03 万元，同比增加3,005.70 万元，增长105.90%；实现归属于母公司净利润5,489.24 万元，同比增加2,815.64 万元，增长105.31%；EPS为3.9646元/股，同比下降-44.11%。2014 年上半年，公司低氮业务和锅炉余热利用业务继续保持同比增长，锅炉综合改造业务实现突破，奠定了营业收入同比增加60.92%的基础。报告期内，由于锅炉余热利用和锅炉综合改造业务在营业收入中占比大幅增加，公司收入结构发生变化，相比节油、低
氮业务，上述业务毛利率较低；同时市场竞争加剧，致使公司本期主营业务综合毛利率同比下降9 个百分点。</t>
    <phoneticPr fontId="16" type="noConversion"/>
  </si>
  <si>
    <t>首创股份</t>
    <phoneticPr fontId="16" type="noConversion"/>
  </si>
  <si>
    <t>对外投资公告、出售资产公告</t>
    <phoneticPr fontId="16" type="noConversion"/>
  </si>
  <si>
    <t>1. 公司公告对外投资山东省临沂市河东区第二污水处理厂等四个污水处理项目，项目预估总投资为12,250万元人民币；公司拟向全资子公司临沂首创博瑞水务有限公司增加注册资本4,900万元人民币，负责上述项目的投资、建设及运营，增资后公司仍持有临沂首创博瑞水务有限公司100%股权，特许经营期30年。本次投资项目为山东省临沂市河东区第二污水处理厂等四个污水处理项目，预估总投资为12,250万元人民币；项目总体规模共计5.6万吨/日，包括：临沂市河东区第二污水处理厂，项目规模3万吨/日；临沂市河东区汤头污水处理厂，项目规模2万吨/日；临沂市河东区八湖镇污水处理厂，一期项目规模0.3万吨/日；临沂市河东区郑旺镇污水处理厂，项目规模0.3万吨/日；出水标准均为GB18918-2002一级A标准；项目特许经营期均为30年（自项目开始商业运营之日起计）；项目股本金内部收益率预计不低于9.00%。2. 公司拟通过协议转让的方式转让所持有的北京京城水务有限责任公司51%股权，意向受让方拟为北京城市排水集团有限责任公司，转让价款拟定为北京京城水务有限责任公司51%股权的评估值227,108.10万元。</t>
    <phoneticPr fontId="16" type="noConversion"/>
  </si>
  <si>
    <t>300172.SZ</t>
    <phoneticPr fontId="16" type="noConversion"/>
  </si>
  <si>
    <t>中电环保</t>
    <phoneticPr fontId="16" type="noConversion"/>
  </si>
  <si>
    <t>2014年上半年实现营业收入255,013,942.23元，同比增长12.04%，归属于上市公司普通股股东的净利润为30,275,780.31元，同比增长20.36%%，扣非净利润为27,155,549.35元，同比上涨15.99%，EPS为5.2009元/股，同比上涨1.24%</t>
    <phoneticPr fontId="16" type="noConversion"/>
  </si>
  <si>
    <t>300055.sz</t>
    <phoneticPr fontId="16" type="noConversion"/>
  </si>
  <si>
    <t>万邦达</t>
    <phoneticPr fontId="16" type="noConversion"/>
  </si>
  <si>
    <t>关于发行股份及支付现金购买资产事项获得中国证券监督管理委员会正式批复的公告</t>
    <phoneticPr fontId="16" type="noConversion"/>
  </si>
  <si>
    <t>北京万邦达环保技术股份有限公司（以下简称“公司”）于2014 年7 月30日收到中国证券监督管理委员会（以下简称“中国证监会”）证监许可2014〕761 号《关于核准北京万邦达环保技术股份有限公司向张建兴等发行股份购买资产的批复》的文件，核准公司向张建兴发行7,738,636 股股份、向河北创智投资管理有限公司发行5,399,048 股股份、向于淑靖发行1,709,698 股股份、向肖杰发行1,349,762 股股份购买相关资产。</t>
    <phoneticPr fontId="16" type="noConversion"/>
  </si>
  <si>
    <t>2014年上半年实现营业收入332,909,186.53元，同比减少6.80%，归属于上市公司普通股股东的净利润为59,103,067.94元，同比减少-8.76%，扣非净利润为57,937,255.11元，同比下降-10.29%，EPS为8.313元，同比上涨3.21%</t>
    <phoneticPr fontId="16" type="noConversion"/>
  </si>
  <si>
    <t>300187.sz</t>
  </si>
  <si>
    <t>永清环保</t>
    <phoneticPr fontId="16" type="noConversion"/>
  </si>
  <si>
    <t>重大事项停牌进展公告</t>
  </si>
  <si>
    <t>永清环保股份有限公司于2014年7月21日因筹划重大事项向深圳证券交易所申请临时停牌。公司股票于2014年7月21日起停牌。</t>
    <phoneticPr fontId="16" type="noConversion"/>
  </si>
  <si>
    <t>000685.SZ</t>
    <phoneticPr fontId="16" type="noConversion"/>
  </si>
  <si>
    <t>中山公用</t>
    <phoneticPr fontId="16" type="noConversion"/>
  </si>
  <si>
    <t>中山公用事业集团股份有限公司关于大股东中汇集团拟协议转让部分上市公司股权公开征集受让方的公告</t>
    <phoneticPr fontId="16" type="noConversion"/>
  </si>
  <si>
    <t>2014年7月24日，公司收到大股东中山中汇投资集团有限公司（以下简称“中汇集团”）的书面函件《关于发布拟以公开征集受让方方式协议转让上市公司中山公用部分股份公告的通知》，主要内容如下：本次拟对外转让中山公用13%的股份,按照2014年6月25日本次股票转让信息公告日当日的股本总额计算共101,228,818股，股票性质均为非限售国有法人股。转让价格不低于股份转让提示性公告日（2013年6月25日）前30个交易日的每日加权平均价格算术平均值10.17元/股，最终价格在对投资者的申报资料进行综合评选后确定。</t>
    <phoneticPr fontId="16" type="noConversion"/>
  </si>
  <si>
    <t>国中水务</t>
    <phoneticPr fontId="16" type="noConversion"/>
  </si>
  <si>
    <t>国中水务2014年度非公开发行股票预案</t>
    <phoneticPr fontId="16" type="noConversion"/>
  </si>
  <si>
    <t>本次非公开发行股票发行对象为姜照柏、朱勇军，本次非公开发行股票数量为不超过27,400万股（含本数），发行对象已经分别与公司签署了附条件生效的股份认购协议，其中：姜照柏认购24,800万股；朱勇军认购2,600万股。定价基准日为公司第五届董事会第二十八次会议决议公告日，发行价格不低于定价基准日前二十个交易日公司股票交易均价的90%。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本次非公开发行股票募集资金预计总额为109,874万元，在扣除相关发行费用后全部用于补充营运资金。</t>
    <phoneticPr fontId="16" type="noConversion"/>
  </si>
  <si>
    <t>600323.sh</t>
    <phoneticPr fontId="16" type="noConversion"/>
  </si>
  <si>
    <t>瀚蓝环境股份有限公司接受关联方财务资助公告</t>
  </si>
  <si>
    <t>佛山市南海燃气发展有限公司（以下简称“燃气发展”）向瀚蓝环境股份有限公司（以下简称“公司”）提供财务资助1亿元，财务资助的期限一年，利率按同期银行贷款基准利率执行，按季支付利息，到期还本，公司对该项借款无提供相应抵押或担保。</t>
    <phoneticPr fontId="16" type="noConversion"/>
  </si>
  <si>
    <t>000826.sz</t>
  </si>
  <si>
    <t>桑德环境资源股份有限公司关于签署日常经营重大合同的公告</t>
    <phoneticPr fontId="16" type="noConversion"/>
  </si>
  <si>
    <t>河北省辛集市清洁化工园区管理委员会与桑德环境于2014年7月25日在北京市签署了《辛集市清洁化工园区动力工程项目投资协议》，辛集市清洁化工园区管理委员会与桑德环境达成投资合作协定，由桑德环境在辛集市清洁化工园区独家投资、建设及运营辛集市清洁化工园区动力工程热电联产项目.。该项目预计总投资7亿元，其中一期投资3.8亿元，项目占地面积约为150亩（以政府有权部门批准的可研报告为准），预计该项目公司内部投资收益率不低于8%。</t>
    <phoneticPr fontId="16" type="noConversion"/>
  </si>
  <si>
    <t>300266.sz</t>
    <phoneticPr fontId="16" type="noConversion"/>
  </si>
  <si>
    <t>兴源过滤</t>
    <phoneticPr fontId="16" type="noConversion"/>
  </si>
  <si>
    <t>关于重大资产重组停牌公告</t>
  </si>
  <si>
    <t>杭州兴源过滤科技股份有限公司（以下简称“公司”或“本公司”）因筹划重大事项2014年7月21日开市起停牌，并披露了《重大事项停牌公告》。公司未提出延期复牌申请或延期复牌申请未获同意的，公司股票将于2014 年8月27日恢复交易，并自公司股票复牌之日起三个月内不再筹划重大资产重组事项。</t>
    <phoneticPr fontId="16" type="noConversion"/>
  </si>
  <si>
    <t>重大经营合同中标提示性公告</t>
  </si>
  <si>
    <t>维尔利发布重大合同中标提示性公告，参与了温岭市垃圾渗透液处理厂改造建二期工程BOT特许经营项目，渗滤液改扩建规模为400m^3/d，特许经营权22年，总投资预计为3348.51万元，项目渗透液处理服务费为74.96元/吨。</t>
  </si>
  <si>
    <t>关于与永州市人民政府签署环保产业园项目框架协议的公告</t>
  </si>
  <si>
    <t>盛运股份公告公司与永州市政府签署环保产业园项目框架协议，总投资12.5亿元。该项目包括生活垃圾处理、及其它如污泥、医废、固废、餐厨垃圾等。其中，生活垃圾处理设计总规模为日处理生活垃圾1200 吨/日。</t>
  </si>
  <si>
    <t>兴蓉投资</t>
  </si>
  <si>
    <t>2014年半年度归属于母公司所有者的净利润为3.94亿元，较上年同期减3.37%；营业收入为12.14亿元，较上年同期增5.00%；基本每股收益为0.13元，较上年同期减13.33%。期内其自来水售水量和污水处理量继续保持增长趋势，经营业绩保持稳定增长；公司垃圾渗滤液处理业务保持稳定运营，垃圾渗滤液扩容项目投入商业运行，成都市第一污水污泥处理厂正式投运；公司积极拓展工程安装业务。公司全资子公司自来水公司日元贷款因日元相对于人民币升值产生了汇兑损失，去年同期产生的是汇兑收益。</t>
    <phoneticPr fontId="16" type="noConversion"/>
  </si>
  <si>
    <t>桑德环境资源股份有限公司关于关于收购衡阳凯天再生资源科技有限公司65%股权的公告</t>
    <phoneticPr fontId="16" type="noConversion"/>
  </si>
  <si>
    <t>桑德环境资源股份有限公司（以下简称“桑德环境”、“公司”或“本公司”）拟以人民币2,275万元收购非关联法人凯天环保科技股份有限公司所持湖南衡阳凯天再生资源科技有限公司（以下简称“衡阳凯天”）65%的股权，本次股权收购实施后，公司将持有衡阳凯天65%股权，成为其控股股东，同时公司将以衡阳凯天作为项目的实施主体，从事衡阳餐厨废弃物资源化利用和无害化处理项目的投资建设等相关事项。本次股权收购交易总价款占公司最近一期经审计净资产的0.52%，占公司最近一期经审计总资产的0.31%.</t>
    <phoneticPr fontId="16" type="noConversion"/>
  </si>
  <si>
    <t>第三届董事会第六次会议决议公告</t>
  </si>
  <si>
    <t>审议通过《关于对首期股票期权激励计划涉及股票期权数量和行权价格进行调整的议案》。公司2013 年度以公司总股本892,076,870 股为基数，向全体股东每10 股派0.709499 元人民币现金（含税），同时以资本公积金向全体股东每10 股转增1.998590 股。该方案已于2014 年6 月17 日实施完毕。经过本次调整，原股票期权总数9,444,127 股（其中首次授予数量为8,088,608 股，预留数量为1,355,519 股）调整为11,331,621 股（其中首次授予数量为9,705,189 股，预留数量为1,626,432 股），首次授予股票期权的行权价格由15.26 元调整为12.659 元。预留股票期权的行权价格由13.89 元调整为11.517 元。审议通过《关于对第二期股票期权激励计划首次授予的股票期权数量和行权价格进行调整的议案》。以公司总股本892,076,870 股为基数，向全体股东每10 股派0.709499 元人民币现金（含税），同时以资本公积金向全体股东每10 股转增1.998590 股。经过本次调整，原股票期权首次授予数量为10,800,000 股，调整为12,958,477 股，首次授予股票期权的行权价格由40.15 元调整为33.403 元。</t>
  </si>
  <si>
    <t>关于调整募集资金投资项目-新余市生活垃圾焚烧发电厂建设运营移交项目投资方案的公告</t>
  </si>
  <si>
    <t>公司拟对新余市生活垃圾焚烧发电厂BOT 项目的投资方案进行相应调整，随着新余地区经济的快速发展，垃圾总量呈上升趋势，垃圾中的有机物或可燃物含量亦呈增加趋势，客观上对新余市生活垃圾焚烧发电厂项目的投建规模提出了相应的调整要求。调整方案为：建设规模由原“垃圾处理量为250 吨/天的2 条垃圾焚烧线，1 台7.5 兆瓦的汽轮发电机组”调整为“垃圾额定处理量为300 吨/天的2 条垃圾焚烧线，1台9.0 兆瓦的汽轮发电机组”，调整后仍然采用炉排炉工艺，并预留二期建设用地，一二期总机组容量由原“12 兆瓦”调整为“15 兆瓦”。调整后投资额为24018.00万元。</t>
    <phoneticPr fontId="16" type="noConversion"/>
  </si>
  <si>
    <t>2014 年半年度报告主要财务指标：营业收入421,341,982.52 元，同比上升47.33%；归属于上市公司股东净利润30,887,421.37 元，同比上升30.83%，EPS 0.15 元/股。</t>
    <phoneticPr fontId="16" type="noConversion"/>
  </si>
  <si>
    <t>002658.sz</t>
    <phoneticPr fontId="16" type="noConversion"/>
  </si>
  <si>
    <t>雪迪龙</t>
    <phoneticPr fontId="16" type="noConversion"/>
  </si>
  <si>
    <t xml:space="preserve">2014年半年度报告 </t>
    <phoneticPr fontId="16" type="noConversion"/>
  </si>
  <si>
    <t>2014年上半年雪迪龙营业收入为2.78亿元，同比增长43.83%。实现净利润6099.4万元，同比增长73.76%，每股收益为0.22元。主要是因为环保行业市场快速增长及加大了市场拓展力度。2014上半年，主营业务保持了良好的增长趋势。其中脱硫脱硝监测产品均实现了快速的增长，涨幅均超过了50%；中小锅炉市场已经开始逐步启动，脱硫监测产品订单增势明显；加大了水质监测产品的推广力度，并取得了一定的成效；空气质量监测产品已取得环保认证证书，将在下半年逐步加大市场拓展力度。预计今年前9个月公司实现净利润1.09亿元至1.33亿元，同比增长55%至90%；主要原因是由于业务快速发展，销售收入大幅增长；闲置募集资金购买的银行理财产品到期所生收益，计入本期利润；对外投资的薪火科创产生投资收益。</t>
  </si>
  <si>
    <t>002573.sz</t>
    <phoneticPr fontId="16" type="noConversion"/>
  </si>
  <si>
    <t>国电清新</t>
    <phoneticPr fontId="16" type="noConversion"/>
  </si>
  <si>
    <t>2014年半年度业绩快报</t>
  </si>
  <si>
    <t>公司公告2014上半年营业收入 5.67 亿元，同比上升95.50%；归属于上市公司股东净利润1.33 亿元，同比上升60.69%，EPS 0.25 元/股。营业收入报告期较上年同期增长95.50%，营业成本报告期较上年同期增长129.34%，主要原因是：A、公司BOT项目投运及原运营项目产能增加，促使运营收入和成本增长；B、公司积极拓展建造业务，完成产值较上年同期有大幅增长，促使建造收入和成本增长。</t>
    <phoneticPr fontId="16" type="noConversion"/>
  </si>
  <si>
    <t>002672.sz</t>
    <phoneticPr fontId="16" type="noConversion"/>
  </si>
  <si>
    <t>东江环保</t>
    <phoneticPr fontId="16" type="noConversion"/>
  </si>
  <si>
    <t>2014年半年度业绩快报、增资上田环境、开展融资租赁业务</t>
    <phoneticPr fontId="16" type="noConversion"/>
  </si>
  <si>
    <t>1.公司公告2014上半年营业收入 8.49 亿，同比增长19.92%；营业利润1.72 亿，同比增长24.20%；归属于上市公司股东净利润1.36 亿，同比增长17.46%；2.公司决定以自有资金对江苏上田环境修复有限公司增资人民币 1,326.91 万元，增资完，成后公司将持有上田环境10%股权；3.公司以公司及全资子公司拥有的部分生产设备以“售后回租”方式开展融资租赁，融资金额2亿，期限2年；</t>
    <phoneticPr fontId="16" type="noConversion"/>
  </si>
  <si>
    <t>000652.SZ</t>
    <phoneticPr fontId="16" type="noConversion"/>
  </si>
  <si>
    <t>泰达股份</t>
    <phoneticPr fontId="16" type="noConversion"/>
  </si>
  <si>
    <t>关于控股子公司扬州万运拟与泰达发展签订Y-MSD委托项目咨询服务合同的关联交易公告</t>
    <phoneticPr fontId="16" type="noConversion"/>
  </si>
  <si>
    <t>为保证Y-MSD建设项目的顺利实施，控股子公司扬州万运拟与泰达发展签订《Y-MSD委托项目咨询服务合同书》，委托泰达发展为Y-MSD提供项目前期、规划设计、招标施工、招商策划、物业运营管理准备等项目咨询服务。合同约定服务期限自2014年7月1日起至2019年6月30日止，咨询服务费用共计人民币2,400万元。其中，第一阶段服务期为2014年7月1日至2016年6月30日，咨询服务费用为人民币1,800万元；第二阶段服务期为2016年7月1日至2019年6月30日，咨询服务费用为人民币600万元。</t>
    <phoneticPr fontId="16" type="noConversion"/>
  </si>
  <si>
    <t>600292.sh</t>
    <phoneticPr fontId="16" type="noConversion"/>
  </si>
  <si>
    <t>中电远达</t>
    <phoneticPr fontId="16" type="noConversion"/>
  </si>
  <si>
    <t>非公开发行限售股解禁提示性公告</t>
    <phoneticPr fontId="16" type="noConversion"/>
  </si>
  <si>
    <t>本次限售股上市流通数量为177,372,636股，本次限售股上市流通日期为2014年7月25日。</t>
    <phoneticPr fontId="16" type="noConversion"/>
  </si>
  <si>
    <r>
      <t>0</t>
    </r>
    <r>
      <rPr>
        <sz val="10"/>
        <color indexed="8"/>
        <rFont val="宋体"/>
        <family val="3"/>
        <charset val="134"/>
      </rPr>
      <t>00712.SZ</t>
    </r>
    <phoneticPr fontId="16" type="noConversion"/>
  </si>
  <si>
    <t>锦龙股份</t>
    <phoneticPr fontId="16" type="noConversion"/>
  </si>
  <si>
    <t>关于变更所属行业的公告</t>
    <phoneticPr fontId="16" type="noConversion"/>
  </si>
  <si>
    <t>广东锦龙发展股份有限公司（下称“公司”）收购中山证券有限责任公司控股权的重大资产重组于2014年4月实施完毕。经中国上市公司协会核准，公司所属行业变更为“金融业（J）67资本市场服务”，公司原行业分类：“电力、热力、燃气及水生产和供应业（D）46 水的生产和供应业”。2013年，本公司营业总收入34,302.96万元，其中证券业务的营业总收入23,228.23万元，占营业总收入的67.71%。</t>
    <phoneticPr fontId="16" type="noConversion"/>
  </si>
  <si>
    <t>300137.sz</t>
    <phoneticPr fontId="16" type="noConversion"/>
  </si>
  <si>
    <t>先河环保</t>
    <phoneticPr fontId="16" type="noConversion"/>
  </si>
  <si>
    <t>发行股份购买资产事项进展公告</t>
  </si>
  <si>
    <t>先河环保于2014年6月16日披露了《重大事项停牌公告》，公司股票于2014年6月16日开市起停牌。2014年7月10日发布了《关于发行股份购买资产事项延期复牌公告》。</t>
    <phoneticPr fontId="16" type="noConversion"/>
  </si>
  <si>
    <t>2014年半年度业绩预报</t>
    <phoneticPr fontId="16" type="noConversion"/>
  </si>
  <si>
    <t>2014年上半年归属上市公司股东的净利润为1911万元——2259万元，同比增长10%-30%，业绩变动原因是大气监测产品市场占有率进一步提升，公司营业收入增长50%左右，净利润实现稳步增长；公司上半年，新增加中标合同额2.9 亿元，同比大幅增加。预计2014 年上半年，非经常性损益对净利润的影响约778 万元，对公司净利润产生一定的影响。</t>
    <phoneticPr fontId="16" type="noConversion"/>
  </si>
  <si>
    <t>300203.SZ</t>
    <phoneticPr fontId="16" type="noConversion"/>
  </si>
  <si>
    <t>聚光科技</t>
    <phoneticPr fontId="16" type="noConversion"/>
  </si>
  <si>
    <t>2014年上半年归属上市公司股东的净利润为5,565.52 万元–6,122 万元，同比增长0%-10%，报告期内2014年半年度，公司加大重点产品和重点行业的投入，强化内部管理，在主营业务方面保持一定的增长。同时，控股子公司深圳市东深电子股份有限公司本期也纳入合并范围，对净利润有一定的贡献。2014年半年度归属上市公司的非经常性损益约1,191万元左右，占归属于上市公司的净利润比例约21.40%-19.45%，主要系政府补贴对公司的业绩有一定的影响。</t>
    <phoneticPr fontId="16" type="noConversion"/>
  </si>
  <si>
    <t>000925.sz</t>
    <phoneticPr fontId="16" type="noConversion"/>
  </si>
  <si>
    <t>合众机电</t>
    <phoneticPr fontId="16" type="noConversion"/>
  </si>
  <si>
    <t>2014年上半年归属上市公司股东的净利润亏损2000万元–2200万元，业绩变动原因是2014年上半年2014年年初，子公司杭州海纳半导体有限公司厂区发生火灾事故，尚未恢复生产经营，导致利润下降，清理费用增加。同时销售费用和管理费用增加。</t>
    <phoneticPr fontId="16" type="noConversion"/>
  </si>
  <si>
    <t>发行股份购买资产停牌的公告</t>
    <phoneticPr fontId="16" type="noConversion"/>
  </si>
  <si>
    <t>公司因筹划发行股份购买资产并募集配套资金事项，于2014年5月26日开始停牌，公司原承诺争取最晚将在2014年6月25日前复牌，现公司申请继续停牌，最晚将在2014年7月25日前披露相关信息。</t>
    <phoneticPr fontId="16" type="noConversion"/>
  </si>
  <si>
    <t>300105.sz</t>
    <phoneticPr fontId="16" type="noConversion"/>
  </si>
  <si>
    <t>龙源技术</t>
    <phoneticPr fontId="16" type="noConversion"/>
  </si>
  <si>
    <t>2014年上半年归属上市公司股东的净利润为5,080 万元–5,882 万元，同比增长90%-120%，业绩变动原因是2014年上半年，公司低氮业务和锅炉热利用业务继续保持同比增长，锅炉综合改造业务实现突破，奠定了营业收入同比增加的基础。</t>
    <phoneticPr fontId="16" type="noConversion"/>
  </si>
  <si>
    <t>002630.SZ</t>
    <phoneticPr fontId="16" type="noConversion"/>
  </si>
  <si>
    <t>华西能源</t>
    <phoneticPr fontId="16" type="noConversion"/>
  </si>
  <si>
    <t>关于签署重大经营合同的公告</t>
    <phoneticPr fontId="16" type="noConversion"/>
  </si>
  <si>
    <t>公司与江苏华电通州热电有限公司签署了2×200MW级燃机热电联产工程余热锅炉岛采购合同，合同总金额为6,360万元，约占公司2013年度营业总收入的2.03%。合同的签订和执行使公司具备了提供燃气轮机余热锅炉岛设备和服务的能力，有利于公司开拓新的产品细分市场、并将形成新的利润增长点。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t>
    <phoneticPr fontId="16" type="noConversion"/>
  </si>
  <si>
    <t>300090.sh</t>
    <phoneticPr fontId="16" type="noConversion"/>
  </si>
  <si>
    <t>盛运股份</t>
    <phoneticPr fontId="16" type="noConversion"/>
  </si>
  <si>
    <t>2014年上半年归属上市公司股东的净利润为10,000万元-11,500万元，同比增长83% - 110%，业绩变动原因是本期投资丰汇租赁有限公司实现投资收益8,100万元，同时获得政府补助1,750万元。</t>
    <phoneticPr fontId="16" type="noConversion"/>
  </si>
  <si>
    <t>300266.sz</t>
    <phoneticPr fontId="16" type="noConversion"/>
  </si>
  <si>
    <t>兴源过滤</t>
    <phoneticPr fontId="16" type="noConversion"/>
  </si>
  <si>
    <t>2014年上半年归属上市公司股东的净利润为2056.93 万元-2419.92 万元，同比增长70% -100%，业绩变动原因是公司也加强了市场开拓的力度，销售订单有所增长，公司销售收入较上年同期增长60%-70%，其中母公司销售收入增长20%-30%；但受市场外部因素限制，今年工程开工率与去年相比有所下降。且在运营过程中，三项费用同比有所上升，公司利润与去年同期基本持平。报告期内，公司取得较好的政府补贴收入，非经营性损益对净利润的影响金额预计为210万元- 220万元。</t>
    <phoneticPr fontId="16" type="noConversion"/>
  </si>
  <si>
    <t>000826.sz</t>
    <phoneticPr fontId="16" type="noConversion"/>
  </si>
  <si>
    <t>桑德环境</t>
    <phoneticPr fontId="16" type="noConversion"/>
  </si>
  <si>
    <t>山东省成武县住房和城乡建设局与桑德环境于2014年7月11日在成武县签署了《成武县生活垃圾焚烧发电BOT项目特许经营协议》，独家处理成武县境内的所有生活垃圾（含已填埋的生活垃圾），收取成武县人民政府支付的生活垃圾处理补贴费，特许经营期限为30年（不含建设期）。成武县生活垃圾焚烧发电BOT项目暂定设计处理规模为700吨/日，一期处理规模400吨/日，总投资约3亿元左右。同时公司为成武县无偿建设2个生活垃圾中转站（BT合作方式），相关内容将另行签订补充协议。</t>
    <phoneticPr fontId="16" type="noConversion"/>
  </si>
  <si>
    <t>国中水务</t>
    <phoneticPr fontId="16" type="noConversion"/>
  </si>
  <si>
    <t>重大事项停牌公告</t>
    <phoneticPr fontId="16" type="noConversion"/>
  </si>
  <si>
    <t>黑龙江国中水务股份有限公司正在筹划非公开发行股票重大事项，公司股票自2014年7月15日开盘起连续停牌。</t>
    <phoneticPr fontId="16" type="noConversion"/>
  </si>
  <si>
    <t>300055.sz</t>
    <phoneticPr fontId="16" type="noConversion"/>
  </si>
  <si>
    <t>万邦达</t>
    <phoneticPr fontId="16" type="noConversion"/>
  </si>
  <si>
    <t>2014年上半年归属上市公司股东的净利润为5,500.00 万元－6,000.00 万元，同比下降7.38% －15.10%，业绩变动原因是本报告期内归属于上市公司股东的净利润预计较上年同期有所下降，主要原因是受项目建设周期影响，本年度上半年实施工程项目较上年同期减少，工程
收入和毛利减少；同时管理费用有所增加。</t>
    <phoneticPr fontId="16" type="noConversion"/>
  </si>
  <si>
    <t>大禹节水</t>
    <phoneticPr fontId="16" type="noConversion"/>
  </si>
  <si>
    <t>2014年上半年归属上市公司股东的净利润为726.44 万元—940.09 万元，同比变化-15% ～ 10%，业绩变动原因是公司新签订单与上年同期基本平，但受市场外部因素限制，今年工程开工率与去年相比有所下降。且在运营过程中，三项费用同比有所上升，公司利润与去年同期基本持平。</t>
    <phoneticPr fontId="16" type="noConversion"/>
  </si>
  <si>
    <t>三维丝</t>
    <phoneticPr fontId="16" type="noConversion"/>
  </si>
  <si>
    <t>2014年上半年归属上市公司股东的净利润为1,255万元-1,545万元，同比增长30%-6 0%，报告期内非经常性损益对净利润的影响金额预计约为304.10 万元</t>
    <phoneticPr fontId="16" type="noConversion"/>
  </si>
  <si>
    <t>2014年上半年归属上市公司股东的净利润为7625万元，同比增长137%%，业绩变动主要原因是上半年公司脱硝催化剂销量、脱硫脱硝工程业务同比增长影响所致。</t>
    <phoneticPr fontId="16" type="noConversion"/>
  </si>
  <si>
    <t>间接第一大股东计划出售所持公司股份的公告</t>
    <phoneticPr fontId="16" type="noConversion"/>
  </si>
  <si>
    <t>公司间接第一大股东润中国际拟涉及于一笔或多笔交易中可能出售其间接持有的国中水务227,312,500股股份，约占国中水务已发行股本的15.61%，最低出售价取4.10元/股和出售前国中水务股票最近五日平均收市价之90%之间的较高者。</t>
    <phoneticPr fontId="16" type="noConversion"/>
  </si>
  <si>
    <t>300262.SZ</t>
    <phoneticPr fontId="16" type="noConversion"/>
  </si>
  <si>
    <t>2014年上半年归属上市公司股东的净利润为1901.44 万元–2281.73 万元，同比增长0%-20%，报告期内非经常性损益对净利润的影响金额预计约为304.10 万元</t>
    <phoneticPr fontId="16" type="noConversion"/>
  </si>
  <si>
    <t>300174.SZ</t>
    <phoneticPr fontId="16" type="noConversion"/>
  </si>
  <si>
    <t>元力股份</t>
  </si>
  <si>
    <t>2014年上半年归属上市公司股东的净利润为575.07 万元–646.96 万元，同比增长20%-35%，业绩变动原因是木质活性炭行业经营环境尚无明显变化，预计2014上半年非经常损益约为280万元，上年同期为65.85万元</t>
    <phoneticPr fontId="16" type="noConversion"/>
  </si>
  <si>
    <t>300334.sz</t>
    <phoneticPr fontId="16" type="noConversion"/>
  </si>
  <si>
    <t>2014年上半年归属上市公司股东的净利润为2568.88万元—2680.57万元，同比增长15%-20%，业绩变动原因是公司加大市场开发力度，产品订单及工程业务量增加所致，预计2014上半年公司的非经常性损益约为214.59万元，较去年同期非经常性损益355.02万元减少39.56%</t>
    <phoneticPr fontId="16" type="noConversion"/>
  </si>
  <si>
    <t>300070.sz</t>
    <phoneticPr fontId="16" type="noConversion"/>
  </si>
  <si>
    <t>碧水源</t>
    <phoneticPr fontId="16" type="noConversion"/>
  </si>
  <si>
    <t>对外投资设立合资公司暨关联交易的公告</t>
    <phoneticPr fontId="16" type="noConversion"/>
  </si>
  <si>
    <t>2014 年7 月9 日，北京碧水源科技股份有限公司在北京，与武汉三镇实业控股股份有限公司签订《合资协议》设立武汉水务环境科技有限公司，其中公司以货币出资人民币1,470 万元，占新公司49%的股权；武汉控股以货币出资人民币1,530 万元，占新公司51%的股权。</t>
    <phoneticPr fontId="16" type="noConversion"/>
  </si>
  <si>
    <t>2014年7月11日，桑德环境与成武县住房和城乡建设局在成武县签署了《成武县生活垃圾焚烧发电BOT项目特许经营协议》，根据国家相关法律法规，经成武县人民政府批准与授权，成武县住房和城乡建设局授予桑德环境特许经营权，在特许经营期限内桑德环境独家拥有成武县生活垃圾焚烧发电项目的设计、建设、运营、维护的权利，独家处理成武县境内的所有生活垃圾（含已填埋的生活垃圾），收取成武县人民政府支付的生活垃圾处理补贴费，特许经营期限为30年（不含建设期）。</t>
    <phoneticPr fontId="16" type="noConversion"/>
  </si>
  <si>
    <t>300190.sz</t>
    <phoneticPr fontId="16" type="noConversion"/>
  </si>
  <si>
    <t>维尔利</t>
    <phoneticPr fontId="16" type="noConversion"/>
  </si>
  <si>
    <r>
      <rPr>
        <sz val="10"/>
        <color theme="1"/>
        <rFont val="宋体"/>
        <family val="3"/>
        <charset val="134"/>
      </rPr>
      <t>关于签定《日照市餐厨垃圾处理项目工艺设备及配套设施设计采购安装（</t>
    </r>
    <r>
      <rPr>
        <sz val="10"/>
        <color theme="1"/>
        <rFont val="Calibri"/>
        <family val="2"/>
      </rPr>
      <t>EPC</t>
    </r>
    <r>
      <rPr>
        <sz val="10"/>
        <color theme="1"/>
        <rFont val="宋体"/>
        <family val="3"/>
        <charset val="134"/>
      </rPr>
      <t>）工程施工合同》的公告</t>
    </r>
    <phoneticPr fontId="16" type="noConversion"/>
  </si>
  <si>
    <t>签约合同价为3880万元，内容为餐厨垃圾处理项目4个月调试运行、5年委托运营，并作出了付款周期和违约处理的规定。合同的签订标志着公司在餐厨垃圾处理业务市场的进一步拓展，其将进一步巩固公司在餐厨垃圾处理行业的地位，同时也是公司的餐厨垃圾处理技术正逐步获得市场认可的又一体现，为公司经营业绩的持续提升发挥积极作用。</t>
    <phoneticPr fontId="16" type="noConversion"/>
  </si>
  <si>
    <t>300187.sz</t>
    <phoneticPr fontId="16" type="noConversion"/>
  </si>
  <si>
    <t>永清环保</t>
    <phoneticPr fontId="16" type="noConversion"/>
  </si>
  <si>
    <t>预计2014年上半年归属上市公司股东的净利润2832.97-3305.13万元，同比增长20%-40%。</t>
    <phoneticPr fontId="16" type="noConversion"/>
  </si>
  <si>
    <t>三聚环保</t>
    <phoneticPr fontId="16" type="noConversion"/>
  </si>
  <si>
    <t>预计2014年上半年归属上市公司股东的净利润18000-18500万元，同比增长151.01%-157.98%。</t>
    <phoneticPr fontId="16" type="noConversion"/>
  </si>
  <si>
    <t>300156.SZ</t>
    <phoneticPr fontId="16" type="noConversion"/>
  </si>
  <si>
    <t>天立环保</t>
    <phoneticPr fontId="16" type="noConversion"/>
  </si>
  <si>
    <t>预计2014年上半年归属上市公司股东的净利润300-500万元，同比下降89.36%-82.26。</t>
    <phoneticPr fontId="16" type="noConversion"/>
  </si>
  <si>
    <t>2014年一季度报、对全资子公司追加投资的公告</t>
    <phoneticPr fontId="16" type="noConversion"/>
  </si>
  <si>
    <t>1）公司公告2014年第一季度营业收入0.98亿元，同比增长11.76%，利润总额为350.89万元，同比下降32.14%，归属于上市公司股东的净利润301万元，同比下降34.45%，EPS为-0.26元。公司业绩下降主要由于受节水灌溉行业的季节性影响，第一季度属传统的施工淡季，工程项目一般在三月中下旬进入施工期，主营业务收入较少；同时随着全国各地招投标项目的展开和子公司的增多，以及新设三个子公司和收购的杭州设计院正常运营尚需一个过程，致使全集团运营费用较上年增幅较大，其中销售费用比上年同期发生额增加85.56%，管理费用比上年同期发生额增加41.49%。2）公司拟独家以自有资金8000 万元人民币对陕西公司进行增资。增资完成后该公司注册资本增加到10000 万元。</t>
    <phoneticPr fontId="16" type="noConversion"/>
  </si>
  <si>
    <r>
      <t>6</t>
    </r>
    <r>
      <rPr>
        <sz val="10"/>
        <color indexed="8"/>
        <rFont val="宋体"/>
        <family val="3"/>
        <charset val="134"/>
      </rPr>
      <t>00571.SH</t>
    </r>
    <phoneticPr fontId="16" type="noConversion"/>
  </si>
  <si>
    <t>信雅达</t>
    <phoneticPr fontId="16" type="noConversion"/>
  </si>
  <si>
    <t>2014年一季度报</t>
  </si>
  <si>
    <t>公司公告2014年第一季度营业收入1.59亿元，同比增长3.67%，归属于上市公司股东的净利润为0.11亿元，同比增长12.48%，扣非后净利润为187万元，同比减少71.2%，EPS为0.056元。</t>
    <phoneticPr fontId="16" type="noConversion"/>
  </si>
  <si>
    <t>公司公告2014年第一季度营业收入1.15亿元，同比增长42.3%，归属于上市公司股东的净利润为0.19亿元，同比增长32.84%，扣非后净利润为0.13亿元，同比增长9.54%，EPS为0.0133元。</t>
    <phoneticPr fontId="16" type="noConversion"/>
  </si>
  <si>
    <t>2013年年报、2014年一季度报</t>
    <phoneticPr fontId="16" type="noConversion"/>
  </si>
  <si>
    <t>1）2013年度公司实现营业收入63,971.22 万元，同比增长 12.59%，实现营业利润6,059.93 万元，同比下降4.34%􀄢实现归属于上市公司普通股股东的净利润5400.43 万元，同比上升0.55%。公司利润增长有限，主要是因为正处在转型升级期，土壤修复和垃圾焚烧还处在前期投入阶段，同时运营成本也有一定的上升。2）2014年第一季度公司主营业务收入11,633.89 万元，同比增长10.09%􀄢实现归属于上市公司股东的净利润624.36 万元，同比下降38.91%。利润下降的原因主要是转型期前期资本投入较大且工期较长，当期没有产生利润。</t>
    <phoneticPr fontId="16" type="noConversion"/>
  </si>
  <si>
    <t>2014年一季度报</t>
    <phoneticPr fontId="16" type="noConversion"/>
  </si>
  <si>
    <t>公司公告2014年第一季度公司营业收入5219万元，同比下降12.26%，归属于公司普通股股东的净利润为368万元，同比上升16.02%，EPS为0.0393元</t>
    <phoneticPr fontId="16" type="noConversion"/>
  </si>
  <si>
    <t>1）2013年全年公司实现营业收入3.35 亿元，较上年同期增长59.11%，实现营业利润0.47 亿元，较上年同期增长9.94%􀄢实现净利润0.6 亿元，较上年同期增长29.24%，扣非后净利润为0.46亿元，同比增长10.94%。公司销售实现历史性突破，新业务新领域开拓有所突破，市场占有率继续提升。2）2014年第一季度实现营业收入5222万元，同比增长143.98%，归属于公司普通股股东的净利润296万元，同比增长239.68%，EPS为0.015.报告内导致营业收入增长的主要原因是公司执行的订单增加，致使营业收入大幅增长。报告期内，公司完成了美国CES公司51%股权的收购，CES公司对公司贡献了部分业绩。</t>
    <phoneticPr fontId="16" type="noConversion"/>
  </si>
  <si>
    <t>2014年第一季度公司营业收入实现20,568.19万元，同比增长26.37%􀄢实现归属于上市公司股东的净利润为1,044.91 万元，同比下降24.98%</t>
    <phoneticPr fontId="16" type="noConversion"/>
  </si>
  <si>
    <t>公司公告2014年第一季度公司营业收入1.70亿元，同比增长22.44%，归属于公司普通股股东的净利润为667万元，同比上升38.6%，EPS为0.02元.公司在紧紧抓住节油和低氮业务不放松的同时，积极拓展锅炉综合改造新业务，报告期内确认了首个锅炉综合改造项目收入，实现营业收入3,425万元，是公司从设计制造型企业向节能环保综合服务型企业转型升级的阶段性成果；其他产品本期实现营业收入241万元。</t>
    <phoneticPr fontId="16" type="noConversion"/>
  </si>
  <si>
    <t>1）公司公告2013年全年公司实现营业收入77,199.03 万元， 较上年增长32.89%􀄢实现营业利润16,596.73万元，较上年同期增长45.49%􀄢归属于母公司净利润14,054.60 万元，较上年同期增长42.33%，EPS为0.61元。公司报告期内工程承包业务及托管运营收入大幅增长所，其中工程总承包业务收入58,976.63 万元，较上年同期增长45.24%，托管运营业务收入13,350.56 万元， 较上年同期增长16.22%。2）2014年第一季度公司实现营业收入12,716.71 万元， 较上年增长15.53%􀄢归属于上市公司股东的净利润为2,029.69 万元，比去年同期增长2.93%。</t>
    <phoneticPr fontId="16" type="noConversion"/>
  </si>
  <si>
    <t>公司发布2014 年第一季度报告：2014 年，公司营业收入2.82 亿元，同比增长31.2%，归属于上市公\司股东的净利润1713 万元，同比增长37.0%，EP 为0.02元。公司收入增长的主要手段是通过成立合资平台，进入多省份获得订单。一季度收入增长主要来源于2013 年转至2014 年的工程项目订单；另外，公司一季度BT 业务产生的投资收益增加，同比增长138.1%，对业绩增长贡献较大。</t>
    <phoneticPr fontId="16" type="noConversion"/>
  </si>
  <si>
    <t>002658.sz</t>
    <phoneticPr fontId="16" type="noConversion"/>
  </si>
  <si>
    <t>2014年一季度报、增资协议</t>
    <phoneticPr fontId="16" type="noConversion"/>
  </si>
  <si>
    <t>公司发布2014 年第一季度营业收入9592 万元，同比增长45.9%，归属于上市公司股东的净利润2009 万元，同比增长68.4%，EPS为0.07 元，同比增长75.0%。公司与北京思路创新科技有限公司及其原股东签订了《北京思路创新科技有限公司增资协议》，雪迪龙拟以自有资金3,200 万元认购北京思路创新科技有限公司新增注册资本 300 万元（思路创新原有注册资本 1200 万，增资扩股后注册资本为 1500 万），本次投资完成后雪迪龙将拥有思路创新 20%的股权。</t>
    <phoneticPr fontId="16" type="noConversion"/>
  </si>
  <si>
    <t>公司发布2014 年第一季度公告：营业收入为8717万元，同比增长35.95%，归属于公司普通股股东的净利润为1182万元，同比增长14.33%，EPS为0.07元。，公司营业收入较去年同期有所增长，主要得益于公司2013年部分新获的工程项目陆续开工，另外，公司一季度进一步加大了应收账款的催收力度。</t>
    <phoneticPr fontId="16" type="noConversion"/>
  </si>
  <si>
    <t>000685.SZ</t>
    <phoneticPr fontId="16" type="noConversion"/>
  </si>
  <si>
    <t>中山公用</t>
    <phoneticPr fontId="16" type="noConversion"/>
  </si>
  <si>
    <t>2013年年报</t>
    <phoneticPr fontId="16" type="noConversion"/>
  </si>
  <si>
    <t>公司公告2013年全年实现营业收入8.67亿元，同比增长000000；2013年度合并利润表归属于母公司所有者的净利润为6.08亿元，扣非净利润为4.57亿元；EPS为0.78元。公司水务事业部、市场管理部和物业开发事业部通过运营机制创新、主业经营模式转型和培养新产业项目等措施谋求转型发展，同时在持续提升现有主业的同时，公司重点培育以小额贷为切入点的金融服务业、农产品商贸流通等新产业领域。</t>
    <phoneticPr fontId="16" type="noConversion"/>
  </si>
  <si>
    <t>300172.SZ</t>
    <phoneticPr fontId="16" type="noConversion"/>
  </si>
  <si>
    <t>中电环保</t>
    <phoneticPr fontId="16" type="noConversion"/>
  </si>
  <si>
    <t>公司2014 年一季度实现收入7044万元，较上年同期增长14%􀄢归属母公告公司的净利润为585 万元，同比增长22.6%，EPS为0.05 元；报告期内新承接合同
额1.40 亿元，，公司尚未确认收入的在手合同金额合计为9.70 亿元。同时，中电环保在核电站凝结水处理中具有较大的市场份额。</t>
    <phoneticPr fontId="16" type="noConversion"/>
  </si>
  <si>
    <t>巴安水务</t>
    <phoneticPr fontId="16" type="noConversion"/>
  </si>
  <si>
    <t>2014 年上半年，公司实现营业收入22.32亿元，同比增长16.69%；实现归属于上市公司股东的净利润8.88亿元，同比下降4.12%；扣非净利润8.18亿元，同比下降8.48%，EPS为0.18元/股，同比下降5.26%，EPS为0.0840。。报告期内，公司签订锦州市锦凌
水库供水工程施工承包合同、河北省沧州渤海新区海水淡化项目合作协议，中标东莞中电新能源热电厂2X350MW级燃机扩
建工程天然气调压站项目、华能太原东山2X9F级燃气热电联产天然气调压站项目。报告期内，公司在手订单超10亿元，区
域战略及业务板块战略取得很大进展。</t>
    <phoneticPr fontId="16" type="noConversion"/>
  </si>
  <si>
    <t>公司实现营业收入18,412.95万元，比上年同期增长-3.53%；实现利润总额2,691.60万元，比上年同期增长16.67%；实现归属于上市公司股东的净利润2,241.83万元，比上年同期增长17.90%。，公司实现营业收入18,412.95万元，较上年同期略有下降，主要是报告期内天然气调压站及分布式能源项目交付数量较上年同期有所减少所致。报告期内，公司签订锦州市锦凌水库供水工程施工承包合同、河北省沧州渤海新区海水淡化项目合作协议，中标东莞中电新能源热电厂2X350MW级燃机扩建工程天然气调压站项目、华能太原东山2X9F级燃气热电联产天然气调压站项目。公司在手订单超10亿元，区域战略及业务板块战略取得很大进展。</t>
    <phoneticPr fontId="16" type="noConversion"/>
  </si>
  <si>
    <t>公司2014年上半年实现营业收入156,912.57万元，较上年同期下降47.85%；实现营业利润8,833.84万元，较上年同期下降44.61%；实现归属于母公司的净利润6,423.87万元，同比下降46.95%。公司盈利指标与上年同期相比下降主要是公司继续控制贸易规模，使贸易盈利指标纵向比较出现较大回落；从结构性上看，由于公司推行降本增效的措施，报告期内，毛利率22.04%，较上年同期增长8.77%，销售净利率5.1%，较上年同期增长0.37%。</t>
    <phoneticPr fontId="16" type="noConversion"/>
  </si>
  <si>
    <t>杭锅股份</t>
    <phoneticPr fontId="16" type="noConversion"/>
  </si>
  <si>
    <t>菲达环保</t>
    <phoneticPr fontId="16" type="noConversion"/>
  </si>
  <si>
    <t>非公开发行股票预案、关于部分募集资金收购资产公告</t>
    <phoneticPr fontId="16" type="noConversion"/>
  </si>
  <si>
    <t>菲达环保拟非公开发行140,515,222股、面值为1元的人民币普通股，全部由巨化集团公司以现金认购，购买衢州市清泰环境工程有限公司和浙江衢州巨泰建材有限公司100％股权。本次交易完成后，巨泰公司和清泰公司将成为公司全资子公司。巨化集团因本次发行将成为公司控股股东，此次交易构成关联交易。本次交易有利于公司立足环保行业，通过内涵增长和外延扩张相结合的方式，努力拓宽环保产业链，做大做强环保产业，致力于成为集设备生产和项目运营为一体的环保企业。</t>
    <phoneticPr fontId="16" type="noConversion"/>
  </si>
  <si>
    <r>
      <t xml:space="preserve">  </t>
    </r>
    <r>
      <rPr>
        <sz val="11"/>
        <rFont val="仿宋_GB2312"/>
        <family val="3"/>
        <charset val="134"/>
      </rPr>
      <t>分析师：王刚</t>
    </r>
    <phoneticPr fontId="16" type="noConversion"/>
  </si>
  <si>
    <r>
      <t xml:space="preserve">  </t>
    </r>
    <r>
      <rPr>
        <sz val="11"/>
        <rFont val="仿宋_GB2312"/>
        <family val="3"/>
        <charset val="134"/>
      </rPr>
      <t>执业编号：</t>
    </r>
    <r>
      <rPr>
        <sz val="11"/>
        <rFont val="Calibri"/>
        <family val="2"/>
      </rPr>
      <t>S1490514010001</t>
    </r>
    <phoneticPr fontId="16" type="noConversion"/>
  </si>
  <si>
    <r>
      <t xml:space="preserve">  </t>
    </r>
    <r>
      <rPr>
        <sz val="11"/>
        <rFont val="仿宋_GB2312"/>
        <family val="3"/>
        <charset val="134"/>
      </rPr>
      <t>邮箱：</t>
    </r>
    <r>
      <rPr>
        <sz val="11"/>
        <rFont val="Calibri"/>
        <family val="2"/>
      </rPr>
      <t>wanggang@hrsec.com.cn</t>
    </r>
    <phoneticPr fontId="16" type="noConversion"/>
  </si>
  <si>
    <r>
      <t xml:space="preserve">  </t>
    </r>
    <r>
      <rPr>
        <sz val="11"/>
        <rFont val="仿宋_GB2312"/>
        <family val="3"/>
        <charset val="134"/>
      </rPr>
      <t>电话：</t>
    </r>
    <r>
      <rPr>
        <sz val="11"/>
        <rFont val="Calibri"/>
        <family val="2"/>
      </rPr>
      <t>010-58566810</t>
    </r>
    <phoneticPr fontId="16" type="noConversion"/>
  </si>
  <si>
    <r>
      <t xml:space="preserve">  </t>
    </r>
    <r>
      <rPr>
        <sz val="11"/>
        <rFont val="仿宋_GB2312"/>
        <family val="3"/>
        <charset val="134"/>
      </rPr>
      <t>联系人：赵竞萌</t>
    </r>
    <phoneticPr fontId="16" type="noConversion"/>
  </si>
  <si>
    <r>
      <t xml:space="preserve">  </t>
    </r>
    <r>
      <rPr>
        <sz val="11"/>
        <rFont val="宋体"/>
        <family val="3"/>
        <charset val="134"/>
      </rPr>
      <t>邮箱：</t>
    </r>
    <r>
      <rPr>
        <sz val="11"/>
        <rFont val="Calibri"/>
        <family val="2"/>
      </rPr>
      <t xml:space="preserve"> zhaojingmeng@hrsec.com.cn</t>
    </r>
    <phoneticPr fontId="16" type="noConversion"/>
  </si>
  <si>
    <r>
      <t xml:space="preserve">  </t>
    </r>
    <r>
      <rPr>
        <sz val="11"/>
        <rFont val="宋体"/>
        <family val="3"/>
        <charset val="134"/>
      </rPr>
      <t>电话：</t>
    </r>
    <r>
      <rPr>
        <sz val="11"/>
        <rFont val="Calibri"/>
        <family val="2"/>
      </rPr>
      <t xml:space="preserve"> 010-58566801</t>
    </r>
    <phoneticPr fontId="16" type="noConversion"/>
  </si>
  <si>
    <t>环保部正抓紧组织起草土壤环境保护法</t>
  </si>
  <si>
    <t>全国</t>
    <phoneticPr fontId="16" type="noConversion"/>
  </si>
  <si>
    <t>土壤</t>
    <phoneticPr fontId="16" type="noConversion"/>
  </si>
  <si>
    <t>为贯彻落实《国务院关于印发大气污染防治行动计划的通知》（国发[2013]37号）要求，加快推进我国油品质量升级步伐，下发的通知内容涉及加价标准——确定车用汽、柴油（标准品，下同）质量标准升级至第四阶段的加价标准分别为每吨290元和370元；从第四阶段升级至第五阶段的加价标准分别为每吨170元和160元；操作方式——第四阶段车用汽油标准过渡期至2013年底，第四阶段车用柴油标准过渡期至2014年底；第五阶段车用汽油和柴油标准过渡期均至2017年底；试点地区加价政策衔接——北京、上海、广东、江苏等已进行试点加价的地区要进一步加快油品质量升级步伐， 2013年10月份全面供应更高一级质量标准的油品（北京市已完成升级），并做好价格衔接工作；组织实施工作；加强质量监管和做好宣传解释。</t>
    <phoneticPr fontId="16" type="noConversion"/>
  </si>
  <si>
    <t xml:space="preserve">环保部自然生态保护司相关负责人表示，环保部正抓紧组织起草土壤环境保护法，会同发展改革、国土资源、农业等部门成立了土壤环境保护法规起草工作领导小组、工作组和相应的专家组，已经形成法律草案征求意见稿，征求了有关部门和地方意见。下一步将进一步加强土壤立法实地调研，积极完善法律草案，有序推进土壤立法工作。今年4月，全国土壤污染状况调查公报发布，调查结果显示，全国土壤环境状况总体不容乐观，部分地区土壤污染较重，耕地土壤环境质量堪忧，工矿业废弃地土壤环境问题突出。针对目前土壤污染现状，国家将采取五措施加强土壤环境保护和污染治理：一是编制土壤污染防治行动计划，二是加快推进土壤环境保护立法进程，三是进一步开展土壤污染状况详查工作，四是实施土壤修复工程，五是加强土壤环境监管。
</t>
    <phoneticPr fontId="16" type="noConversion"/>
  </si>
  <si>
    <t>财政资金助力生态环保建设 浙江再筹600亿治水</t>
  </si>
  <si>
    <t>浙江</t>
    <phoneticPr fontId="16" type="noConversion"/>
  </si>
  <si>
    <t>水</t>
    <phoneticPr fontId="16" type="noConversion"/>
  </si>
  <si>
    <t xml:space="preserve">浙江省级生态环保投入从2008年的36.78亿元增长至2013年的68.2亿元，年均增长13.14%。而在未来7年，全省将筹600亿元用于治水。浙江生态财政政策体系将重点支持4项主要工作。“五水共治”的政策和资金保障被列在首位。为支持“五水共治”，省级财政未来7年将筹措600亿元用于治水，同时通过财政资金的杠杆引导，吸引金融资本和社会资本广泛参与。2014年，浙江省级财政预算安排90.6亿元，支持黑河、臭河、垃圾河治理，推进防洪防涝、城乡供水和污水防治等重点工程建设。
</t>
    <phoneticPr fontId="16" type="noConversion"/>
  </si>
  <si>
    <t xml:space="preserve">环境保护部13日对外发布了《“同呼吸　共奋斗”公民行为准则》，倡导公众践行低碳、绿色生活方式和消费模式，积极参与大气污染防治和环境保护。准则动员公民发现污染大气及破坏生态环境的行为，拨打12369热线电话进行举报。准则共有8个方面内容，分别是：关注空气质量、做好健康防护、减少烟尘排放、坚持低碳出行、选择绿色消费、养成节电习惯、举报污染行为、共建美丽中国。其中，准则倡导适度使用空调，控制冬季室温，夏季室温不低于26摄氏度，及时关闭电器电源，减少待机耗电。
</t>
    <phoneticPr fontId="16" type="noConversion"/>
  </si>
  <si>
    <t>环保部发布公民行为准则 动员公民举报污染行为</t>
  </si>
  <si>
    <t>全国</t>
    <phoneticPr fontId="16" type="noConversion"/>
  </si>
  <si>
    <t>综合</t>
    <phoneticPr fontId="16" type="noConversion"/>
  </si>
  <si>
    <t>国中水务</t>
    <phoneticPr fontId="16" type="noConversion"/>
  </si>
  <si>
    <t>2014年上半年，公司实现营业收入26,486.48万元，比去年同期增长59.03%；实现归属于上市公司股东的净利润5,140.70万元，比去年同期增长79.16%。截至报告期末，公司总资产达到372,351.43万元，较2013年末增长4.83%。营业收入变动原因说明：（1）合并范围发生变化，一方面公司于2013年7月底完成对天地人100%股权收购，自2013年8月将天地人纳入财务报表合并范围，另一方面公司于2013年8月底完成对宁阳磁窑污水的收购，自2013年9月将宁阳磁窑污水纳入财务报表合并范围，这两家公司对合并后的营业收入有重要贡献；（2）公司子公司东营污水于2014年1月开始运营，去年同期处于在建期。</t>
    <phoneticPr fontId="16" type="noConversion"/>
  </si>
  <si>
    <t>关于创冠香港战略投资本公司的申请获商务部批复同意的公告</t>
    <phoneticPr fontId="16" type="noConversion"/>
  </si>
  <si>
    <t>瀚蓝环境</t>
    <phoneticPr fontId="16" type="noConversion"/>
  </si>
  <si>
    <t>瀚蓝环境拟向创冠香港发行股份及支付现金购买其所持创冠环保（中国）有限公司100%股权，创冠香港战略投资本公司的申请已获商务部的批复同意</t>
    <phoneticPr fontId="16" type="noConversion"/>
  </si>
  <si>
    <t>万邦达重大合同中标公告</t>
    <phoneticPr fontId="16" type="noConversion"/>
  </si>
  <si>
    <t>万邦达</t>
    <phoneticPr fontId="16" type="noConversion"/>
  </si>
  <si>
    <t>2014年8月13日万邦达收到中国联合工程公司发出的中标通知书，由该公司组织建设并招标的神华宁煤400 万吨/年煤炭间接液化项目动力站装置除盐水及凝液精制站工艺包成套项目，经过综合评标，确定万邦达为中标单位，中标价人民币1.88 亿元。项目中标金额约占公司 2013 年度营业总收入的24.35％，将对公司2014。
年－2015 年的经营业绩产生积极影响。</t>
    <phoneticPr fontId="16" type="noConversion"/>
  </si>
  <si>
    <t>盛运环保股权质押公告</t>
    <phoneticPr fontId="16" type="noConversion"/>
  </si>
  <si>
    <t>盛运股份</t>
    <phoneticPr fontId="16" type="noConversion"/>
  </si>
  <si>
    <t>安徽盛运环保（集团）股份有限公司（以下简称“本公司”）于近日接到控股股东开晓胜先生的通知，开晓胜先生将其持有的本公司无限售流通股10,000,000股质押给中融国际信托有限公司，并已于2014年8月12日在中国证券登记结算有限责任公司深圳分公司办理了股权质押登记手续，质押期限自2014年8月12日起至开晓胜先生办理解除质押登记手续之日止。截止本公告日, 开晓胜先生共持有本公司126,349,200股股份，占本公司总股本的23.86%，其中已质押股份94,240,720股，占开晓胜先生持有本公司股份总数的74.59%，占本公司总股本的17.80%。</t>
    <phoneticPr fontId="16" type="noConversion"/>
  </si>
  <si>
    <t>2014年非公开发行将导致实际控制人变更及股东权益变动的提示性公告</t>
    <phoneticPr fontId="16" type="noConversion"/>
  </si>
  <si>
    <t>菲达环保</t>
    <phoneticPr fontId="16" type="noConversion"/>
  </si>
  <si>
    <t>公司非公开发行股票数量为140,515,222股，全部由巨化集团公司（以下简称“巨化集团”）以现金认购，发行价格为8.54元/股。本次非公开发行前，菲达集团有限公司（以下简称“菲达集团”）持有公司23.75%的股份，为公司的控股股东。诸暨市国资委持有菲达集团100%的股权，为公司的实际控制人。本次非公开发行完成后，巨化集团将成为公司新的控股股东，持股比例为25.67%，菲达集团持股比例降为17.65%。浙江省国资委持有巨化集团100%的股权，将成为公司新的实际控制人，公司的控制权将发生变化。</t>
    <phoneticPr fontId="16" type="noConversion"/>
  </si>
  <si>
    <t>非公开发行股票申请获得中国证券监督管理委员会核准批复的公告</t>
    <phoneticPr fontId="16" type="noConversion"/>
  </si>
  <si>
    <t>三聚环保于2014 年8 月13日收到中国证券监督管理委员会（以下简称“中国证监会”）出具的《关于核准北京三聚环保新材料股份有限公司非公开发行股票的批复》，核准公司非公开发行不超过3,033,978 股新股。</t>
    <phoneticPr fontId="16" type="noConversion"/>
  </si>
  <si>
    <t>先河环保</t>
    <phoneticPr fontId="16" type="noConversion"/>
  </si>
  <si>
    <t>先河环保拟以发行股份及支付现金相结合的方式向梁常清、梁宝欣购买广西先得环保科技有限公司80%股权公告</t>
    <phoneticPr fontId="16" type="noConversion"/>
  </si>
  <si>
    <t>先河环保拟以发行股份和支付现金相结合的方式购买梁常清、梁宝欣合计持有的科迪隆80%的股权，交易价格合计20,720 万元，其中，以发行股份方式支付对价14,504 万元，以现金方式支付对价6,216 万元。拟以发行股份和支付现金相结合的方式购买梁常清、梁宝欣合计持有的广西先得80%的股权，交易价格合计5,680 万元，其中，以发行股份方式支付对价3,976 万元，以现金方式支付对价1,704 万元。先河环保拟向不超过 5 名特定投资者非公开发行股份募集配套资金，募集配套资金总额不超过8,800 万元，未超过本次交易总额（本次标的资产作价26,400万元与本次募集配套资8,800 万元之和）的25%。配套资金将用于支付收购科迪隆80%股权和广西先得80%股权的现金对价部分，其余部分用于支付本次并购整合费用及中介机构费用。</t>
    <phoneticPr fontId="16" type="noConversion"/>
  </si>
  <si>
    <t>国中水务</t>
    <phoneticPr fontId="16" type="noConversion"/>
  </si>
  <si>
    <t>关于间接第一大股东终止出售所持公司股份计划的提示性公告</t>
    <phoneticPr fontId="16" type="noConversion"/>
  </si>
  <si>
    <t>国中水务间接第一大股东润中国际控股有限公司于2014年7月9日发布《有关非常重大出售事项之出售授权及恢复买卖的公告》，涉及于一笔或多笔交易中可能出售其通过其全资子公司国中（天津）水务有限公司所持有的国中水务227,312,500股股份。润中国际于2014年8月15日发布《终止非常重大出售事项》，国中水务将继续为润中国际的联营公司。</t>
    <phoneticPr fontId="16" type="noConversion"/>
  </si>
  <si>
    <t>万邦达</t>
    <phoneticPr fontId="16" type="noConversion"/>
  </si>
  <si>
    <t>关于使用超募资金支付收购昊天节能装备股份有限公司股权款现金对价的公告</t>
    <phoneticPr fontId="16" type="noConversion"/>
  </si>
  <si>
    <t>公司拟使用7,480 万元超募资金支付收购昊天节能装备股份有限公司股权款现金对价及相关费用。</t>
    <phoneticPr fontId="16" type="noConversion"/>
  </si>
  <si>
    <t>三聚环保</t>
    <phoneticPr fontId="16" type="noConversion"/>
  </si>
  <si>
    <t>关于公司控股股东股权质押的公告</t>
    <phoneticPr fontId="16" type="noConversion"/>
  </si>
  <si>
    <t>三聚环保公司控股股东海淀科技持有公司无限售流通股份143,952,120 股，占公司总股本的28.46%，将其持有的公司无限售流通股份25,300,000 股（占其所持有公司股份的17.58%，占公司总股本的5.00%）作为标的证券，质押给东兴证券股份有限公司办理股票质押式回购业务，质押期限自2014 年8 月5 日起至双方办理解除质押登记手续为止。将其持有的公司无限售流通股份9,700,000 股（占其所持有公司股份的6.74%，占公司总股本的1.92%）作为标的证券，质押给东兴证券股份有限公司办理股票质押式回购业务，质押期限自2014 年8 月7 日起至双方办理解除质押登记手续为止。将其持有的公司无限售流通股份9,700,000 股（占其所持有公
司股份的6.74%，占公司总股本的1.92%）作为标的证券，质押给东兴证券股份
有限公司办理股票质押式回购业务，质押期限自2014 年8 月7 日起至双方办理解除质押登记手续为止。截至本公告日，海淀科技共持有公司股143,952,120 股，占公司总股本的28.46%；其中本次质押股份35,000,000 股，占其所持有公司股份的24.31%，占公司总股本的6.92%；累计质押股份121,890,000 股，占其所持有公司股份的84.67%，占公司总股本的24.10%。</t>
    <phoneticPr fontId="16" type="noConversion"/>
  </si>
  <si>
    <t>环保部：部分省市污染源自动监控不能有效监控企业排污行为</t>
  </si>
  <si>
    <t xml:space="preserve">环保部发布上半年核查报告称，部分省市污染源自动监控数据传输有效率较低，不能有效监控企业排污行为。环保部表示，下一步将严厉打击污染源自动监控数据造假。数据显示，今年我国国家重点监控企业达到14410家，上半年环保部对这些国控污染源在线自动监控数据传输效率进行的核查显示，新疆、湖南、云南等省污染监控数据传输有效率未过50%。今年下半年环保部将组织以打击污染源自动监控系统造假为重点的专项执法检查。环保部要求，严禁对监控数据进行删除、修改，对于违反这些规定的行为将依法处理。环保部副部长翟青表示，严控企业环境违法行为，将会带来环境治理的巨大潜力。
</t>
    <phoneticPr fontId="16" type="noConversion"/>
  </si>
  <si>
    <t>广东各县2015年将全面开征生活垃圾处理费</t>
  </si>
  <si>
    <t>广东</t>
    <phoneticPr fontId="16" type="noConversion"/>
  </si>
  <si>
    <t>固废</t>
    <phoneticPr fontId="16" type="noConversion"/>
  </si>
  <si>
    <t xml:space="preserve">广东省现已建成生活垃圾无害化处理场85座，处理量6.4万吨/日。纳入农村垃圾管理考核范围的71个县（市、区）中除潮南、潮安2个县（区）生活垃圾处理场尚未落地，连平确定了选址即将开工，其他68个已全部开工。截至目前，广东城镇生活垃圾无害化处理率超过82.5%，但农村生活垃圾无害化处理率仅为45.7%。部分县（市）和大部分乡镇仍未开征生活垃圾处理费，2015年各县（市、区）将全面开征。同时参考博罗经验，建立由市、县、镇、村共同分担的农村保洁员工资支付机制。
</t>
    <phoneticPr fontId="16" type="noConversion"/>
  </si>
  <si>
    <t>京津冀首台国家煤电机组环保改造示范项目通过验收</t>
  </si>
  <si>
    <t>全国</t>
    <phoneticPr fontId="16" type="noConversion"/>
  </si>
  <si>
    <t>大气</t>
    <phoneticPr fontId="16" type="noConversion"/>
  </si>
  <si>
    <t xml:space="preserve">京津冀首台“国家煤电机组环保改造示范项目”投产院士专家座谈会及新闻发布会在神华三河电厂召开，三河电厂1号机组环保改造示范项目通过验收，由此成为京津冀首台达到燃气机组排放标准的“近零排放”燃煤机组。由河北省环境监测中心站发布的三河电厂1号机组环保排放监测报告显示，项目改造后大气污染物排放实测数据为：粉尘排放浓度5.0毫克/立方米，二氧化硫排放浓度9.0毫克/立方米，氮氧化物排放浓度35.0毫克/立方米，达到并优于火电厂大气污染物排放标准中重点地区的火力发电锅炉及燃气轮机组大气污染物特别排放限值要求，设备投运后连续安全稳定运行。
</t>
    <phoneticPr fontId="16" type="noConversion"/>
  </si>
  <si>
    <t>天津市部署下半年“四清一绿”行动，农村污水处理成重点</t>
  </si>
  <si>
    <t>水</t>
    <phoneticPr fontId="16" type="noConversion"/>
  </si>
  <si>
    <t xml:space="preserve">天津市部署下半年“四清一绿”行动，农村污水处理成为工作重点，255个重点村污水处理项目将进入论证阶段。“美丽天津·一号工程”指挥部对天津市今年下半年“四清一绿”行动作出部署，其中清洁村庄行动将重点抓好垃圾处理、污水处理、村庄绿化、环境清整4方面工作，推广污水处理成功模式，组织专家论证255个重点村申报的污水处理设施建设项目。清新空气行动在狠抓“煤改燃”任务工程进度的同时，将进一步加大扬尘面源污染防治力度，探索建立未开发土地政府代管机制；清水河道行动年底前将完成全部水环境污染治理工程，将加快排水管网、泵站等设施和各类污水处理设施的建设进度；清洁社区行动将重点做好社区环境综合治理工作，集中整治重点、难点问题；绿化美化行动将启动2015年度冬季造林绿化工程，确保年底前完成全部土方工程和60%的造林任务。
大智慧5.98+0.000.00%创业环保8.24-0.13-1.55%津膜科技21.03-0.51-2.37%点抓好垃圾处理、污水处理、村庄绿化、环境清整4方面工作，推广污水处理成功模式，组织专家论证255个重点村申报的污水处理设施建设项目。
大智慧5.98+0.000.00%创业环保8.24-0.13-1.55%津膜科技21.03-0.51-2.37%点抓好垃圾处理、污水处理、村庄绿化、环境清整4方面工作，推广污水处理成功模式，组织专家论证255个重点村申报的污水处理设施建设项目。
</t>
    <phoneticPr fontId="16" type="noConversion"/>
  </si>
  <si>
    <t>我国将在2017年完成排污权有偿使用和交易试点</t>
  </si>
  <si>
    <t>全国</t>
    <phoneticPr fontId="16" type="noConversion"/>
  </si>
  <si>
    <t>综合</t>
    <phoneticPr fontId="16" type="noConversion"/>
  </si>
  <si>
    <t xml:space="preserve">2017年，我国将基本建立排污权有偿使用和交易制度，试点工作也将基本完成。2007年启动的这项试点工作已经在天津、河北、内蒙古等11个省（区、市）开展。国务院办公厅今早发布《进一步推进排污权有偿使用和交易试点指导意见》，在制度建设上对这一试点工作的实际操作提出更为明确的要求，并指出各地可以参照此办法展开试点。文件指出，将建立排污权有偿使用和交易制度，要求各地妥善处理好政府与市场、制度改革创新与保持经济平稳发展、新企业与老企业、试点地区与非试点地区的关系，把握好试点政策出台的时机、力度和节奏，因地制宜、循序渐进推进试点工作。加强排污权出让收入管理。排污权使用费由地方环境保护部门按照污染源管理权限收取，全额缴入地方国库，纳入地方财政预算管理。
</t>
    <phoneticPr fontId="16" type="noConversion"/>
  </si>
  <si>
    <t>天津</t>
    <phoneticPr fontId="16" type="noConversion"/>
  </si>
  <si>
    <t>环保部公示秦山核电厂扩建项目：总投资约270亿元</t>
  </si>
  <si>
    <t xml:space="preserve">环保部就秦山核电厂扩建项目（方家山核电工程）发布环评公示，秦山核电厂扩建项目是自主化百万千瓦级压水堆核电机组，工程总投资约269.5亿元人民币，其中环保设施投资约占总投资额3.0%。工程总投资约269.5亿元人民币，其中环保设施投资约占总投资额3.0%。乏燃料后处理费从投产后第1年开始提取，每年提取38667万元；退役基金计入发电成本。退役基金提取总额为固定资产原值的10％，从发电的第一年起到项目计算期末的时间内按年平均提取，作为本工程项目退役时的处理费用。预计提取的退役费累计本金金额约为25.57亿元。
</t>
    <phoneticPr fontId="16" type="noConversion"/>
  </si>
  <si>
    <t>环保部开展污染场地环境监管试点工作</t>
  </si>
  <si>
    <t xml:space="preserve">8月22日讯，环保部发布《关于开展污染场地环境监管试点工作的通知》，湖南、重庆、江苏等地被纳入试点范围，要求建立污染场地环境监管全过程管理模式。《通知》要求，各试点地区要建立规范的污染场地环境监管全过程管理模式，特别要在理顺污染场地多部门联合监管工作机制、建立建设用地流转强制环境调查评估与备案制度、确定行业准入条件、明确场地污染责任界定及责任追究原则、筹措治理修复多元化资金等方面开展试点，因地制宜出台管理制度和政策措施。
</t>
    <phoneticPr fontId="16" type="noConversion"/>
  </si>
  <si>
    <t>环保部：多个重污染建设项目未通过环评审批</t>
  </si>
  <si>
    <t xml:space="preserve">环保部最新公布的审批决定显示，多个涉及重污染建设项目未通过环评审批，其中包括中海油、中石化、国电电力等“国字头”企业。未获批准的项目数量几乎占到此次公布项目总数量的一半，未获批多是出于引用数据不达标或环境风险隐患较大等考虑。未获批的两个电力建设项目同属“上大压小”新建工程。所谓“上大压小”，即关停小火电机组，代以低能耗的新建电源项目。另一“上大压小”未获批项目来自辽宁抚顺热电厂，除污染物排放总量指标不合要求外，未经环保部审批即擅自开工建设的违法行为也是此次环评未获批的重要原因。原油工程方面，中石化白沙湾原油商业储备基地（二期）工程和中海油烟台港西港区30万吨级原油码头工程均未获批。
</t>
    <phoneticPr fontId="16" type="noConversion"/>
  </si>
  <si>
    <t>上半年北京退出213家污染企业</t>
  </si>
  <si>
    <t>北京</t>
    <phoneticPr fontId="16" type="noConversion"/>
  </si>
  <si>
    <t>2014年上半年，北京市实现规模以上工业增加值约1570亿元，同比增加6.3%，工业经济运行稳中有进，质量效益同步提升。昨天，北京市经信委发布上半年全市工业和信息化运行数据时披露，“智慧北京”的建设进程在不断加快，全市网上政务服务大厅预期将在年底前上线开通；整合多种便民服务功能、实现一卡多用的智能卡将力争在年底前发放第一批。在工业节能减排方面，上半年共退出213家污染企业，完成全年任务的71%。完成市级以上开发区燃煤设施清洁能源改造1049蒸吨。下半年还将在全市范围内加大污染企业淘汰退出工作力度，确保10月底前就地淘汰退出300家污染企业，确保10月底前完成锅炉改造1300蒸吨以上，确保2013-2014年累计压减燃煤55万吨。</t>
    <phoneticPr fontId="16" type="noConversion"/>
  </si>
  <si>
    <t>北京公布国五标准OBD排放监测功能的公告</t>
  </si>
  <si>
    <t>为减少机动车排放污染，改善本市大气环境质量，经国务院批准，北京市自2015年1月1日起，对新增点燃式轻型汽油车实施《轻型汽车污染物排放限值及测量方法(中国第五阶段)》(GB18352.5—2013)标准(以下简称《国五标准》)中的车载诊断系统(OBD)两项排放监测功能，即车载排放诊断系统实际监测频率(IUPR)和车载排放诊断系统监测氮氧化物的相关要求。</t>
    <phoneticPr fontId="16" type="noConversion"/>
  </si>
  <si>
    <t>碧水源</t>
    <phoneticPr fontId="16" type="noConversion"/>
  </si>
  <si>
    <t>关于中标候选人公示的提示性公告</t>
  </si>
  <si>
    <t>北京碧水源科技股份有限公司为《晋阳污水厂一期建设项目EPC总承包的中标公示》项目中的中标候选人。其中EPC 固定总价：1,096,431,117.52 元；MBR 工艺污水处理价格：1.451 元/立方米；A/A/O 工艺污水处理价格：1.501 元/立方米。</t>
    <phoneticPr fontId="16" type="noConversion"/>
  </si>
  <si>
    <t>关于公司监事减持股份的公告</t>
  </si>
  <si>
    <t>万邦达监事会主席范飞先生于2014 年8 月20日通过大宗交易方式减持其持有的公司无限售条件流通股320,000 股，减持股份数量占公司总股本的0.140%。</t>
    <phoneticPr fontId="16" type="noConversion"/>
  </si>
  <si>
    <t>江南水务</t>
    <phoneticPr fontId="16" type="noConversion"/>
  </si>
  <si>
    <t>2014年上半年公司实现营业收入29,383.45 万元；较上年25,505.14万元增长15.21%；实现营业利润9,713.98万元；较上年8,129.95万元增长19.48%；实现归属于上市公司股东的净利润7,182.51 万元，较上年6,533.94万元增长9.93%。</t>
    <phoneticPr fontId="16" type="noConversion"/>
  </si>
  <si>
    <t>601199.SH</t>
    <phoneticPr fontId="16" type="noConversion"/>
  </si>
  <si>
    <t>关于发行股份及支付现金购买资产之标的资产过户完成的公告</t>
    <phoneticPr fontId="16" type="noConversion"/>
  </si>
  <si>
    <t>万邦达</t>
    <phoneticPr fontId="16" type="noConversion"/>
  </si>
  <si>
    <t>2014 年8 月18 日，张建兴、河北创智投资管理有限公司、孙宏英、于淑靖和肖杰分别将所持昊天节能43.30%、30.00%、9.70%、9.50%和7.50%的股权过户至万邦达名下，河北盐山县工商行政管理局为此办理了工商变更登记手续，并向昊天节能核发了变更后的《营业执照》，昊天节能成为万邦达投资的一人有限责任公司，其名称由原来的“昊天节能装备股份有限公司”变更为“昊天节能装备有限责任公司”。</t>
    <phoneticPr fontId="16" type="noConversion"/>
  </si>
  <si>
    <t>关于签订黑龙江省百镇供排水建设项目合作协议的公告</t>
  </si>
  <si>
    <t>国中水务</t>
    <phoneticPr fontId="16" type="noConversion"/>
  </si>
  <si>
    <t>600187.SH</t>
    <phoneticPr fontId="16" type="noConversion"/>
  </si>
  <si>
    <t>中山公用</t>
    <phoneticPr fontId="16" type="noConversion"/>
  </si>
  <si>
    <t>公司实现营业收入54,203.67万元，比去年同期增加11.83%；营业成本35,171.24万元，比去年同期增加10.87％；实现利润总额为31,442.66万元，比去年同期增加24.06%；实现净利润为28,297.83万元，比去年同期增加20.86%。净利润增加的主要原因，是由于营业毛利增加、期间费用减少及公司对外投资收益增加所致。</t>
    <phoneticPr fontId="16" type="noConversion"/>
  </si>
  <si>
    <t>桑德环境</t>
    <phoneticPr fontId="16" type="noConversion"/>
  </si>
  <si>
    <t>关于签署日常经营重大合同的公告</t>
  </si>
  <si>
    <t>安徽省亳州市城市管理行政执法局与桑德环境于2014年8月20日在安徽省亳州市签署了《安徽省亳州市生活垃圾焚烧发电厂及污泥处理厂特许经营项目特许经营协议》。</t>
    <phoneticPr fontId="16" type="noConversion"/>
  </si>
  <si>
    <t>国中水务于2014年8月20日与黑龙江省住房与城乡建设厅签订了《黑龙江省百镇供排水建设项目合作协议》。国中水务承诺本协议签订后两个月内提供其选定不少于3-5个示范镇的供、排水项目作为双方第一批合作项目。。2014年完成上述第一批合作项目的建设，并保证该项目顺利投入运营，达到国家规定的出水标准。在未来五年内乙方投入不少于50亿元完成百镇供、排水设施建设。。本项特许协议所述生活垃圾焚烧发电厂现设计规模为600吨/日，远期规模为1200吨/日；污泥处理厂现设计规模为100吨/日，远期规模为200吨/日，均以污泥含水率80%计。。亳州市生活垃圾焚烧发电厂及污泥处理厂项目特许经营期限为30年</t>
    <phoneticPr fontId="16" type="noConversion"/>
  </si>
  <si>
    <t>盛运股份</t>
    <phoneticPr fontId="16" type="noConversion"/>
  </si>
  <si>
    <t>公司2014年上半年实现营业收入53543.86万元，较上年同期增长18.28%；归属公司股东净利润为10550.74万元，较上年同期增长94.52%，资产状况和经营业绩保持持续较快增长态势。报告期内公司与内蒙古乌兰浩特、山东宁阳签订了BOT特许经营权协议，与内蒙古巴彦淖尔、吉林白城市、湖南永州、西安临潼等城市签订了BOT框架协议书，设立了内蒙古巴彦淖尔、山东宁阳、湖南永州、陕西延安、铜川、商洛、新疆阿克苏、海南儋州等垃圾发电项目公司，增资了珠海信环环保有限公司10%的股权，同时陆续开工了西藏拉萨、山东招远、贵州凯里、山东枣庄的垃圾发电项目。</t>
    <phoneticPr fontId="16" type="noConversion"/>
  </si>
  <si>
    <t>桑德环境</t>
    <phoneticPr fontId="16" type="noConversion"/>
  </si>
  <si>
    <t>2014年上半年公司实现营业收入1,711,130,207.54元，较上年同期增长65.15%；实现营业利润356,029,895.22元，较上年同期增长36.85%；实现净利润310,490,761.00元，归属于母公司所有者的净利润312,742,537.75元，分别较上年同期增长36.87%、39.85%。公司依据董事会确立的既定战略目标和经营计划，积极推进固废处置类业务的营销及项目建设进度，从传统的生活垃圾到细分的餐厨垃圾处理，处理工艺从卫生填埋、综合处理到焚烧发电，紧跟时代发展；并在2014年上半年，公司积极开拓环卫一体化市场，将其确定为公司今后业务发展的重要方向。同时公司适时进行了特定区域内再生资源项目的并购工作，通过并购方式使区域内再生资源业务规模进一步提升。</t>
    <phoneticPr fontId="16" type="noConversion"/>
  </si>
  <si>
    <t>永清环保</t>
    <phoneticPr fontId="16" type="noConversion"/>
  </si>
  <si>
    <t>非公开发行A 股股票预案</t>
  </si>
  <si>
    <t>公司非公开发行的发行对象为湖南永清投资集团有限责任公司、深圳德福基金管理有限公司、湖南永旺置业有限公司、津杉华融（天津）产业投资基金合伙企业（有限合伙）、长沙金阳投资管理合伙企业（有限合伙）等五名特定对象。上述特定发行对象均以现金方式认购公司非公开发行的股份，非公开发行股票的价格为25.75 元/股，拟发行不超过64,271,843 股A 股股票，募集资金总额不超过165,500
万元。</t>
    <phoneticPr fontId="16" type="noConversion"/>
  </si>
  <si>
    <t>600874.sh</t>
    <phoneticPr fontId="16" type="noConversion"/>
  </si>
  <si>
    <t>创业环保</t>
    <phoneticPr fontId="16" type="noConversion"/>
  </si>
  <si>
    <r>
      <t>2014</t>
    </r>
    <r>
      <rPr>
        <sz val="10"/>
        <color theme="1"/>
        <rFont val="宋体"/>
        <family val="3"/>
        <charset val="134"/>
      </rPr>
      <t>半年度报告</t>
    </r>
    <phoneticPr fontId="16" type="noConversion"/>
  </si>
  <si>
    <t>集团实现营业收入人民币86,177万元，比去年同期增加人民币1,041万元，增幅1.22% 。营业收入的增加主要来源于公司自来水业务和技术服务等收入的增加。的净利润）人民币14,396 万元，与去年同期相比增加人民币 2,779万元，增幅为23.92% 。</t>
    <phoneticPr fontId="16" type="noConversion"/>
  </si>
  <si>
    <t>600168.sh</t>
    <phoneticPr fontId="16" type="noConversion"/>
  </si>
  <si>
    <t>武汉控股</t>
    <phoneticPr fontId="16" type="noConversion"/>
  </si>
  <si>
    <t>2014年上半年，公司实现营业收入56462.2万元，比去年同期（调整后）增加5837.4万元；营业利润15182.6万元，比去年同期（调整后）增加5673.7万元；净利润19869.1万元，比去年同期（调整后）增加5652.5万元。</t>
  </si>
  <si>
    <t>600283.sh</t>
    <phoneticPr fontId="16" type="noConversion"/>
  </si>
  <si>
    <t>钱江水利</t>
    <phoneticPr fontId="16" type="noConversion"/>
  </si>
  <si>
    <t>公司实现营业收入38,801.46万元，较上年同期增加6,046.81万元，增幅18.46%；营业成本24,303.14万元，较上年同期增加4,522.33万元，增幅22.86%；实现归属于母公司所有者的净利润964.56万元，基本与上年同期持平。上半年，公司水务主业收入稳定增长，实现售水量12,885万吨，同比增长10.75%；污水处理量2,851万吨，同比增长5.91%，但因其成本增长幅度超过了收入增长幅度，水务主业利润增长不显著</t>
  </si>
  <si>
    <t>龙净环保</t>
    <phoneticPr fontId="16" type="noConversion"/>
  </si>
  <si>
    <t>公司2014年上半年实现营业收入22.62亿元，同比增长3.91%，扣非净利润为1.42亿元，同比增长12.51%。</t>
    <phoneticPr fontId="16" type="noConversion"/>
  </si>
  <si>
    <t>300190.sz</t>
    <phoneticPr fontId="16" type="noConversion"/>
  </si>
  <si>
    <t>维尔利</t>
    <phoneticPr fontId="16" type="noConversion"/>
  </si>
  <si>
    <t>关于签定《温岭市垃圾渗滤液处理厂改扩建二期工程BOT 特许经营项目特许经营协议》的公告</t>
    <phoneticPr fontId="16" type="noConversion"/>
  </si>
  <si>
    <t>首创股份</t>
    <phoneticPr fontId="16" type="noConversion"/>
  </si>
  <si>
    <t>关于2013年度非公开发行A股股票获北京市国资委批复的公告</t>
    <phoneticPr fontId="16" type="noConversion"/>
  </si>
  <si>
    <t>2014年8月22日，公司收到北京市国有资产监督管理委员会《关于北京首创股份有限公司非公开发行股票有关问题的批复》，原则同意北京首创股份有限公司非公开发行不超过33,247.57万A股股份的方案。</t>
    <phoneticPr fontId="16" type="noConversion"/>
  </si>
  <si>
    <t>300334.sz</t>
    <phoneticPr fontId="16" type="noConversion"/>
  </si>
  <si>
    <t>津膜科技</t>
    <phoneticPr fontId="16" type="noConversion"/>
  </si>
  <si>
    <r>
      <t>2014</t>
    </r>
    <r>
      <rPr>
        <sz val="10"/>
        <color theme="1"/>
        <rFont val="宋体"/>
        <family val="3"/>
        <charset val="134"/>
      </rPr>
      <t>半年度报告</t>
    </r>
    <phoneticPr fontId="16" type="noConversion"/>
  </si>
  <si>
    <t>公司实现营业收入151,580,155.09元，同比增长17.90%；实现归属于母公司所有者的净利润25,735,480.34元，同比增长15.21%，产生了较好的经济效益。主要系公司膜工程项目和膜产品销售逐年增加，营业收入持续增长所致。2014年5月9日董事会审议通过《关于公司承接东营市东城南污水处理BOT项目及签订&lt;东营市东城南污水处理BOT项目三方合作协议&gt;的议案》，同意公司与东营市城市管理局、胜利油田孚瑞特置业有限责任公司签订《东营市东城南污水处理BOT项目三方合作协议》，项目总投资概算为41,894.14万元人民币。</t>
    <phoneticPr fontId="16" type="noConversion"/>
  </si>
  <si>
    <t>600388.SH</t>
    <phoneticPr fontId="16" type="noConversion"/>
  </si>
  <si>
    <t>泰达股份</t>
    <phoneticPr fontId="16" type="noConversion"/>
  </si>
  <si>
    <t>000652.SZ</t>
    <phoneticPr fontId="16" type="noConversion"/>
  </si>
  <si>
    <t>2014年上半年实现主营业务收入322,419万元，同比增长4%；归属于上市公司股东的净利润为-2,225万元，同比减亏2,914万元。环保产业在生活垃圾处理焚烧发电方面，发挥技术研发功效，深入推广精细化管理，加强运营成本管控，在降低用电率、合理降低秸秆等物料消耗量的情况下，实现发电上网量的稳步提升，保持了行业领先水平。6个运行厂（场）运营安全稳定，共完成垃圾无害化处理总量88.43万吨，实现上网电量1.95亿度。实现垃圾处理和发电主营业务收入17,995万元，同比保持良好发展态势，完成年初计划目标。</t>
    <phoneticPr fontId="16" type="noConversion"/>
  </si>
  <si>
    <t>中电远达</t>
    <phoneticPr fontId="16" type="noConversion"/>
  </si>
  <si>
    <t>600292.sh</t>
    <phoneticPr fontId="16" type="noConversion"/>
  </si>
  <si>
    <t>2014年上半年公司实现利润总额23150万元，同比增长81.09%。实现归母净利润1.81亿元，同比增长136.73%。报告期内，环保工程公司新开工项目9个，目前在建项目50个，完成11个项目25台套脱硫脱硝装置168试运，同比增加15台套。实现营业收入10.18亿元，同比增长69.67%，实现利润总额0.52亿元，同比增长243.31%。公司特许经营业务实现营业收入4.85亿元，同比增长6.24%，新增脱硝特许经营装机规模1200MW。脱硝催化剂市场继续快速增长，完成脱硝催化剂销售量1.71万立方米，同比增长0.9万立方米；实现营业收入5.26亿元，同比增长116.10%；利润总额1.47亿元，同比增长136.67%。</t>
    <phoneticPr fontId="16" type="noConversion"/>
  </si>
  <si>
    <t>国电清新</t>
    <phoneticPr fontId="16" type="noConversion"/>
  </si>
  <si>
    <t>公司实现营业收入56,694.89万元，较上年同期增长95.50%；实现利润总额14,764.80万元，较上年同期增长60.93%；归属于上市公司股东的净利润13,318.88万元，较上年同期增长60.69%；每股收益0.25元。截止本报告期末，公司总资产为397,039.56万元；归属于母公司股东所有者权益为228,401.14万元；每股净资产为4.29元。</t>
    <phoneticPr fontId="16" type="noConversion"/>
  </si>
  <si>
    <t>非公开发行股票结果公告</t>
    <phoneticPr fontId="16" type="noConversion"/>
  </si>
  <si>
    <t>先河环保</t>
    <phoneticPr fontId="16" type="noConversion"/>
  </si>
  <si>
    <t>公司实现营业收入142,763,498.94元，较去年同期增长53.01%；营业利润16,161,791.04元,较去年同期增长31.52%，归属于上市公司股东的净利润20,993,448.56元,比去年同期增长20.82%。公司业绩实现了稳步增长，主要受益于《大气污染防治行动计划》的落实推进，公司大气监测产品实现较大幅度增长。</t>
    <phoneticPr fontId="16" type="noConversion"/>
  </si>
  <si>
    <t>全国</t>
    <phoneticPr fontId="16" type="noConversion"/>
  </si>
  <si>
    <t>综合</t>
    <phoneticPr fontId="16" type="noConversion"/>
  </si>
  <si>
    <t xml:space="preserve">住建部和财政部发文关于市政建设PPP的指导意见即将出台，在城市污水处理领域厂网一体的PPP模式，将在项目的新建、改扩建和运营中大力推广，项目补贴、贷款贴息等一系列政策措施将会随之推出。《关于在城市市政公用领域推广和规范政府与社会力量合作的指导意见》主要目的是推进污水管网市场化，而PPP模式将是主要推广模式。近年来，我国财政部一直力推PPP模式，今年4月份还专门组织财政系统培训会议并分享经验。
</t>
    <phoneticPr fontId="16" type="noConversion"/>
  </si>
  <si>
    <t>环保部：4省份去年部分主要污染物总量上升</t>
    <phoneticPr fontId="16" type="noConversion"/>
  </si>
  <si>
    <t>大气</t>
    <phoneticPr fontId="16" type="noConversion"/>
  </si>
  <si>
    <t xml:space="preserve">环保部28日公布2013年度全国主要污染物总量减排考核情况。广西、海南、青海、新疆四地部分主要污染物指标，不降反升。北京则于2013年底完成“十二五”减排指标，提前两年完成国务院下达的指标任务。化学需氧量、氨氮、二氧化硫、氮氧化物排放量，是《国家环境保护“十二五”规划》确定的四项节能减排约束指标。环保部昨天通报称，2013年度，全国四项污染物排放量同比下降。但有部分地区部分污染物排放量上升。
</t>
    <phoneticPr fontId="16" type="noConversion"/>
  </si>
  <si>
    <t>2013年中国4项主要污染物排放量全部同比下降</t>
  </si>
  <si>
    <t xml:space="preserve">环保部28日公布了2013年度中国各省、自治区、直辖市和中石油、中石化等八家中央企业主要污染物总量减排情况。当年，化学需氧量、氨氮、二氧化硫、氮氧化物四项主要污染物排放量全部同比下降。2013年全国化学需氧量排放总量2352.7万吨，同比下降2.93%；氨氮排放总量245.7万吨，同比下降3.14%；二氧化硫排放总量2043.9万吨，同比下降3.48%；氮氧化物排放总量2227.3万吨，同比下降4.72%。2013年，全国新增城镇(含建制镇、工业园区)污水日处理能力1194万吨、再生水日利用能力319万吨；脱硝装机容量累计达4.3亿千瓦，占火电总装机容量的50%；5.7亿吨水泥熟料产能新型干法生产线新建脱硝设施，脱硝水泥熟料产能累计达7.2亿吨，占全国新型干法总产能的50%。
</t>
    <phoneticPr fontId="16" type="noConversion"/>
  </si>
  <si>
    <t>武汉将实行最严水资源管理制度</t>
  </si>
  <si>
    <t>湖北</t>
    <phoneticPr fontId="16" type="noConversion"/>
  </si>
  <si>
    <t>水</t>
    <phoneticPr fontId="16" type="noConversion"/>
  </si>
  <si>
    <t>武汉市将严控用水总量和入河湖排污总量，全面提高用水效率。到2015年，全市用水总量将控制在41.61亿立方米以内，万元工业增加值用水量下降到73立方米以下，农田灌溉水有效利用系数提高到0.51以上；重要江河湖泊水功能区水质达标率提高到72%。，《意见》明确表示，新上取水项目如未依法开展水资源论证，审批机关不予审批；严禁开采深层地下水，控制开采浅层地下水，加强地下水动态监测，实行地下水取用水总量控制和水位控制；加大对重点大中型企业节水技术改造，推广新节水技术、工艺、设备；加大推进城镇污水处理回用设施建设，逐步提高城市污水处理回用比例，鼓励利用再生水、雨水等，用于市政道路清洗、绿化、消防等。</t>
    <phoneticPr fontId="16" type="noConversion"/>
  </si>
  <si>
    <t>发改委：下半年将深化国企资源性价格等重点领域改革</t>
  </si>
  <si>
    <t>8月27日，国家发改委主任徐绍史在第十二届全国人民代表大会常务委员会第十次会议上作了《国务院关于今年以来国民经济和社会发展计划执行情况的报告》，明确提出进一步保障和改善民生，加强大气、水、土壤等突出环境污染问题综合治理。同时还有加快推进重点领域和关键环节改革，深化金融体制改革，积极推进试点民营银行筹建工作，有序推进利率市场化改革，大力发展多层次资本市场，扎实开展信贷资产证券化试点，实施好缓解企业融资成本高的各项政策，进一步健全金融机构风险处置机制。继续深化农业农村、国有企业、科技体制、文化教育和资源性产品价格等重点领域改革。</t>
    <phoneticPr fontId="16" type="noConversion"/>
  </si>
  <si>
    <t>国务院鼓励社会资本参与发展清洁能源</t>
  </si>
  <si>
    <t>国务院总理李克强召开常务会议，重点部署推进生态环保养老服务等重大工程建设，以调结构促发展、推升级，吸引更多社会资本参与发展清洁能源。会议要求今明两年加紧推进，实施大气污染和重点流域水污染防治、天然林资源保护二期、退耕还林还草等工程，推动改善生态环境。此次，会议还要求，要在今明两年抓紧推进发展清洁能源，开工建设一批风电、水电、光伏发电及沿海核电项目。会议要求，要做好项目前期工作，完善和落实配套政策，改革投融资机制，更多吸引社会资本参与，促进项目顺利实施。</t>
    <phoneticPr fontId="16" type="noConversion"/>
  </si>
  <si>
    <t>维尔利</t>
    <phoneticPr fontId="16" type="noConversion"/>
  </si>
  <si>
    <t>2014年上半年，公司实现营业收入186,638,603.32元，较去年同期增长68.26% ，实现营业利润26,084,497.47元，较去年同期增长57.06%，利润总额为26,268,643.60元，较上年同期增长56.38%；归属于上市公司股东的净利润为24,285,122.59元，较上年同期增长70.90%。截至报告披露日，公司新中标工程订单（包含BOT项目订单）约3.68亿元。报告期内，公司整合各项资源，积极开展对外投资并购等工作,2014年上半年，公司筹划实施以现金和非公开发行股份的方式购买杭能环境100%的股权,目前已获中国证监会审核通过。</t>
    <phoneticPr fontId="16" type="noConversion"/>
  </si>
  <si>
    <t>维尔利参与了温岭市垃圾渗滤液处理厂改扩建二期工程BOT 特许经营项目的公开招标。近日，公司与温岭市城市行政管理执法局正式签订了《温岭市垃圾渗滤液处理厂改扩建二期工程BOT特许经营项目特许经营协议》，按投标文件渗滤液处理服务费的初始单价为 74.96 元/吨。</t>
    <phoneticPr fontId="16" type="noConversion"/>
  </si>
  <si>
    <t>中电远达</t>
    <phoneticPr fontId="16" type="noConversion"/>
  </si>
  <si>
    <t>本次发行的股票数量为88,755,741股；非公开发行价格为18.28元/股，为发行底价的111.06%和发行日前20个交易日均价的90.72%；募集资金总额为人民币1,622,454,945.48元；发行费用为人民币40,628,755.74元，募集净额为人民币1,581,826,189.74元。</t>
    <phoneticPr fontId="16" type="noConversion"/>
  </si>
  <si>
    <t xml:space="preserve"> </t>
    <phoneticPr fontId="16" type="noConversion"/>
  </si>
  <si>
    <t>大气</t>
    <phoneticPr fontId="16" type="noConversion"/>
  </si>
  <si>
    <t>全国</t>
    <phoneticPr fontId="16" type="noConversion"/>
  </si>
  <si>
    <t>两部委力推排污管网市场化 污水处理企业有望率先受益</t>
    <phoneticPr fontId="16" type="noConversion"/>
  </si>
  <si>
    <t>环保部发布4项大气污染物源排放清单细化PM2.5防控体系</t>
    <phoneticPr fontId="16" type="noConversion"/>
  </si>
  <si>
    <t>环保部发布4项大气污染物源排放清单编制指南，旨在进一步优化区域经济能源结构和工业布局，为大气污染治理工作提供统一规范的方法。4项试行指导性文件分别为《大气细颗粒物一次源排放清单编制技术指南（试行）》、《大气挥发性有机物源排放清单编制技术指南（试行）》、《大气氨源排放清单编制技术指南（试行）》及《大气污染源优先控制分级技术指南（试行）》。其中，《大气细颗粒物一次源排放清单编制技术指南（试行）》主要针对目前我国大气细颗粒物（PM2.5）污染严重问题，为颗粒物污染控制策略的制定提供科学有效的数据支撑。</t>
    <phoneticPr fontId="16" type="noConversion"/>
  </si>
  <si>
    <t>环保部审议通过水专项2015年度计划</t>
  </si>
  <si>
    <t>水</t>
    <phoneticPr fontId="16" type="noConversion"/>
  </si>
  <si>
    <t xml:space="preserve">环保部水专项领导小组会议审议通过2015年度计划，拟在重点流域水质改善、饮用水安全保障、战略性新兴环保产业培育等方面立项课题27项。 水专项（水体污染控制与治理科技重大专项）是根据《国家中长期科学和技术发展规划纲要（2006-2020年）》设立的十六个重大科技专项之一，是建国以来投资最大的水污染治理科技项目，总经费概算300多亿元。水专项旨在为中国水体污染控制与治理提供强有力的技术支撑，设置了湖泊、河流、城市水环境、饮用水、流域监控、战略与政策六大主题。 
</t>
    <phoneticPr fontId="16" type="noConversion"/>
  </si>
  <si>
    <t>甘肃</t>
  </si>
  <si>
    <t>甘肃：强化城镇生活污水处理设施建设运营工作</t>
  </si>
  <si>
    <t xml:space="preserve">省政府办公厅日前下发《关于进一步加强全省污水处理设施建设运营工作确保完成污染减排任务的通知》，《通知》要求，进一步加快重点项目建设。积极争取中央预算内专项资金支持，加大城镇生活污水处理设施建设、运营、改造的财政投入，确保年内全面完成剩余19个在建城镇污水处理工程建设任务。同时，加快完善污水配套管网。按照近、中、远期规划和城镇化发展的需求，完善管网建设和改造规划，加快年度建设和改造步伐，不断扩大管网覆盖面，提高污水收集率和已建成污水处理厂运行负荷率，最大限度发挥设施减排作用。同时，加强对已建成污水处理厂的运行监管，对运行不正常和超标排放的依法进行查处，确保年内19个已建成但未正常发挥减排作用的城镇污水处理工程正常投运。对已建成运营的城镇污水处理厂生产用电，按照规定，执行大工业用电价格标准。
</t>
    <phoneticPr fontId="16" type="noConversion"/>
  </si>
  <si>
    <t>维尔利</t>
    <phoneticPr fontId="16" type="noConversion"/>
  </si>
  <si>
    <t>关于收到《中国证监会行政许可申请受理通知书》的公告</t>
  </si>
  <si>
    <t>国中水务</t>
    <phoneticPr fontId="16" type="noConversion"/>
  </si>
  <si>
    <t>黑龙江国中水务股份有限公司收到中国证券监督管理委员会《中国证监会行政许可申请受理通知书》，决定对《上市公司非公开发行股票》行政许可申请予以受理</t>
    <phoneticPr fontId="16" type="noConversion"/>
  </si>
  <si>
    <t>华西能源</t>
    <phoneticPr fontId="16" type="noConversion"/>
  </si>
  <si>
    <t>关于控股股东进行质押式回购交易的公告</t>
  </si>
  <si>
    <t>华西能源股东黎仁超先生因个人原因已于2014年9月3日将其所持有的公司700万股限售流通股（占公司股份总数的1.9%）与东北证券股份有限公司签订了股票质押式回购交易协议，质押初始交易日为2014年9月3日，回购交易日为自初始交易日起12个月内。截止本公告之日，黎仁超先生共持有公司股票8,349.084万股，占公司股份总数的22.63%。其中，已累计质押股份5,722万股（包含本次质押），占黎仁超先生所持的公司股份总数的68.53%，占公司股份总数的15.51%。</t>
    <phoneticPr fontId="16" type="noConversion"/>
  </si>
  <si>
    <t>公司拟通过向特定对象非公开发行股份和支付现金相结合的方式购买兴源控股及钟伟尧等11 名自然人持有的水美环保100%股权，并募集配套资金。按照本次标的资产商定的交易价格为36,000 万元，扣除现金支付的2,000 万元交易对价后，以29.90 元/股的发行价格计算，本公司本次拟向交易对
方发行股份购买资产的股份数量为11,371,232 股。</t>
    <phoneticPr fontId="16" type="noConversion"/>
  </si>
  <si>
    <t>兴源过滤</t>
    <phoneticPr fontId="16" type="noConversion"/>
  </si>
  <si>
    <t>300266.sz</t>
    <phoneticPr fontId="16" type="noConversion"/>
  </si>
  <si>
    <t>现金及发行股份购买资产并募集配套资金暨关联交易的公告</t>
    <phoneticPr fontId="16" type="noConversion"/>
  </si>
  <si>
    <t>关于持股5%以上股东减持股份的提示性公告</t>
    <phoneticPr fontId="16" type="noConversion"/>
  </si>
  <si>
    <t>龙源技术</t>
    <phoneticPr fontId="16" type="noConversion"/>
  </si>
  <si>
    <t>公司股东烟台开发区龙源电力燃烧控制工程有限公司于2014年8 月29 日至9 月2 日通过大宗交易方式减持公司股份540万股，占公司总股本比例1.05%，减持均价10.49 元/股。</t>
    <phoneticPr fontId="16" type="noConversion"/>
  </si>
  <si>
    <t>江苏维尔利环保科技股份有限公司及控股子公司重大经营合同中标提示性公告</t>
    <phoneticPr fontId="16" type="noConversion"/>
  </si>
  <si>
    <t>赤水市城镇管理局关于赤水市乡镇污水处理厂建设招商谈判的成交公示，公示公司为该项目第一标段、第二标段第一成交候选人，公示公司控股子公司北京汇恒为第五标段、第六标段第一成交候选人，预计公司及控股子公司本次招商谈判成交总金额合计约为5676 万元，其中公司成交金额约为2771 万元，北京汇恒成交金额约为2905 万元，占最近一年公司经审计营业收入总额的20.39%。</t>
    <phoneticPr fontId="16" type="noConversion"/>
  </si>
  <si>
    <t>能源局与2大电网签订12条输电通道建设任务书</t>
  </si>
  <si>
    <t>全国</t>
    <phoneticPr fontId="16" type="noConversion"/>
  </si>
  <si>
    <t>大气</t>
    <phoneticPr fontId="16" type="noConversion"/>
  </si>
  <si>
    <t xml:space="preserve">国家能源局网站周三发布，为进一步细化落实《能源行业加强大气污染防治工作方案》，近日国家能源局分别与国家电网公司、南方电网公司签署《大气污染防治外输电通道建设任务书》。根据《任务书》要求，国家能源局与两大电网公司将加快推进内蒙古锡盟经北京、天津至山东特高压交流输变电工程等12条大气污染防治外输电通道建设。国家能源局正式批复上述电力规划通道，意味着开展前期工作的“小路条”全面发放，同时首次明确了线路投运时间表，体现了国家对推进大气污染防治行动计划的决心。
</t>
    <phoneticPr fontId="16" type="noConversion"/>
  </si>
  <si>
    <t>环保部年底有望颁布排污许可管理办法</t>
  </si>
  <si>
    <t>综合</t>
    <phoneticPr fontId="16" type="noConversion"/>
  </si>
  <si>
    <t xml:space="preserve">环保部总量司副司长黄小赠9月4日表示，环保部正在抓紧出台排污许可管理办法和制定排污许可管理条例，争取今年年底把排污许可管理办法能够颁布实施。环保部正在抓紧出台排污许可管理办法和制定排污许可管理条例。这个办法也做了大量的前期调研工作，已经比较成熟，争取今年年底把排污许可管理办法能够颁布实施，更加统一规范排污许可证的发放和管理工作。在排污权中，初次分配问题是工作重点和难点。排污权的分配国家在“十一五”期间已经出台了水和大气污染排污指标核定的规范、核定的技术路线。随着排污权工作的推进，下一步环保部将会进一步规范和统一完善主要污染物，包括水和大气的分配方法，同时也指导和鼓励地方根据自己的实际情况合理的确定排污权。
</t>
    <phoneticPr fontId="16" type="noConversion"/>
  </si>
  <si>
    <t>粤港澳共同签署区域大气污染联防联治合作协议书</t>
  </si>
  <si>
    <t>粤港澳</t>
    <phoneticPr fontId="16" type="noConversion"/>
  </si>
  <si>
    <r>
      <rPr>
        <sz val="10"/>
        <color theme="1"/>
        <rFont val="宋体"/>
        <family val="3"/>
        <charset val="134"/>
      </rPr>
      <t>珠江三角洲地区空气质量，粤港澳三方共同签署的《粤港澳区域大气污染联防联治合作协议书》</t>
    </r>
    <r>
      <rPr>
        <sz val="10"/>
        <color theme="1"/>
        <rFont val="Calibri"/>
        <family val="2"/>
      </rPr>
      <t>(</t>
    </r>
    <r>
      <rPr>
        <sz val="10"/>
        <color theme="1"/>
        <rFont val="宋体"/>
        <family val="3"/>
        <charset val="134"/>
      </rPr>
      <t>以下简称《合作协议书》</t>
    </r>
    <r>
      <rPr>
        <sz val="10"/>
        <color theme="1"/>
        <rFont val="Calibri"/>
        <family val="2"/>
      </rPr>
      <t>)</t>
    </r>
    <r>
      <rPr>
        <sz val="10"/>
        <color theme="1"/>
        <rFont val="宋体"/>
        <family val="3"/>
        <charset val="134"/>
      </rPr>
      <t>今日</t>
    </r>
    <r>
      <rPr>
        <sz val="10"/>
        <color theme="1"/>
        <rFont val="Calibri"/>
        <family val="2"/>
      </rPr>
      <t>(9</t>
    </r>
    <r>
      <rPr>
        <sz val="10"/>
        <color theme="1"/>
        <rFont val="宋体"/>
        <family val="3"/>
        <charset val="134"/>
      </rPr>
      <t>月</t>
    </r>
    <r>
      <rPr>
        <sz val="10"/>
        <color theme="1"/>
        <rFont val="Calibri"/>
        <family val="2"/>
      </rPr>
      <t>3</t>
    </r>
    <r>
      <rPr>
        <sz val="10"/>
        <color theme="1"/>
        <rFont val="宋体"/>
        <family val="3"/>
        <charset val="134"/>
      </rPr>
      <t>日</t>
    </r>
    <r>
      <rPr>
        <sz val="10"/>
        <color theme="1"/>
        <rFont val="Calibri"/>
        <family val="2"/>
      </rPr>
      <t>)</t>
    </r>
    <r>
      <rPr>
        <sz val="10"/>
        <color theme="1"/>
        <rFont val="宋体"/>
        <family val="3"/>
        <charset val="134"/>
      </rPr>
      <t>正式生效，进一步推进三地大气污染联防联治合作。粤港澳三地亦公布了区域空气质量发布新安排，除了增加粤港地区的空气质量监测站点外，位于澳门的大潭山空气质量监测子站也正式加入珠江三角洲区域空气监控网络，并将网络更名为“粤港澳珠江三角洲区域空气监测网络”，以增加监测网络覆盖面和空间代</t>
    </r>
    <r>
      <rPr>
        <sz val="10"/>
        <color theme="1"/>
        <rFont val="Calibri"/>
        <family val="2"/>
      </rPr>
      <t xml:space="preserve"> </t>
    </r>
    <r>
      <rPr>
        <sz val="10"/>
        <color theme="1"/>
        <rFont val="宋体"/>
        <family val="3"/>
        <charset val="134"/>
      </rPr>
      <t>表性。在网络覆盖范围方面，监测网络的监测站点会由</t>
    </r>
    <r>
      <rPr>
        <sz val="10"/>
        <color theme="1"/>
        <rFont val="Calibri"/>
        <family val="2"/>
      </rPr>
      <t>16</t>
    </r>
    <r>
      <rPr>
        <sz val="10"/>
        <color theme="1"/>
        <rFont val="宋体"/>
        <family val="3"/>
        <charset val="134"/>
      </rPr>
      <t>个增加至</t>
    </r>
    <r>
      <rPr>
        <sz val="10"/>
        <color theme="1"/>
        <rFont val="Calibri"/>
        <family val="2"/>
      </rPr>
      <t>23</t>
    </r>
    <r>
      <rPr>
        <sz val="10"/>
        <color theme="1"/>
        <rFont val="宋体"/>
        <family val="3"/>
        <charset val="134"/>
      </rPr>
      <t>个：粤方在原来</t>
    </r>
    <r>
      <rPr>
        <sz val="10"/>
        <color theme="1"/>
        <rFont val="Calibri"/>
        <family val="2"/>
      </rPr>
      <t>13</t>
    </r>
    <r>
      <rPr>
        <sz val="10"/>
        <color theme="1"/>
        <rFont val="宋体"/>
        <family val="3"/>
        <charset val="134"/>
      </rPr>
      <t>个空气质量监测站点的基础上再新增</t>
    </r>
    <r>
      <rPr>
        <sz val="10"/>
        <color theme="1"/>
        <rFont val="Calibri"/>
        <family val="2"/>
      </rPr>
      <t>5</t>
    </r>
    <r>
      <rPr>
        <sz val="10"/>
        <color theme="1"/>
        <rFont val="宋体"/>
        <family val="3"/>
        <charset val="134"/>
      </rPr>
      <t>个</t>
    </r>
    <phoneticPr fontId="16" type="noConversion"/>
  </si>
  <si>
    <t>京津冀筹备搭建机动车排放污染防治统一监管系统</t>
  </si>
  <si>
    <t>京津冀</t>
    <phoneticPr fontId="16" type="noConversion"/>
  </si>
  <si>
    <t xml:space="preserve">北京、天津、河北正筹备搭建京津冀机动车排放污染防治监管系统，以深化落实区域大气污染防治协作机制。这一系统实现数据异地共享，开展联勤联动执法，强化协同执法，确保区域机动车排放控制监管能力整体提高，是推动区域大气污染治理、改善区域空气质量的重要措施之一。京津冀地区将在现有机动车定期检测场监管系统、加油站油气回收在线监控系统、路检执法系统等基础上，搭建区域统一平台。首先将京津冀机动车排放监管信息联网并进行综合应用，实现统一指挥调度，锁定重点车型，开展联合执法，并系统评估机动车减排效果。下一步，还会将晋、鲁、蒙地区数据信息纳入系统，实现周边省（区、市）全部联网，建立区域性统一数据共享平台。
</t>
    <phoneticPr fontId="16" type="noConversion"/>
  </si>
  <si>
    <t>环保工程及服务Ⅲ(申万)</t>
  </si>
  <si>
    <t>环保设备(申万)</t>
  </si>
  <si>
    <t>水务Ⅲ(申万)</t>
  </si>
  <si>
    <t>沪深300</t>
  </si>
  <si>
    <t>上证综指</t>
  </si>
  <si>
    <t>环保(中信)</t>
  </si>
  <si>
    <t>北京补贴大气污染防治技改项目</t>
  </si>
  <si>
    <t>北京</t>
    <phoneticPr fontId="16" type="noConversion"/>
  </si>
  <si>
    <t>北京市财政局、市环保局等部门近日联合发布了《北京市大气污染防治技术改造项目奖励资金管理办法》(以下简称《办法》)，旨在鼓励企业采用先进的污染防治技术，实现治污减排。据了解，单个环保技改项目支持资金最高可达2000万元。　根据《办法》，3类以大气污染治理为主要目标的技术改造项目可获补助。一是挥发性有机物治理项目：包括石油化工、油品储运等重点行业的低挥发性有机涂料替代、有机废气治理技术改造项目。二是氮氧化物治理项目：包括各类企业对锅炉、工业炉窑等燃烧设备实施低氮燃烧技术改造、烟气脱硝工程等氮氧化物减排技术改造项目。三是脱硫除尘项目：包括燃煤设施的烟气脱硫除尘、含硫工艺尾气治理、含尘工艺废气治理、工业粉尘无组织排放控制等二氧化硫、烟尘、粉尘治理项目。</t>
    <phoneticPr fontId="16" type="noConversion"/>
  </si>
  <si>
    <t>大气污染防治法公开征求意见</t>
  </si>
  <si>
    <t>国务院法制办9日就《中华人民共和国大气污染防治法（修订草案征求意见稿）》向社会公开征求意见。征求意见稿规定，我国将建立重污染天气监测预警体系，实施排污许可制度，同时突出燃煤、机动车、扬尘等重点领域以及重点区域的大气污染防治。　征求意见稿要求实行排污许可管理制度，对重点大气污染物排放总量控制。省级人民政府应按照国务院的规定削减和控制本行政区域的重点大气污染物排放总量，超过排放总量控制指标的地区，将暂停新增重点污染物排放总量的建设项目环境影响评价文件的审批。　　在重点领域大气污染防治方面，征求意见稿表示，国家将进行煤炭消费总量控制，优化煤炭使用方式，减少煤炭生产、使用、转化过程中的大气污染物排放；在机动车船污染防治方面，国家鼓励发展公共交通，合理控制机动车保有量，推广应用节能环保型机动车和新能源机动车。征求意见稿还特别指出，县级以上地方人民政府可以根据本行政区域大气污染防治的需要和机动车排放污染状况，划定高污染车辆禁行区。</t>
    <phoneticPr fontId="16" type="noConversion"/>
  </si>
  <si>
    <t>大气污染防治法修订提速 无证排污按日计罚</t>
  </si>
  <si>
    <t>全国</t>
    <phoneticPr fontId="16" type="noConversion"/>
  </si>
  <si>
    <t xml:space="preserve">9月9日，国务院法制办就《大气污染防治法（修订草案征求意见稿）》（以下简称征求意见稿）向社会公开征求意见。现行《大气污染防治法》制定于1987年，并于1995年、2000年先后做过两次修改，距今已有13年未做修改。目前正在进行第三次修改。根据该原则，征求意见稿坚持规划先行、明确标准，强化对建设项目的环保要求和对排污单位的排放管理，加强大气污染的源头管控；从单一污染物控制向多污染物协同控制转变，从大气污染治理的属地管理向区域联防联控转变。　征求意见稿提出，排放工业废气或者排放本法第五十四条规定的有毒有害大气污染物的企业事业单位、集中供热设施的运营单位以及其他按照规定应当取得排污许可证的，应当向县级以上环保部门申请取得排污许可证。
</t>
    <phoneticPr fontId="16" type="noConversion"/>
  </si>
  <si>
    <t>京津冀大气污染防治专委会正式成立</t>
  </si>
  <si>
    <t>京津冀及周边地区大气污染防治专家委员会正式成立，以推动区域大气污染治理。专家委员会由成因与转化规律、遥感与大气监测、污染防治技术、能源与环境经济等研究方面的专家共30人组成。委员会的主要任务是：确定区域大气污染防治研究方向；指导编制区域大气污染防治规划，组织开展区域大气污染成因溯源、传输转化、来源解析等基础性研究；筛选推荐先进适用的、工程化的大气污染治理技术；提出大气污染治理的指导性建议等，为区域大气污染治理提供科技支撑。建立联防联控机制是《大气污染防治行动计划》的重要内容之一。但由于各地区经济水平、发展方式以及大气污染来源等存在较大差异，联防联控机制目前进展缓慢。该专家委员会的成立，有助于在摸清地区差异的基础上，编制更合理的防治规划，推动区域大气治理。</t>
    <phoneticPr fontId="16" type="noConversion"/>
  </si>
  <si>
    <t>水</t>
    <phoneticPr fontId="16" type="noConversion"/>
  </si>
  <si>
    <t>环保行业：排污费标准翻倍 推动排污减排</t>
  </si>
  <si>
    <t xml:space="preserve">国家发改委 、财政部和环境保护部日前联合发出通知,要求到2015年6月底前,我国各省(区、市)污水、废气主要污染物排污费征收标准将调整,污水类和废气类污染物排污费征收标准每污染当量从0.7、0.6元提高到1.4、1.2元;同时实行差别化排污收费政策,为推动企业排污减排建立有效的约束和激励机制。
</t>
    <phoneticPr fontId="16" type="noConversion"/>
  </si>
  <si>
    <t>李克强打气经济靠强改革 节能环保迎盛宴</t>
  </si>
  <si>
    <t>综合</t>
    <phoneticPr fontId="16" type="noConversion"/>
  </si>
  <si>
    <t xml:space="preserve">“向污染宣战，就是我们要用决战决胜的信心、措施来治理污染。”李克强说，环境问题关系到老百姓日常的生活和健康，中国政府必须负起责任，向这几个重要领域的污染进行宣战。。“我们必须走一条新路，就是要在发展中保护、在保护中发展。”李克强说，这条路的关键是要淘汰落后产业，发展新兴的节能环保产业，争取让新兴的节能环保产业能够跑过淘汰落后产业的速度。李克强9日与中外企业家对话交流时说，治理污染与稳定增长之间确有矛盾，尤其对发展中国家。我们已确定要走在发展中保护、在保护中发展的新路，让新兴节能环保产业“跑赢”落后产业。希望大家参与节能环保产业的发展，这是中国未来一个巨大的市场。
</t>
    <phoneticPr fontId="16" type="noConversion"/>
  </si>
  <si>
    <t>国家发改委发布《国家重点推广的低碳技术目录》</t>
  </si>
  <si>
    <t>为贯彻落实“十二五”规划《纲要》和《“十二五”控制温室气体排放工作方案》的有关要求，加快低碳技术的推广应用，引导低碳产业的发展，促进2020年我国控制温室气体排放行动目标的实现，国家发展改革委组织编制了《国家重点推广的低碳技术目录》（以下简称《目录》）。《目录》汇总表明确定义了低碳技术的分类，以简表的形式对不同低碳技术的适用范围、主要技术内容、典型项目实施情况、目前推广比例、未来五年的推广比例以及形成的减排能力等内容进行逐项说明。编制《目录》有利于鼓励低碳技术创新和推广；有利于规范和明确低碳技术的概念和认识；有利于国际应对气候变化的交流与合作。</t>
    <phoneticPr fontId="16" type="noConversion"/>
  </si>
  <si>
    <t>钱江水利</t>
  </si>
  <si>
    <t>钱江水利开发股份有限公司关于非公开发行股票申请获得中国证监会核准的公告</t>
    <phoneticPr fontId="16" type="noConversion"/>
  </si>
  <si>
    <t>钱江水利于2014年9月10日收到了中国证券监督管理委员会出具的《关于核准钱江水利开发股份有限公司非公开发行股票的批复》。主要内容如下：核准公司非公开发行不超过102,054,800股新股，批复自核准发行之日起6个月内有效。</t>
    <phoneticPr fontId="16" type="noConversion"/>
  </si>
  <si>
    <t>万邦达</t>
    <phoneticPr fontId="16" type="noConversion"/>
  </si>
  <si>
    <t>发行股份及支付现金购买资产实施情况报告书暨新增股份上市公告书</t>
    <phoneticPr fontId="16" type="noConversion"/>
  </si>
  <si>
    <t>万邦达以发行股份及支付现金的方式购买张建兴、孙宏英、于淑靖、肖杰和河北创智等5 名交易对方合计持有的昊天节能100%的股权。本次交易完成后，昊天节能将成为万邦达的全资子公司。本次收购标的昊天节能 100%股权的交易价格为68,100 万元，其中交易对价的10%采取现金支付，90%通过非公开发行股份支付。其中，张建兴和孙宏英分别所持昊天节能0.3%和9.7%股权的对价由万邦达以现金方式支付，合计金额为6,810 万元。张建兴所持昊天节能其余 43%的股份以及于淑靖、肖杰、河北创智所持昊天节能的全部股份的对价由万邦达通过非公开发行股份的方式支付，合计金额为
61,290 万元。股票发行价格为37.60元/股，共定向发行股数合计为16,261,605股。本次发行股份为限售股，发行后公司总股份为245,061,605股。</t>
    <phoneticPr fontId="16" type="noConversion"/>
  </si>
  <si>
    <t>关于所筹划的重大投资项目获得备案登记的提示性公告</t>
  </si>
  <si>
    <t>公司所筹划的重大投资项目《河西走廊黑果枸杞高效节水灌溉产业化示范项目》已获得甘肃省工业和信息化委员会备案登记.本次筹划的项目规划种植黑果枸杞50 万亩，并套种苜蓿配套建设滴灌工程.项目总投资为251,512.31 万元，其中企业自筹91,412.31万元；争取国家开发银行或农业发展银行贴息贷款60,000 万元；申请财政补助和其他建设资金100,100 万元.全部投资分为12 年使用，其中2014-2020 年为建设投资，投资金额约为114,400.82 万元（含建设期利息）。后期为流动资金投资，投资额约为137,111.49 万元。</t>
    <phoneticPr fontId="16" type="noConversion"/>
  </si>
  <si>
    <t>关于筹划重大事项停牌公告</t>
  </si>
  <si>
    <t>桑德环境</t>
    <phoneticPr fontId="16" type="noConversion"/>
  </si>
  <si>
    <t>桑德环境资源股份有限公司（以下简称“公司”或“本公司”）正在研究筹划非公开发行股票相关重大事项，公司股票自2014年9月11日开市起停牌。</t>
    <phoneticPr fontId="16" type="noConversion"/>
  </si>
  <si>
    <t>浙江富春江环保热电股份有限公司（以下简称“公司”）因筹划重大事项自2014年9月10日开市起继续停牌。</t>
    <phoneticPr fontId="16" type="noConversion"/>
  </si>
  <si>
    <t>300055.sz</t>
    <phoneticPr fontId="16" type="noConversion"/>
  </si>
  <si>
    <t>002479.SZ</t>
    <phoneticPr fontId="16" type="noConversion"/>
  </si>
  <si>
    <t>300021.SZ</t>
    <phoneticPr fontId="16" type="noConversion"/>
  </si>
  <si>
    <t>300072.SZ</t>
    <phoneticPr fontId="16" type="noConversion"/>
  </si>
  <si>
    <t>2014 年度非公开发行股票发行情况报告及上市公告书</t>
    <phoneticPr fontId="16" type="noConversion"/>
  </si>
  <si>
    <t>本次发行新增的 3,033,978 股股份为有限售条件的流通股，上市首日为2014年9 月12日。北京市海淀区国有资产投资经营有限公司、北京海淀科技发展有限公司、北京中恒天达科技发展有限公司、刘雷、林科认购的本次发行的3,033,978 股股份的限售期为36个月，本次发行发行对象均以现金认购。本次发行募集资金总额为人民币 50,000,000.00 元，扣除各项发行费用人民币510,000.00 元后，实际募集资金净额为人民币49,490,000.00 元，其中：新增注册资本人民币3,033,978.00 元，增加资本公积人民币46,456,022.00 元。</t>
    <phoneticPr fontId="16" type="noConversion"/>
  </si>
  <si>
    <t>信雅达</t>
    <phoneticPr fontId="16" type="noConversion"/>
  </si>
  <si>
    <r>
      <t>6</t>
    </r>
    <r>
      <rPr>
        <sz val="10"/>
        <color indexed="8"/>
        <rFont val="宋体"/>
        <family val="3"/>
        <charset val="134"/>
      </rPr>
      <t>00571.SH</t>
    </r>
    <phoneticPr fontId="16" type="noConversion"/>
  </si>
  <si>
    <t>因信雅达系统工程股份有限公司（以下简称：公司、本公司）正在筹划重大事项，经公司申请，本公司股票已于2014年08月27日开市时起停牌。公司股票自2014年09月09日起连续停牌，停牌时间不超过30个自然日。</t>
    <phoneticPr fontId="16" type="noConversion"/>
  </si>
  <si>
    <t>关于筹划重大事项停牌公告</t>
    <phoneticPr fontId="16" type="noConversion"/>
  </si>
  <si>
    <t>龙净环保</t>
    <phoneticPr fontId="16" type="noConversion"/>
  </si>
  <si>
    <t>员工持股计划、股票复牌公告</t>
    <phoneticPr fontId="16" type="noConversion"/>
  </si>
  <si>
    <t>员工持股计划分十期实施，在2014年至2023年的十年内，滚动设立十期各自独立存续的员工持股计划。每期员工持股计划存续期为48个月，自公司公告标的股票登记至当期员工持股计划时起计算。员工持股计划的资金来源为：首期员工持股计划资金以2013年度的净利润为基数，提取10%奖励基金。之后每一会计年度均以公司上一会计年度净利润为基数提取10%的奖励基金进入员工持股计划资金账户。员工持股计划的奖励基金提取10年，即2014年至2023年。员工持股计划确定的首期参与员工共计325人。其中，高级管理人员14名，公司及子公司骨干员工311名。首期员工持股计划资金总额34,292,811元（扣除个人所得税后），其中高级管理人员持有份额6,961,092元；其他骨干员工持有份额27,331,719元。</t>
    <phoneticPr fontId="16" type="noConversion"/>
  </si>
  <si>
    <t>环境保护部副部长：我国重金属污染防治形势依然严峻</t>
  </si>
  <si>
    <t>固废</t>
    <phoneticPr fontId="16" type="noConversion"/>
  </si>
  <si>
    <t>环境保护部副部长翟青表示，我国重金属污染综合防治形势依然严峻。2011年2月，国务院批复了《重金属污染综合防治“十二五”规划》，本次联席会议审议了《规划》中期评估报告，并研究部署了下阶段规划实施工作。3年来，《规划》实施进展情况良好。与此同时，我国重金属污染防治形势依然严峻。污染物排放新增量控制难度大。地方治理资金不到位，存在“等、靠、要、拖”的思想。涉重企业环境保护主体责任不落实，环境风险隐患依然突出。</t>
    <phoneticPr fontId="16" type="noConversion"/>
  </si>
  <si>
    <t>津膜科技</t>
    <phoneticPr fontId="16" type="noConversion"/>
  </si>
  <si>
    <t>关于重大经营合同进展的公告</t>
  </si>
  <si>
    <t>2014年9月15日，东营津膜环保科技有限公司（“发包方”）与津膜科技（“承包方”）签订了《东营津膜环保科技有限公司12万吨/天东营东城南污水处理厂项目EPC总承包合同。公司与胜利油田孚瑞特置业有限责任公司共同投资设立了东营津膜环保科技有限公司，公司占有69%的股权。本工程污水处理采用“多模式AAO+高效沉淀池+深床滤池”处理工艺，污泥处理工艺采用“机械浓缩+机械脱水”处理工艺。出水水质达到《城镇污水处理厂污染物排放标准》（GB18918-2002）规定中的一级A标准。合同价格为人民币30543.8万元。</t>
    <phoneticPr fontId="16" type="noConversion"/>
  </si>
  <si>
    <t>国中水务</t>
    <phoneticPr fontId="16" type="noConversion"/>
  </si>
  <si>
    <t>关于为子公司提供担保的公告</t>
  </si>
  <si>
    <t>本次公司为北京天地人环保科技有限公司提供的担保额为5,000万元，将覆盖原最高额担保合同，为天地人各类融资业务所发生的债权以及双方约定的在先债权提供担保，截至本公告披露日公司已实际为其提供的担保余额为6,656.72万元（其中包括在先债权3,656.72万元）；公司为北京中科国益环保工程有限公司提供的担保额为2,000万元，截至本公告披露日公司已实际为其提供的担保余额为0万元；公司为湘潭国中污水处理有限公司提供的担保额为19,000万元，截至本公告披露日公司已实际为其提供的担保余额为0万元</t>
    <phoneticPr fontId="16" type="noConversion"/>
  </si>
  <si>
    <t>中电环保</t>
    <phoneticPr fontId="16" type="noConversion"/>
  </si>
  <si>
    <t>关于控股股东及实际控制人减持股份的公告</t>
  </si>
  <si>
    <t>公司控股股东及实际控制人王政福于2014年9月15日通过大宗交易减持公司无限售条件流通股3,000,000股，占公司总股本的1.7751%。本次减持后，王政福先生持有公司股份48,970,668 股，占公司总股本的28.9767%，仍为公司控股股东及实际控制人。</t>
    <phoneticPr fontId="16" type="noConversion"/>
  </si>
  <si>
    <t>关于中国证监会恢复审查公司重大资产重组事项的公告</t>
  </si>
  <si>
    <t>瀚蓝环境</t>
    <phoneticPr fontId="16" type="noConversion"/>
  </si>
  <si>
    <t>在取得商务部相关批准文件后，公司对相关材料进行更新，于2014年9月10日向中国证监会提交了关于恢复审查公司重大资产重组事项的申请，并报送了一次反馈意见的书面回复材料等相关文件。公司于2014年9月15日取得中国证监会《行政许可申请恢复审查通知书（140188号）》，中国证监会决定恢复对公司的该行政许可申请的审查。</t>
    <phoneticPr fontId="16" type="noConversion"/>
  </si>
  <si>
    <t>碧水源</t>
    <phoneticPr fontId="16" type="noConversion"/>
  </si>
  <si>
    <t>万邦达</t>
    <phoneticPr fontId="16" type="noConversion"/>
  </si>
  <si>
    <t>关于签署BOT 项目特许经营协议的公告</t>
  </si>
  <si>
    <t>中电远达</t>
    <phoneticPr fontId="16" type="noConversion"/>
  </si>
  <si>
    <t>为了共同研发和推广板式湿式电除尘器技术，努力实现火电机组近零排放目标，更好为火电厂除尘、控制微细颗粒物领域的环保治理服务，中电投科学技术研究院有限公司和中电投远达环保（集团）股份有限公司于近日签署了《板式湿式电除尘技术研究推广合作框架协议》。本公告所述合作框架协议签署对中电远达2014年度经营业绩不构成重大影响。</t>
    <phoneticPr fontId="16" type="noConversion"/>
  </si>
  <si>
    <t>龙源技术</t>
    <phoneticPr fontId="16" type="noConversion"/>
  </si>
  <si>
    <t>持股5%以上股东减持股份的提示性公告</t>
    <phoneticPr fontId="16" type="noConversion"/>
  </si>
  <si>
    <t>龙源技术股东烟台燃控于2014年9月10日至9月12日通过大宗交易方式减持公司股份600万股，占公司总股本比例1.17%，减持均价11.99 元/股。</t>
    <phoneticPr fontId="16" type="noConversion"/>
  </si>
  <si>
    <t>2014年9月16日，公司与天元化工签订了《陕西煤业化工集团神木天元化工有限公司100t/h 煤焦油轻质化废水处理BOT 项目特许经营协议》，项目投资总金额为38,900.00 万元，协议期限为20年。</t>
    <phoneticPr fontId="16" type="noConversion"/>
  </si>
  <si>
    <t xml:space="preserve"> 关于收到《中国证监会行政许可申请受理通知书》的公告</t>
    <phoneticPr fontId="16" type="noConversion"/>
  </si>
  <si>
    <t>先河环保于2014 年9 月16 日收到中国证券监督管理委员会对公司提交的《河北先河环保科技股份有限公司发行股份购买资产核准》行政许可申请材料进行了审查，认为该申请材料齐全，符合法定形式，决定对该行政许可申请予以受理。</t>
    <phoneticPr fontId="16" type="noConversion"/>
  </si>
  <si>
    <t>聚光科技</t>
    <phoneticPr fontId="16" type="noConversion"/>
  </si>
  <si>
    <t>股权激励方案</t>
    <phoneticPr fontId="16" type="noConversion"/>
  </si>
  <si>
    <t>由于其中部分激励对象由于辞职、个人原因减少或放弃本次公司授予的限制性股票, 股份公司首次授予的激励对象调整为194名, 授予限制性股票数量调整为815.9万股，本次限制性股票授予价格调整为6.95元/股。</t>
    <phoneticPr fontId="16" type="noConversion"/>
  </si>
  <si>
    <t>关于部分已授予股票期权注销完成的公告</t>
  </si>
  <si>
    <t>公司于2014年9月15日-2014年9月16日发行了“北京碧水源科技股份有限公司2014年度第一期中期票据”，中期融资券代码为101469007，期限为３年，实际发行总额９亿元，票面年利率为6.00%，计息方式为附息固定。</t>
    <phoneticPr fontId="16" type="noConversion"/>
  </si>
  <si>
    <t>2014 年9 月15 日，碧水源收到招标人太原市排水管理处及招标代理机构中招康泰项目管理有限公司发来的《中标通知书》，确定碧水源为“晋阳污水厂一期建设项目EPC 总承包”项目的中标人。中标价为EPC：1,096,431,117.52 元、MBR：1.451 元/立方米、A/A/O：1.501 元/立方米。</t>
    <phoneticPr fontId="16" type="noConversion"/>
  </si>
  <si>
    <t>公司意注销首期股票期权激励计划首次授予部分（期权代码036005）激励对象13人已获授的未行权股票期权共计1,109,607份，注销首期股票期权激励计划预留部分（期权代码036031）激励对象1人已获授的未行权股票期权共计130,439份。上述1,240,046份股票期权注销事宜已于2014年9月16日办理完毕。</t>
    <phoneticPr fontId="16" type="noConversion"/>
  </si>
  <si>
    <t>2014年度第一期中期票据发行结果公告</t>
    <phoneticPr fontId="16" type="noConversion"/>
  </si>
  <si>
    <t>关于签署板式湿式电除尘技术研究推广合作框架协议的提示性公告</t>
    <phoneticPr fontId="16" type="noConversion"/>
  </si>
  <si>
    <t>南方汇通股份有限公司重大事项停牌公告</t>
  </si>
  <si>
    <t>南方汇通</t>
    <phoneticPr fontId="16" type="noConversion"/>
  </si>
  <si>
    <t>2014年9月19日，公司接控股股东中国南车集团公司的通知，中国南车集团公司拟对公司筹划重大事项，南方汇通自2014年9月19日上午开市起停牌。</t>
    <phoneticPr fontId="16" type="noConversion"/>
  </si>
  <si>
    <t>维尔利</t>
    <phoneticPr fontId="16" type="noConversion"/>
  </si>
  <si>
    <t>现金及发行股份购买资产并募集配套资金实施情况暨新增股份上市公告</t>
    <phoneticPr fontId="16" type="noConversion"/>
  </si>
  <si>
    <t>维尔利拟以现金及非公开发行股份方式购买蔡昌达、蔡卓宁、石东伟、蔡磊、寿亦丰、吉农基金等6 名交易对方合计持有的杭能环境100%股权，股权作价46,000.00 万元。上市公司以支付现金和发行股份相结合的方式收购杭能环境100%股权，上市公司以非公开发行股份的方式购买吉农基金持有的杭能环境全部股权，上市公司以现金和非公开发行股份的方式购买除吉农基金以外的其他每一交易对方各自持有的杭能环境的全部股权，上市公司向除吉农基金以外的其他每一交易对方以现金方式和非公开发行股份的方式支付对价的比例均为4：6。维尔利拟向不超过10 名其他特定投资者发行股份募集配套资金，配套资金总额不超过15,330.00 万元，在扣除发行费用后全部用于现金对价的支付。募集配套资金不超过本次交易总金额（本次标的公司100%股权交易对价46,000.00万元与本次配套募集资金总额15,330.00 万元之和）的25%。</t>
    <phoneticPr fontId="16" type="noConversion"/>
  </si>
  <si>
    <t>关于重大事项筹划进展及股票继续停牌公告</t>
  </si>
  <si>
    <t>桑德环境</t>
    <phoneticPr fontId="16" type="noConversion"/>
  </si>
  <si>
    <t>桑德环境重大事项的大致框架为：公司拟非公开发行股票，募集资金用于全资子公司桑德环境（香港）有限公司以每股8.1港元的价格认购桑德国际有限公司增发的280,373,831股股份和协议受让公司实际控制人文一波先生控制的Sound Water（BVI）Limited所持桑德国际有限公司的264,797,507股股份，共计545,171,338股（，占桑德国际有限公司增发后股份总数的比例为31.19%。本次交易完成后，桑德环境（香港）有限公司将成为桑德国际有限公司的第一大股东，文一波先生及其控制的其他主体仍占桑德国际有限公司增发后股份总数的比例为27.96%。）公司拟作价12亿元将所持湖北一弘水务有限公司（共持有二十二家水务公司）的100%股权转让给桑德国际有限公司或其指定方。</t>
    <phoneticPr fontId="16" type="noConversion"/>
  </si>
  <si>
    <t>永清环保</t>
    <phoneticPr fontId="16" type="noConversion"/>
  </si>
  <si>
    <t>关于以增资扩股方式收购株洲湘银园林绿化工程有限责任公司80%股权的公告</t>
    <phoneticPr fontId="16" type="noConversion"/>
  </si>
  <si>
    <t>永清环保拟通过增资扩股方式收购株洲湘银园林绿化工程有限责任公司80%股权，湘银园林目前注册资本为1000 万元，股东湖南湘银投资有限公司持有湘银园林100%的股权。公司拟以现金出资5000 万元对湘银园林进行增资（其中1000 万元计入资本公积），增资后湘银园林注册资本为5000 万元，公司持有湘银园林股权总额的80%，公司取得湘银园林控股权，合作对方湖南湘银投资有限公司持有湘银园林20%股权。增资完成后，目标公司拟更名为株洲永清湘银生态修复有限责任公司，可填补永清环保在园林及市政总承包资质方面的空白，对公司在土壤修复业务领域将形成有利的补充。</t>
    <phoneticPr fontId="16" type="noConversion"/>
  </si>
  <si>
    <t>河北定州建再生资源产业基地 改善京津冀环境质量</t>
  </si>
  <si>
    <t>综合</t>
    <phoneticPr fontId="16" type="noConversion"/>
  </si>
  <si>
    <t>河北</t>
    <phoneticPr fontId="16" type="noConversion"/>
  </si>
  <si>
    <t xml:space="preserve">“北方(定州)再生资源产业基地发展战略研讨会”表示河北省定州市斥资200亿元人民币,开建占地超万亩的目前中国最大的再生资源产业基地。该基地总投资200亿元,占地10000余亩,分两期实施。已开工建设的一期工程占地4690亩,总投资100亿元,预计2015年交付使用,将重点发展橡胶回收加工、精深再制造、废旧机械电子精深加工、报废汽车拆解再利用、物流运输、节能环保新能源六大产业。
</t>
    <phoneticPr fontId="16" type="noConversion"/>
  </si>
  <si>
    <t>京临时提高报废老旧机动车补助标准 最高达21500</t>
  </si>
  <si>
    <t>北京</t>
    <phoneticPr fontId="16" type="noConversion"/>
  </si>
  <si>
    <t>大气</t>
    <phoneticPr fontId="16" type="noConversion"/>
  </si>
  <si>
    <t>为加速淘汰老旧机动车，北京从今年9月15日至10月31日临时提高报废老旧机动车补助标准，期间淘汰老旧车辆的最高补贴可达21500元。临时补贴仅限报废车辆，由北京转出到外地的老旧机动车不在临时补贴之列。北京报废老旧机动车的车主，在享受原有每车平均6000元补助的基础上，再增加3000元补助额度，最高增加补助额度可达5000元。这意味着，在此期间，北京小客车的报废补助由7000元提高至9500元，大客车补助由16500元提高至21500元。</t>
    <phoneticPr fontId="16" type="noConversion"/>
  </si>
  <si>
    <t>发改委解读应对气候变化规划：根据定位制定政策</t>
  </si>
  <si>
    <t>全国</t>
    <phoneticPr fontId="16" type="noConversion"/>
  </si>
  <si>
    <t>大气</t>
    <phoneticPr fontId="16" type="noConversion"/>
  </si>
  <si>
    <t>源局发煤电节能减排改造计划：2020电煤消费比提至60%</t>
  </si>
  <si>
    <t>六部委联手声明2017年全国将禁行黄标车</t>
  </si>
  <si>
    <t>大气</t>
    <phoneticPr fontId="16" type="noConversion"/>
  </si>
  <si>
    <t xml:space="preserve">日前环保部联合六部委出台淘汰黄标车和老旧车方案，预计到2015 年，基本淘汰京津冀、长三角、珠三角等区域内的500万辆黄标车；到2017 年基本淘汰全国范围的黄标车。方案要求今年10月底前，重点区域地级及以上城市完成黄标车限行和禁行区域划定工作；年底前实施限行区域黄标车分时段限行，城市核心区域全天禁行； 2015年6月底前，所有地级及以上城市实现黄标车限行、禁行。与此同时，地方各级人民政府对淘汰黄标车及老旧车工作负总责，国务院已将黄标车及老旧车淘汰任务完成情况纳入《大气污染防治行动计划》考核，各地要尽快制定淘汰计划，明确各部门职责，确保目标如期实现。
</t>
    <phoneticPr fontId="16" type="noConversion"/>
  </si>
  <si>
    <t>五部委推环保技术产业化</t>
  </si>
  <si>
    <t>环保部出台新疆环保实施细则 推进钢铁等脱硫脱硝除尘</t>
  </si>
  <si>
    <t>新疆</t>
    <phoneticPr fontId="16" type="noConversion"/>
  </si>
  <si>
    <t xml:space="preserve">环保部日前印发《贯彻落实第二次中央新疆工作座谈会精神支持新疆生态环境保护的实施细则》(以下简称《实施细则》)，提出将从大气污染防治、水污染防治、湖泊生态环境保护、生态建设与保护、环保能力建设等6个方面，大力支持新疆生态环境保护工作。《实施细则》明确，今后环保援疆工作将逐步解决大气、水、生态等领域的突出问题，改善重点区域流域和农村生态环境质量，基本遏制生态环境总体恶化趋势，增强生态安全保障和环境风险防范能力，健全生态环境治理体系，提高生态环境保护能力，为新疆社会稳定和长治久安打下扎实基础。环保部将支持新疆实施《大气污染防治行动计划》，推进电力、钢铁等行业脱硫脱硝除尘；支持全面实施《乌鲁木齐市大气污染治理建设项目规划》，加大中央投资补助力度。
</t>
    <phoneticPr fontId="16" type="noConversion"/>
  </si>
  <si>
    <t>陕西出台《土壤环境保护和综合治理工作实施意见》，推动土壤监测和修复</t>
  </si>
  <si>
    <t>陕西</t>
    <phoneticPr fontId="16" type="noConversion"/>
  </si>
  <si>
    <t>土壤</t>
    <phoneticPr fontId="16" type="noConversion"/>
  </si>
  <si>
    <t xml:space="preserve">陕西出台《土壤环境保护和综合治理工作实施意见》，要求到2015年底，全面摸清省内土壤环境状况，并建立耕地和饮用水源地土壤环境保护制度和土壤环境监测评估制度。到2015年底，全面摸清陕西省土壤环境状况；划定耕地和集中式饮用水水源地优先保护区域，并建立严格的耕地和饮用水源地土壤环境保护制度；建立比较完善的土壤环境例行监测和评估制度，对全省60%以上的耕地和服务人口50万以上的集中式饮用水水源地土壤环境开展例行监测；因地制宜开展土壤污染治理修复试点示范，使全省土壤环境质量长期保持稳定。
</t>
    <phoneticPr fontId="16" type="noConversion"/>
  </si>
  <si>
    <t xml:space="preserve">为落实国务院印发的《“十二五”国家战略新兴产业发展规划》，加快提升我国环保技术装备发展，发改委、工信部、科技部、财政部、环保部等五部委联合制定了《重大环保技术装备与产品产业化工程实施方案》。方案实施周期为三年，方案总体目标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到2016年底，国内环保装备工业生产总值达到7000亿元，2014-2016年均增速保持在20%以上。《意见》明确要求，陕西土壤防治的五项重要任务包括：一是要严格控制新增土壤污染。二是要确定土壤环境保护优先区域，加大优先区域保护力度。三是要强化被污染土壤的环境风险管控，加强污染耕地安全利用监管和强污染用地环境风险管控。四是要实施土壤修复试点，选择被污染地块集中分布的典型区域，开展土壤污染治理与修复试点，有计划、分步骤地推进土壤污染治理与修复。
五是要提升土壤环境监管能力。
</t>
    <phoneticPr fontId="16" type="noConversion"/>
  </si>
  <si>
    <t>中国与东盟加强环境合作共谋区域可持续发展</t>
    <phoneticPr fontId="16" type="noConversion"/>
  </si>
  <si>
    <t>9月17日２０１４中国－东盟环境合作论坛１７日在南宁开幕。来自东盟各成员国和东盟秘书处的环境官员等展开讨论，提出中国与东盟应当加强环境绿色合作，共谋区域可持续发展。中国和东盟各国在污水治理、大气污染控制、重金属污染防治以及海洋开发、新能源开发等方面有很大的合作空间。双方应携手应对环境挑战，通过推动节能环保产业的发展，搭建环保技术与产业交流平台，在探索可持续发展的进程中促进区域绿色合作。</t>
    <phoneticPr fontId="16" type="noConversion"/>
  </si>
  <si>
    <t>新疆转发《关于做好燃煤发电机组脱硫、脱硝、除尘设施先期验收有关工作的通知》</t>
  </si>
  <si>
    <t xml:space="preserve">新疆维吾尔自治区环境保护厅转发《关于做好燃煤发电机组脱硫脱硝除尘设施先期验收有关工作的通知》，要求一、各燃煤发电机组项目配套的脱硫、脱硝、除尘设施具备验收条件的，在发电机组168小时满负荷运行测试后，直接委托有资质的监测机构开展验收监测，并按要求通过烟气排放连续监测系统比对验收方可申请环保设施验收。二、凡是环保部审批的燃煤发电机组项目配套的脱硫、脱硝、除尘设施单项验收，各电力企业直接向环保部申请环保设施单项验收。三、凡属于自治区环保厅审批的及各地州市环保局审批的燃煤发电机组项目配套的脱硫、脱硝、除尘设施，且须申请环保电价的燃煤发电机组配套建设的脱硫、脱硝、除尘设施单项验收由自治区环保厅统一组织。四、请各地州市环保局通知辖区内各相关电力企业及环境监测站。
</t>
    <phoneticPr fontId="16" type="noConversion"/>
  </si>
  <si>
    <t>三部委公布能源央企 2013年减排考核情况</t>
  </si>
  <si>
    <t xml:space="preserve">日前，环保部、国家统计局、国家发改委公布了2013年度各省、自治区、直辖市和八家中央企业主要污染物总量减排考核结果公告。公告显示，去年我国四项污染物排放量均比去年有所下降。全国化学需氧量、氨氮、二氧化硫、氮氧化物排放总量同比分别下降2.93%、3.14%、3.48%和4.72%。三部委公布的八家央企均是能源企业，包括“两桶油”“五大电力”和一家煤炭企业神华。从公布的考核情况看，上述企业污染物排放总量控制均取得成效，包括化学需氧量、氨氮、二氧化碳和氮氧化物排放的各项指标较上一年出现明显递减。
</t>
    <phoneticPr fontId="16" type="noConversion"/>
  </si>
  <si>
    <t xml:space="preserve">9月15日，国家发改委网站发布了六部委（国家发改委、环保部、商务部、海关总署、工商总局、质检总局）共同制定的《商品煤质量管理暂行办法》，并自明年起施行。商品煤质量新规对流通煤炭的要求提高，做出了更严格的规定。所谓商品煤，是指作为商品出售的煤炭产品，不包括坑口自用煤及煤泥、矸石等副产品，企业自身远距离运输的自用煤，也在商品煤质量规定约束范围内。《办法》规定，商品煤应当满足以下基本要求：褐煤灰分要不大于30%，其他煤种不大于40%；褐煤的硫分不大于1.5%，其他煤种不大于3.0%。对于汞、砷、磷、氯、氟等指标也提出明确要求。上述这些成分都是空气污染的主要来源。
</t>
    <phoneticPr fontId="16" type="noConversion"/>
  </si>
  <si>
    <t>六部委规范商品煤质量 严打空气污染源</t>
  </si>
  <si>
    <t xml:space="preserve">
贵州省重抓乌江流域治理 工业固废处理为重点
</t>
    <phoneticPr fontId="16" type="noConversion"/>
  </si>
  <si>
    <t>贵州</t>
    <phoneticPr fontId="16" type="noConversion"/>
  </si>
  <si>
    <t xml:space="preserve">9月15日，环保部网站发布消息称，贵州省将加大乌江流域治理力度，重点抓好流域内工业固体废弃物处理工作，确保到2017年流域内中心城市饮用水源水质100%达标。针对乌江流域中下游水质长期超标的问题，贵州省将全面加大乌江流域环境治理力度，具体措施包括推出一系列乌江流域保护规划和工作方案以及落实具体治污责任。针对乌江流域工业污染、网箱养鱼、城镇生活污水三大主要污染问题，贵州省将重点抓好流域内工业固体废弃物，尤其是磷化工废弃物的处理和综合利用工作。
</t>
    <phoneticPr fontId="16" type="noConversion"/>
  </si>
  <si>
    <t>水、固废</t>
    <phoneticPr fontId="16" type="noConversion"/>
  </si>
  <si>
    <t>《国家应对气候变化规划(2014—2020年)》</t>
    <phoneticPr fontId="29" type="noConversion"/>
  </si>
  <si>
    <t>大气防治</t>
    <phoneticPr fontId="29" type="noConversion"/>
  </si>
  <si>
    <t>发改委</t>
    <phoneticPr fontId="29" type="noConversion"/>
  </si>
  <si>
    <t>《规划》分析了全球气候变化趋势及对我国影响、应对气候变化工作现状、面临的形势及战略要求等内容，提出了中国积极应对气候变化的指导思想和主要目标，明确了控制温室气体排放、适应气候变化影响等重点任务，并从实施试点示范工程、完善区域应对气候变化政策、健全激励约束机制、强化科技支撑、加强能力建设、深化国际交流与合作等方面提出政策措施和实施途径，确保规划目标任务落实。到２０２０年，单位国内生产总值二氧化碳排放比２００５年下降４０％—４５％，森林面积和蓄积量分别比２００５年增加４０００万公顷和１３亿立方米；沙化土地治理面积占可治理沙化土地治理面积的５０％以上；城市供水保证率显著提高；重点城市城区及其他重点地区防洪除涝抗旱能力显著增强。大中城市公交出行分担比率达到３０％；完善铁路运输网络，加快铁路电气化改造，铁路单位运输工作量二氧化碳排放比２０１０年降低１５％；完善空中交通网络，优化机队结构，民用航空单位客货运周转量的二氧化碳排放比２０１０年降低１１％左右。</t>
    <phoneticPr fontId="29" type="noConversion"/>
  </si>
  <si>
    <t>9月12日印发《煤电节能减排升级与改造行动计划 (2014-2020年)》，在执行更严格能效环保标准的前提下，到2020年，力争使煤炭占一次能源消费比重下降到62%以内，电煤占煤炭消费比重提高到60%以上。</t>
    <phoneticPr fontId="16" type="noConversion"/>
  </si>
  <si>
    <t>《煤电节能减排升级与改造行动计划 (2014-2020年)》</t>
  </si>
  <si>
    <t>发改委、环保部、国家能源局</t>
    <phoneticPr fontId="29" type="noConversion"/>
  </si>
  <si>
    <t>全国新建燃煤发电机组平均供电煤耗低于300克标准煤/千瓦时(以下简称“克/千瓦时”)；到2020年，现役燃煤发电机组改造后平均供电煤耗低于310克/千瓦时，其中现役60万千瓦及以上机组(除空冷机组外)改造后平均供电煤耗低于300克/千瓦时。东部地区现役30万千瓦及以上公用燃煤发电机组、10万千瓦及以上自备燃煤发电机组以及其他有条件的燃煤发电机组，改造后大气污染物排放浓度基本达到燃气轮机组排放限值。新建燃煤发电机组(含在建和项目已纳入国家火电建设规划的机组)应同步建设先进高效脱硫、脱硝和除尘设施，不得设置烟气旁路通道。</t>
    <phoneticPr fontId="29" type="noConversion"/>
  </si>
  <si>
    <t>《2014年黄标车及老旧车淘汰工作实施方案》</t>
  </si>
  <si>
    <t>环保部等六部委</t>
    <phoneticPr fontId="29" type="noConversion"/>
  </si>
  <si>
    <t>预计到2015 年，基本淘汰京津冀、长三角、珠三角等区域内的500万辆黄标车；到2017 年基本淘汰全国范围的黄标车。方案要求今年10月底前，重点区域地级及以上城市完成黄标车限行和禁行区域划定工作；年底前实施限行区域黄标车分时段限行，城市核心区域全天禁行； 2015年6月底前，所有地级及以上城市实现黄标车限行、禁行。与此同时，地方各级人民政府对淘汰黄标车及老旧车工作负总责，国务院已将黄标车及老旧车淘汰任务完成情况纳入《大气污染防治行动计划》考核，各地要尽快制定淘汰计划，明确各部门职责，确保目标如期实现。</t>
  </si>
  <si>
    <t>《重大环保技术装备与产品产业化工程实施方案》</t>
  </si>
  <si>
    <t>发改委、工信部、科技部、财政部、环保部</t>
  </si>
  <si>
    <t>综合</t>
    <phoneticPr fontId="29" type="noConversion"/>
  </si>
  <si>
    <t xml:space="preserve">方案实施周期为三年，方案总体目标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到2016年底，国内环保装备工业生产总值达到7000亿元，2014-2016年均增速保持在20%以上。《意见》明确要求，陕西土壤防治的五项重要任务包括：一是要严格控制新增土壤污染。二是要确定土壤环境保护优先区域，加大优先区域保护力度。三是要强化被污染土壤的环境风险管控，加强污染耕地安全利用监管和强污染用地环境风险管控。四是要实施土壤修复试点，选择被污染地块集中分布的典型区域，开展土壤污染治理与修复试点，有计划、分步骤地推进土壤污染治理与修复。五是要提升土壤环境监管能力。
</t>
    <phoneticPr fontId="29" type="noConversion"/>
  </si>
  <si>
    <t>首创股份</t>
    <phoneticPr fontId="16" type="noConversion"/>
  </si>
  <si>
    <t>出售资产进展公告</t>
    <phoneticPr fontId="16" type="noConversion"/>
  </si>
  <si>
    <t>600008.SH</t>
    <phoneticPr fontId="16" type="noConversion"/>
  </si>
  <si>
    <t>北京首创股份有限公司拟将所持北京京城水务有限责任公司51%股权协议转让给北京城市排水集团有限责任公司，北京京城水务有限责任公司全部股权在2014年1月31日所表现的市场价值为445,310.00万元。</t>
    <phoneticPr fontId="16" type="noConversion"/>
  </si>
  <si>
    <t>碧水源</t>
    <phoneticPr fontId="16" type="noConversion"/>
  </si>
  <si>
    <t>关于首期股票期权激励计划首次授予第三个行权期可行权的公告</t>
    <phoneticPr fontId="16" type="noConversion"/>
  </si>
  <si>
    <t>碧水源首期股票期权激励计划首次授予股票期权第三个行权期行权条件满足，公司同意94名符合条件的激励对象在第三个行权期行权，可行权
数量为9,705,191份。公司首期股票期权激励计划首次授予股票期权第三个行权期采用自主行权模式。</t>
    <phoneticPr fontId="16" type="noConversion"/>
  </si>
  <si>
    <t>关于为控股子公司提供担保的公告</t>
  </si>
  <si>
    <t>碧水源为净水科技公司向北京银行股份有限公司西单支行申请的人民币不超过2,000 万元的综合授信业务提供连带责任保证担保。被担保人北京碧水源净水科技有限公司为本公司控股子公司，公司持股比例为37.8%，表决权比例为58.89%。</t>
    <phoneticPr fontId="16" type="noConversion"/>
  </si>
  <si>
    <t>纪庄子污水处理厂及再生水厂迁建的进展公告</t>
  </si>
  <si>
    <t>创业环保</t>
    <phoneticPr fontId="16" type="noConversion"/>
  </si>
  <si>
    <t>新建污水处理厂（定名为津沽污水处理厂）已全部接收、处理纪庄子污水处理厂收水范围内的污水,出水水质达到设计标准。新建再生水厂（定名为津沽再生水厂）已代替纪庄子再生水厂向其服务范围内用户达标供水。纪庄子污水处理厂和再生水厂停止运行, 开始拆除及土地交付工作，新老水厂顺利完成切换。</t>
    <phoneticPr fontId="16" type="noConversion"/>
  </si>
  <si>
    <t>中标公告</t>
    <phoneticPr fontId="16" type="noConversion"/>
  </si>
  <si>
    <t>2014年9月23日创业环保收到天津市供热办公室发出的中标通知书，本公司中标天津市黑牛城道1#、2#能源站特许经营项目。该项目采用BOT模式，特许经营期限为30年，黑牛城道1#、2#能源站利用浅层地热能提供供热、供冷服务，供热和供冷服务总面积均为47.65万㎡，投资估算约人民币24717万元，要求于2017年6月竣工。项目投资估算约人民币2.47亿元，项目供热服务价格执行天津市集中供热非居民用户统一定价标准40元/㎡，供冷初始服务价格31元/㎡</t>
    <phoneticPr fontId="16" type="noConversion"/>
  </si>
  <si>
    <t>国中水务</t>
    <phoneticPr fontId="16" type="noConversion"/>
  </si>
  <si>
    <t>关于全资子公司签订特许经营权协议的公告</t>
  </si>
  <si>
    <t>国中水务全资子公司北京天地人环保科技有限公司近日与内蒙古达拉特经济开发区管理委员会签订了《内蒙古达拉特经济开发区浓盐水处理项目（浓盐水处理设施及两座高盐晾晒池）特许经营权协议》及其补充协议，特许经营权为30年。天地人在特许经营期内，独享接收并处理经济开发区内所有企业排放的浓盐水和排入高盐晾晒池的高盐水。由天地人投资、建设、运营和维护的浓盐水处理设施处理能力为6,000立方米/天，受托运营的两座高盐晾晒池的接收处理能力分别为3,000立方米/天和2,100立方米/天，计划2014年12月底完工。本项目的工程总造价为4,822万元，经双方确认，投资回报率为9%。</t>
    <phoneticPr fontId="16" type="noConversion"/>
  </si>
  <si>
    <t>武汉控股</t>
    <phoneticPr fontId="16" type="noConversion"/>
  </si>
  <si>
    <t>关于发行公司债券获得中国证监会发行审核委员会审核通过的公告</t>
    <phoneticPr fontId="16" type="noConversion"/>
  </si>
  <si>
    <t>中国证券监督管理委员会发行审核委员会于2014年9月19日对武汉三镇实业控股股份有限公司（以下简称“公司”）发行公司债券的申请进行了审核。根据会议审核结果，公司本次发行公司债券的申请获得通过。</t>
    <phoneticPr fontId="16" type="noConversion"/>
  </si>
  <si>
    <t>华西能源</t>
    <phoneticPr fontId="16" type="noConversion"/>
  </si>
  <si>
    <t>关于对外投资的公告</t>
  </si>
  <si>
    <t>华西能源计划以部分机器设备作价实物出资1,238.49万元增资入股成都华西阀门有限公司，本次增资入股完成后，成都华西阀门注册资本由1,000万元增加至2,238.49万元。公司将持有成都华西阀门51%的股权，成为成都华西阀门的控股股东，成都华西阀门将纳入公司合并财务报表范围。本次增资完成后，成都华西阀门董事会进行相应调整，董事会由5名董事组成，其中华西能源委派3名董事，成都华西阀门原股东委派2名董事。</t>
    <phoneticPr fontId="16" type="noConversion"/>
  </si>
  <si>
    <t>兴源过滤</t>
    <phoneticPr fontId="16" type="noConversion"/>
  </si>
  <si>
    <t>2014年9月25日兴源过滤收到中国证监会141214 号《中国证监会行政许可申请受理通知书》，定对该行政许可申请予以受理。公司拟发行股份购买兴源控股有限公司及钟伟尧等11名自然人持有的浙江水美环保工程有限公司100%股权事宜。</t>
    <phoneticPr fontId="16" type="noConversion"/>
  </si>
  <si>
    <t>关于与宣州区人民政府签署秸秆生物质能源发电供热项目投资协议书的公告</t>
    <phoneticPr fontId="16" type="noConversion"/>
  </si>
  <si>
    <t>盛运股份</t>
    <phoneticPr fontId="16" type="noConversion"/>
  </si>
  <si>
    <t>协议内容为：建设一座一期规模为焚烧秸秆600 吨/日，配置3 台65t/h循环流化床秸秆锅炉和2 套15MW 汽轮发电机组的秸秆焚烧发电厂（项目采取热电联产，保证宣州经济开发区内企业用热（一期保证用汽量为90t/h）,具体数据以安徽省发改委对《项目申请报告》的批复意见为准）。项目一期投资估算3.5 亿元人民币，项目建设期为1.5 年（自项目申请报告核准之日起计）。一期项目预留扩展端，随着开发区企业用热需求的增加，适时进行二期扩建。建设覆盖宣州经济开发区内用热企业的供热管网。宣州区人民政府提供开发区内符合项目环评及建设要求的土地约200亩作为项目建设用地，于2014 年12 月31 日前，与盛运股份设立的项目公司签署秸秆《特许经营协议》和《经济开发区供热协议》，特许经营期自项目正式投产
之日开始计算30 年。盛运股份力争本项目于2016 年5 月31 日前投入运行，最迟于2016 年年底建成运营。</t>
    <phoneticPr fontId="16" type="noConversion"/>
  </si>
  <si>
    <t>关于获准发行超短期融资券的公告</t>
  </si>
  <si>
    <t>2014年9月22日，公司接到中国银行间市场交易商协会《接受注册通知书》，接受公司超短期融资券注册，其主要内容如下：公司超短期融资券注册金额为20亿元，注册额度自通知书发出之日起2年内有效，由上海浦东发展银行股份有限公司主承销。</t>
    <phoneticPr fontId="16" type="noConversion"/>
  </si>
  <si>
    <t>永清环保</t>
    <phoneticPr fontId="16" type="noConversion"/>
  </si>
  <si>
    <t>永清环保于2014 年9 月19 日收到中国证券监督管理委员会《中国证监会行政许可申请受理通知书》，对公司提交的《上市公司非公开发行股票（创
业板）》行政许可申请予以受理。</t>
    <phoneticPr fontId="16" type="noConversion"/>
  </si>
  <si>
    <t>天壕节能</t>
  </si>
  <si>
    <t>300332.SZ</t>
    <phoneticPr fontId="16" type="noConversion"/>
  </si>
  <si>
    <t>关于收购北京力拓节能工程技术有限公司股权的公告</t>
  </si>
  <si>
    <t>天壕节能与自然人张英辰、郑硕果于2014年9月26日在北京签署了《股权转让协议》，各方约定由天壕节能以现金38,000万元收购张英辰和郑硕果合计持有的北京力拓节能工程技术有限公司（简称“北京力拓”）100%的股权，其中张英辰持有的70%股权的收购价格为26,600万元，郑硕果持有的30%股权的收购价格为11,400万元。本次收购资金来源于公司自有资金，本次股权转让完成后，北京力拓将成为天壕节能的全资子公司。</t>
    <phoneticPr fontId="16" type="noConversion"/>
  </si>
  <si>
    <t>京津冀PM2.5半数来自工业 主排放源为钢铁行业</t>
    <phoneticPr fontId="16" type="noConversion"/>
  </si>
  <si>
    <t>京津冀</t>
    <phoneticPr fontId="16" type="noConversion"/>
  </si>
  <si>
    <t>大气</t>
    <phoneticPr fontId="16" type="noConversion"/>
  </si>
  <si>
    <t xml:space="preserve">中国清洁空气联盟与清华大学联合发布《京津冀能否实现2017年PM2.5改善目标？—基于“大气国十条”的京津冀地区细颗粒物污染防治政策效果评估》指出：工业过程和民用部门是京津冀地区一次PM2.5的主要来源，分别贡献了54%和29%，其中工业过程排放主要来自于钢铁、水泥、炼焦等行业，民用部门排放主要来自于民用燃煤和生物质燃烧；此外，电力、供热、工业锅炉和交通部门分别贡献了4%、3%、6%和4%。
</t>
    <phoneticPr fontId="16" type="noConversion"/>
  </si>
  <si>
    <t xml:space="preserve">河北关停26家环境违法企业37家被令限期整改
</t>
    <phoneticPr fontId="16" type="noConversion"/>
  </si>
  <si>
    <t>河北</t>
    <phoneticPr fontId="16" type="noConversion"/>
  </si>
  <si>
    <t xml:space="preserve">为了全面推进河北省环保专项行动工作的开展，8月6日至20日，由河北省环保厅、省公安厅环境安全保卫总队及各市执法人员43人组成7个督导组对各市环保专项行动开展、渗坑专项整治、重点案件查办以及网格化建立运行等情况进行了督导检查。9月25日，河北省环保厅公布了督查情况：共检查企业137家，其中立案处罚16家、责令限期整改37家、关停26家。
</t>
    <phoneticPr fontId="16" type="noConversion"/>
  </si>
  <si>
    <t>环保装备制造业增长目标年均超20%</t>
  </si>
  <si>
    <t>全国</t>
    <phoneticPr fontId="16" type="noConversion"/>
  </si>
  <si>
    <t xml:space="preserve">9月22日，国家发展改革委等5部委发布重大环保装备与产品产业化工程实施方案，方案明确了环保产业规模增长目标，即环保装备制造业年均增速保持在20%以上，到2016年实现环保装备工业生产总值7000亿元，重大环保装备基本满足国内市场需求。实施方案提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推动先进成熟技术产业化应用和推广。实施方案明确到2016年，高效低耗的先进环保技术装备与产品的市场占有率由目前的10%左右提高到30%以上，提升优势产品的国际竞争力。
</t>
    <phoneticPr fontId="16" type="noConversion"/>
  </si>
  <si>
    <t xml:space="preserve">环保部门不再开展上市环保核查
</t>
    <phoneticPr fontId="16" type="noConversion"/>
  </si>
  <si>
    <t>全国</t>
    <phoneticPr fontId="16" type="noConversion"/>
  </si>
  <si>
    <t>环境保护部部长周生贤日前主持召开环保部常务会议，会议指出,上市环保核查制度实施以来发挥的积极作用,应当给予充分肯定。但是,也要看到上市环保核查制度存在主体责任不清、地方保护主义干扰、核查周期较长,甚至存在利益寻租等突出问题。会议强调,为贯彻落实党的十八大和十八届三中全会关于简政放权、深化行政审批制度改革精神,对上市环保核查工作进行改革十分必要。为此,环境保护部征求系统内外各方面意见,拟定了上市环保核查工作改革思路。遵循“减少行政干预、市场主体负责”原则,将上市环保核查由政府主导全部交由市场主体负责。改革思路主要包括:一是环境保护部停止受理及开展上市环保核查;二是地方各级环保部门停止开展上市环保核查;三是严格规范对上市公司的日常环保监管;四是加大政府和企业环境信息公开力度;五是保荐机构通过公开渠道获取企业环境信息。</t>
    <phoneticPr fontId="16" type="noConversion"/>
  </si>
  <si>
    <t xml:space="preserve">环保部：上市环保核查将全部交由市场主体负责 
</t>
    <phoneticPr fontId="16" type="noConversion"/>
  </si>
  <si>
    <t>9月25日，环境保护部部长周生贤主持召开环境保护部常务会议，听取上市环保核查工作改革思路的汇报，审议并原则通过部分建设项目环评审查意见，会议原则通过关于上市环保核查工作改革思路，将上市环保核查由政府主导全部交由市场主体负责。</t>
    <phoneticPr fontId="16" type="noConversion"/>
  </si>
  <si>
    <t>环境保护部发布2014上半年各省市主要污染物排放量指标</t>
    <phoneticPr fontId="16" type="noConversion"/>
  </si>
  <si>
    <t xml:space="preserve">环境保护部发布《2014年上半年各省自治区直辖市主要污染物排放量指标公报》：结果表明，2014年上半年全国化学需氧量排放总量1172.2万吨，同比下降2.26%；氨氮排放总量122.5万吨，同比下降2.67%;二氧化硫排放总量1037.2万吨，同比下降1.87%；氮氧化物排放总量1099.5万吨，同比下降5.82%，其中，氮氧化物减排创造了“十二五”以来最好成绩，也为全面完成“十二五”减排目标打下了良好的基础。2014年上半年，全国新增城镇（含建制镇、工业园区）污水日处理能力502万吨，453个造纸、印染等重点项目实施废水深度治理及回用工程；新增火电脱硝机组1.2亿千瓦，脱硝装机容量累计达5.5亿千瓦，占火电总装机容量62.5%；2830万千瓦现役火电机组脱硫设施实施增容改造；7500万千瓦火电机组拆除脱硫设施烟气旁路，无旁路运行脱硫机组累计达4.75亿千瓦；6950平方米钢铁烧结机新增烟气脱硫设施，已脱硫烧结机面积累计达9.4万平方米，占烧结机总面积69%；1亿吨水泥熟料产能新型干法生产线新建脱硝设施，脱硝水泥熟料产能累计达8.2亿吨，占全国新型干法总产能57%；3512个畜禽规模养殖场完善废弃物处理和资源化利用设施，化学需氧量和氨氮去除效率分别提高6个和26个百分点；淘汰黄标车和老旧机动车220多万辆，持续推进造纸、印染、电力、钢铁、水泥等落后产能淘汰工作。
</t>
    <phoneticPr fontId="16" type="noConversion"/>
  </si>
  <si>
    <t>武汉机动车排气污染防治条例获通过</t>
    <phoneticPr fontId="16" type="noConversion"/>
  </si>
  <si>
    <t>武汉</t>
    <phoneticPr fontId="16" type="noConversion"/>
  </si>
  <si>
    <t>大气</t>
    <phoneticPr fontId="16" type="noConversion"/>
  </si>
  <si>
    <t>《武汉市机动车排气污染防治条例》获市人大常委会会议表决通过。《条例》提倡公民绿色出行，首次提出“机动车停车3分钟以上熄灭发动机”。这意味着，武汉市将进入机动车污染防治最严厉时期。目前，武汉市机动车保有量已突破170万辆，氮氧化物排放量占全市排放量34%，成为主要污染源之一。</t>
    <phoneticPr fontId="16" type="noConversion"/>
  </si>
  <si>
    <t>山东省首次制定环境保护监测方法标准</t>
  </si>
  <si>
    <t>山东</t>
    <phoneticPr fontId="16" type="noConversion"/>
  </si>
  <si>
    <t xml:space="preserve">9月22日，由山东省环境监测中心站等单位编制的《山东省固定污染源废气　低浓度颗粒物的测定—重量法》(DB37/T 2537-2014)正式发布实施。该方法标准是我国首次发布实施的低浓度颗粒物测定方法标准，也是山东省首次制定环境保护监测方法标准。该标准规定了测定固定污染源废气中低浓度颗粒物的手工重量法，扩展了相关国家标准中低浓度颗粒物的测定方法。经现场验证，该方法操作性强，适用于固定污染源低浓度颗粒物的测定。该标准的制定实施对于我省乃至全国做好燃煤电厂超低排放技术应用试点新技术推广以及加快推进大气污染防治工作具有非常重要的意义。
｜　联系我们　｜　版权保护　｜　隐私与安全　｜　RSS订阅　｜ 
 Copyright©2000-2010　主办单位：中国电能成套设备有限公司
电信业务审批：[2001]字第621号　网站注册标号：010202001041900197
经营许可证：京ICP证010469号 
</t>
    <phoneticPr fontId="16" type="noConversion"/>
  </si>
  <si>
    <t xml:space="preserve">工信部调研京津冀工业固体废物利用 将推实施方案 
</t>
    <phoneticPr fontId="16" type="noConversion"/>
  </si>
  <si>
    <t>固废</t>
    <phoneticPr fontId="16" type="noConversion"/>
  </si>
  <si>
    <t xml:space="preserve">2014年9月23日，工业和信息化部节能与综合利用司会同北京市经信委、天津市经信委和河北省工信厅赴天津开展专题调研。研究制定推动工业固体废物资源化利用实施方案，探索区域性协同发展新模式，推动产业对接，建立完善工业固废资源化利用产业链，促进工业固体废物规模化、高值化利用，为区域环境保护做出贡献。工信部此前规划，到2015年大宗工业固体废物年综合利用量达到16亿吨、年产值5000亿元、综合利用率达到50%；“十二五”期间，大宗工业固体废物综合利用量累计达到70亿吨。
</t>
    <phoneticPr fontId="16" type="noConversion"/>
  </si>
  <si>
    <t>可再生能源配额制出台在即目前正征求建议</t>
  </si>
  <si>
    <t xml:space="preserve">国家能源局所起草的《可再生能源电力配额考核办法（试行）》，已经由国家发改委主任办公会讨论并原则通过。根据会议提出的意见，能源局修订后再向财政部、环保部、国资委等部委，各省政府及发改委、各电网企业和主要发电企业征求意见.可再生能源配额制出台后，国家将为各省（自治区、直辖市）及电网企业制定可再生能源电力配额指标，通过强制性政策为地方政府、电力企业戴上紧箍咒。按照《考核办法》，国家将非水电可再生能源电力纳入配额制考核范围，具体包括风力发电、太阳能发电、生物质能发电、地热发电和海洋能发电等技术，具备规模化发展的主要是前三项。
</t>
    <phoneticPr fontId="16" type="noConversion"/>
  </si>
  <si>
    <t>五部委下发重大环保技术装备与产品产业化方案</t>
    <phoneticPr fontId="16" type="noConversion"/>
  </si>
  <si>
    <t>国家发改委、工信部、科技部、财政部、环保部联合公布《重大环保技术装备与产品产业化工程实施方案》。方案要求产业规模快速增长，环保装备制造业年均增速保持在20%以上，到2016年实现环保装备工业生产总值7000亿元，重大环保装备基本满足国内市场需求；先进环保技术装备市场占有率稳步提升，到2016年高效低耗的先进环保技术装备与产品的市场占有率由目前的10%左右提高到30%以上，提升优势产品的国际竞争力。</t>
    <phoneticPr fontId="16" type="noConversion"/>
  </si>
  <si>
    <r>
      <rPr>
        <sz val="9"/>
        <color rgb="FF333333"/>
        <rFont val="宋体"/>
        <family val="3"/>
        <charset val="134"/>
      </rPr>
      <t>国家发展改革委近日发布《国家应对气候变化规划</t>
    </r>
    <r>
      <rPr>
        <sz val="9"/>
        <color rgb="FF333333"/>
        <rFont val="ˎ̥"/>
        <family val="2"/>
      </rPr>
      <t>(2014—2020</t>
    </r>
    <r>
      <rPr>
        <sz val="9"/>
        <color rgb="FF333333"/>
        <rFont val="宋体"/>
        <family val="3"/>
        <charset val="134"/>
      </rPr>
      <t>年</t>
    </r>
    <r>
      <rPr>
        <sz val="9"/>
        <color rgb="FF333333"/>
        <rFont val="ˎ̥"/>
        <family val="2"/>
      </rPr>
      <t>)</t>
    </r>
    <r>
      <rPr>
        <sz val="9"/>
        <color rgb="FF333333"/>
        <rFont val="宋体"/>
        <family val="3"/>
        <charset val="134"/>
      </rPr>
      <t>》，这是我国第一部应对气候变化中长期规划。规划明确了控制温室气体排放、适应气候变化影响等重点任务，并从实施试点示范工程、完善区域应对气候变化政策、健全激励约束机制、强化科技支撑、加强能力建设、深化国际交流与合作等方面提出政策措施和实施途径；提出根据我国的主体功能区定位来制定区域应对气候变化政策，《规划》分别针对城市化地区</t>
    </r>
    <r>
      <rPr>
        <sz val="9"/>
        <color rgb="FF333333"/>
        <rFont val="ˎ̥"/>
        <family val="2"/>
      </rPr>
      <t>(</t>
    </r>
    <r>
      <rPr>
        <sz val="9"/>
        <color rgb="FF333333"/>
        <rFont val="宋体"/>
        <family val="3"/>
        <charset val="134"/>
      </rPr>
      <t>包括优化开发区域和重点开发区域</t>
    </r>
    <r>
      <rPr>
        <sz val="9"/>
        <color rgb="FF333333"/>
        <rFont val="ˎ̥"/>
        <family val="2"/>
      </rPr>
      <t>)</t>
    </r>
    <r>
      <rPr>
        <sz val="9"/>
        <color rgb="FF333333"/>
        <rFont val="宋体"/>
        <family val="3"/>
        <charset val="134"/>
      </rPr>
      <t>、农产品、主产区、重点生态功能区</t>
    </r>
    <r>
      <rPr>
        <sz val="9"/>
        <color rgb="FF333333"/>
        <rFont val="ˎ̥"/>
        <family val="2"/>
      </rPr>
      <t>(</t>
    </r>
    <r>
      <rPr>
        <sz val="9"/>
        <color rgb="FF333333"/>
        <rFont val="宋体"/>
        <family val="3"/>
        <charset val="134"/>
      </rPr>
      <t>限制开发的重点生态功能区和禁止开发区域</t>
    </r>
    <r>
      <rPr>
        <sz val="9"/>
        <color rgb="FF333333"/>
        <rFont val="ˎ̥"/>
        <family val="2"/>
      </rPr>
      <t>)</t>
    </r>
    <r>
      <rPr>
        <sz val="9"/>
        <color rgb="FF333333"/>
        <rFont val="宋体"/>
        <family val="3"/>
        <charset val="134"/>
      </rPr>
      <t>，确定差别化的减缓和适应气候变化目标、任务和实现途径；逐步建立我国碳排放交易市场，在总结温室气体自愿减排交易和碳排放交易试点的经验基础上，研究全国碳排放总量控制目标地区分解落实机制，制订碳排放交易总体方案，明确全国碳排放交易市场建设的战略目标、工作思路、实施步骤和配套措施。</t>
    </r>
    <phoneticPr fontId="16" type="noConversion"/>
  </si>
  <si>
    <t>指标名称</t>
    <phoneticPr fontId="16" type="noConversion"/>
  </si>
  <si>
    <t>财政预算支出:节能环保:累计同比</t>
    <phoneticPr fontId="16" type="noConversion"/>
  </si>
  <si>
    <t>财政预算支出:节能环保:累计值</t>
    <phoneticPr fontId="16" type="noConversion"/>
  </si>
  <si>
    <t>财政预算支出:节能环保:当月同比</t>
    <phoneticPr fontId="16" type="noConversion"/>
  </si>
  <si>
    <t>财政预算支出:节能环保:当月值</t>
    <phoneticPr fontId="16" type="noConversion"/>
  </si>
  <si>
    <t>频率</t>
    <phoneticPr fontId="16" type="noConversion"/>
  </si>
  <si>
    <t>月</t>
    <phoneticPr fontId="16" type="noConversion"/>
  </si>
  <si>
    <t>单位</t>
    <phoneticPr fontId="16" type="noConversion"/>
  </si>
  <si>
    <t>%</t>
    <phoneticPr fontId="16" type="noConversion"/>
  </si>
  <si>
    <t>亿元</t>
    <phoneticPr fontId="16" type="noConversion"/>
  </si>
  <si>
    <t>来源</t>
    <phoneticPr fontId="16" type="noConversion"/>
  </si>
  <si>
    <t>国家统计局</t>
    <phoneticPr fontId="16" type="noConversion"/>
  </si>
  <si>
    <t>更新时间</t>
    <phoneticPr fontId="16" type="noConversion"/>
  </si>
  <si>
    <t>2014-09-25</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</si>
</sst>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yyyy\-mm\-dd;@"/>
    <numFmt numFmtId="177" formatCode="###,###,##0.00"/>
    <numFmt numFmtId="178" formatCode="0.0%"/>
    <numFmt numFmtId="179" formatCode="###,###,##0.0"/>
    <numFmt numFmtId="180" formatCode="0.00_ "/>
    <numFmt numFmtId="181" formatCode="0.0_);[Red]\(0.0\)"/>
    <numFmt numFmtId="182" formatCode="###,###,##0.0000"/>
    <numFmt numFmtId="183" formatCode="###,###,##0.000"/>
    <numFmt numFmtId="184" formatCode="yyyy\-mm;@"/>
    <numFmt numFmtId="185" formatCode="yyyy\-mm\-dd"/>
    <numFmt numFmtId="186" formatCode="#,##0.0000_ ;\-#,##0.0000\ "/>
    <numFmt numFmtId="187" formatCode="###,###,###,###,##0.00"/>
    <numFmt numFmtId="188" formatCode="000000"/>
    <numFmt numFmtId="189" formatCode="#,##0.000"/>
    <numFmt numFmtId="190" formatCode="yyyy\-m\-d;@"/>
  </numFmts>
  <fonts count="86">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8"/>
      <name val="宋体"/>
      <family val="3"/>
      <charset val="134"/>
    </font>
    <font>
      <sz val="9"/>
      <name val="宋体"/>
      <family val="3"/>
      <charset val="134"/>
    </font>
    <font>
      <b/>
      <sz val="16"/>
      <name val="宋体"/>
      <family val="3"/>
      <charset val="134"/>
    </font>
    <font>
      <sz val="13"/>
      <color indexed="9"/>
      <name val="Calibri"/>
      <family val="2"/>
    </font>
    <font>
      <b/>
      <sz val="14"/>
      <name val="仿宋_GB2312"/>
      <family val="3"/>
      <charset val="134"/>
    </font>
    <font>
      <b/>
      <sz val="12"/>
      <color indexed="16"/>
      <name val="仿宋_GB2312"/>
      <family val="3"/>
      <charset val="134"/>
    </font>
    <font>
      <sz val="12"/>
      <name val="Calibri"/>
      <family val="2"/>
    </font>
    <font>
      <sz val="10"/>
      <color indexed="9"/>
      <name val="仿宋_GB2312"/>
      <family val="3"/>
      <charset val="134"/>
    </font>
    <font>
      <sz val="9"/>
      <name val="仿宋_GB2312"/>
      <family val="3"/>
      <charset val="134"/>
    </font>
    <font>
      <sz val="11"/>
      <name val="Calibri"/>
      <family val="2"/>
    </font>
    <font>
      <sz val="11"/>
      <name val="仿宋_GB2312"/>
      <family val="3"/>
      <charset val="134"/>
    </font>
    <font>
      <sz val="11"/>
      <name val="宋体"/>
      <family val="3"/>
      <charset val="134"/>
    </font>
    <font>
      <sz val="10"/>
      <color indexed="8"/>
      <name val="Calibri"/>
      <family val="2"/>
    </font>
    <font>
      <sz val="10"/>
      <color indexed="8"/>
      <name val="宋体"/>
      <family val="3"/>
      <charset val="134"/>
    </font>
    <font>
      <sz val="9"/>
      <name val="宋体"/>
      <family val="3"/>
      <charset val="134"/>
    </font>
    <font>
      <sz val="10"/>
      <name val="Calibri"/>
      <family val="2"/>
    </font>
    <font>
      <sz val="10"/>
      <name val="宋体"/>
      <family val="3"/>
      <charset val="134"/>
    </font>
    <font>
      <sz val="10"/>
      <color indexed="9"/>
      <name val="Calibri"/>
      <family val="2"/>
    </font>
    <font>
      <sz val="10"/>
      <color indexed="9"/>
      <name val="宋体"/>
      <family val="3"/>
      <charset val="134"/>
    </font>
    <font>
      <b/>
      <sz val="12"/>
      <color indexed="9"/>
      <name val="宋体"/>
      <family val="3"/>
      <charset val="134"/>
    </font>
    <font>
      <sz val="10"/>
      <name val="Helv"/>
      <family val="2"/>
    </font>
    <font>
      <b/>
      <sz val="9"/>
      <name val="宋体"/>
      <family val="3"/>
      <charset val="134"/>
    </font>
    <font>
      <b/>
      <sz val="9"/>
      <name val="Calibri"/>
      <family val="2"/>
    </font>
    <font>
      <sz val="9"/>
      <name val="Calibri"/>
      <family val="2"/>
    </font>
    <font>
      <b/>
      <sz val="10"/>
      <name val="Calibri"/>
      <family val="2"/>
    </font>
    <font>
      <b/>
      <sz val="10"/>
      <name val="宋体"/>
      <family val="3"/>
      <charset val="134"/>
    </font>
    <font>
      <b/>
      <sz val="10"/>
      <color indexed="9"/>
      <name val="Calibri"/>
      <family val="2"/>
    </font>
    <font>
      <b/>
      <sz val="9"/>
      <color indexed="81"/>
      <name val="Tahoma"/>
      <family val="2"/>
    </font>
    <font>
      <sz val="10"/>
      <name val="Arial"/>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sz val="10"/>
      <name val="宋体"/>
      <family val="3"/>
      <charset val="134"/>
    </font>
    <font>
      <sz val="9"/>
      <name val="宋体"/>
      <family val="3"/>
      <charset val="134"/>
    </font>
    <font>
      <sz val="9"/>
      <name val="宋体"/>
      <family val="3"/>
      <charset val="134"/>
    </font>
    <font>
      <sz val="10"/>
      <color indexed="63"/>
      <name val="宋体"/>
      <family val="3"/>
      <charset val="134"/>
    </font>
    <font>
      <sz val="12"/>
      <color indexed="9"/>
      <name val="宋体"/>
      <family val="3"/>
      <charset val="134"/>
    </font>
    <font>
      <sz val="9"/>
      <name val="宋体"/>
      <family val="3"/>
      <charset val="134"/>
    </font>
    <font>
      <sz val="12"/>
      <color indexed="55"/>
      <name val="宋体"/>
      <family val="3"/>
      <charset val="134"/>
    </font>
    <font>
      <sz val="12"/>
      <color indexed="16"/>
      <name val="宋体"/>
      <family val="3"/>
      <charset val="134"/>
    </font>
    <font>
      <b/>
      <sz val="10"/>
      <color indexed="10"/>
      <name val="Calibri"/>
      <family val="2"/>
    </font>
    <font>
      <sz val="10"/>
      <name val="宋体"/>
      <family val="3"/>
      <charset val="134"/>
    </font>
    <font>
      <sz val="11"/>
      <color rgb="FFFF0000"/>
      <name val="宋体"/>
      <family val="3"/>
      <charset val="134"/>
      <scheme val="minor"/>
    </font>
    <font>
      <sz val="10"/>
      <color theme="1"/>
      <name val="Calibri"/>
      <family val="2"/>
    </font>
    <font>
      <b/>
      <sz val="11"/>
      <color theme="0"/>
      <name val="Calibri"/>
      <family val="2"/>
    </font>
    <font>
      <b/>
      <sz val="11"/>
      <color theme="0"/>
      <name val="宋体"/>
      <family val="3"/>
      <charset val="134"/>
    </font>
    <font>
      <sz val="10"/>
      <color theme="1"/>
      <name val="宋体"/>
      <family val="3"/>
      <charset val="134"/>
    </font>
    <font>
      <sz val="10"/>
      <color theme="0"/>
      <name val="Calibri"/>
      <family val="2"/>
    </font>
    <font>
      <b/>
      <sz val="10"/>
      <color rgb="FFFF0000"/>
      <name val="Calibri"/>
      <family val="2"/>
    </font>
    <font>
      <b/>
      <sz val="10"/>
      <color theme="0"/>
      <name val="Calibri"/>
      <family val="2"/>
    </font>
    <font>
      <sz val="10"/>
      <color rgb="FF333333"/>
      <name val="宋体"/>
      <family val="3"/>
      <charset val="134"/>
      <scheme val="minor"/>
    </font>
    <font>
      <sz val="11"/>
      <color rgb="FF000000"/>
      <name val="宋体"/>
      <family val="3"/>
      <charset val="134"/>
    </font>
    <font>
      <sz val="11"/>
      <color rgb="FF333333"/>
      <name val="宋体"/>
      <family val="3"/>
      <charset val="134"/>
    </font>
    <font>
      <sz val="11"/>
      <color indexed="9"/>
      <name val="宋体"/>
      <family val="3"/>
      <charset val="134"/>
    </font>
    <font>
      <u/>
      <sz val="11"/>
      <color indexed="12"/>
      <name val="宋体"/>
      <family val="3"/>
      <charset val="134"/>
    </font>
    <font>
      <b/>
      <sz val="11"/>
      <color indexed="56"/>
      <name val="宋体"/>
      <family val="3"/>
      <charset val="134"/>
    </font>
    <font>
      <b/>
      <sz val="15"/>
      <color indexed="56"/>
      <name val="宋体"/>
      <family val="3"/>
      <charset val="134"/>
    </font>
    <font>
      <b/>
      <sz val="13"/>
      <color indexed="56"/>
      <name val="宋体"/>
      <family val="3"/>
      <charset val="134"/>
    </font>
    <font>
      <b/>
      <sz val="18"/>
      <color indexed="56"/>
      <name val="宋体"/>
      <family val="3"/>
      <charset val="134"/>
    </font>
    <font>
      <b/>
      <sz val="11"/>
      <color indexed="9"/>
      <name val="宋体"/>
      <family val="3"/>
      <charset val="134"/>
    </font>
    <font>
      <sz val="10"/>
      <color indexed="8"/>
      <name val="宋体"/>
      <family val="3"/>
      <charset val="134"/>
      <scheme val="minor"/>
    </font>
    <font>
      <b/>
      <sz val="9"/>
      <color indexed="81"/>
      <name val="宋体"/>
      <family val="3"/>
      <charset val="134"/>
    </font>
    <font>
      <sz val="10"/>
      <name val="楷体_GB2312"/>
      <family val="3"/>
      <charset val="134"/>
    </font>
    <font>
      <sz val="9"/>
      <color rgb="FF3E3E3E"/>
      <name val="楷体_GB2312"/>
      <family val="3"/>
      <charset val="134"/>
    </font>
    <font>
      <sz val="10"/>
      <name val="楷体_GB2312"/>
      <charset val="134"/>
    </font>
    <font>
      <sz val="10"/>
      <color theme="1"/>
      <name val="宋体"/>
      <family val="3"/>
      <charset val="134"/>
      <scheme val="minor"/>
    </font>
    <font>
      <sz val="9"/>
      <color rgb="FF333333"/>
      <name val="ˎ̥"/>
      <family val="2"/>
    </font>
    <font>
      <sz val="9"/>
      <color rgb="FF333333"/>
      <name val="宋体"/>
      <family val="3"/>
      <charset val="134"/>
    </font>
  </fonts>
  <fills count="5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3"/>
        <bgColor indexed="64"/>
      </patternFill>
    </fill>
    <fill>
      <patternFill patternType="solid">
        <fgColor indexed="16"/>
        <bgColor indexed="64"/>
      </patternFill>
    </fill>
    <fill>
      <patternFill patternType="solid">
        <fgColor indexed="22"/>
        <bgColor indexed="64"/>
      </patternFill>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ADADAD"/>
        <bgColor indexed="64"/>
      </patternFill>
    </fill>
    <fill>
      <patternFill patternType="solid">
        <fgColor rgb="FF800000"/>
        <bgColor indexed="64"/>
      </patternFill>
    </fill>
    <fill>
      <patternFill patternType="solid">
        <fgColor theme="1"/>
        <bgColor indexed="64"/>
      </patternFill>
    </fill>
    <fill>
      <patternFill patternType="solid">
        <fgColor indexed="45"/>
        <bgColor indexed="64"/>
      </patternFill>
    </fill>
    <fill>
      <patternFill patternType="solid">
        <fgColor indexed="46"/>
        <bgColor indexed="64"/>
      </patternFill>
    </fill>
    <fill>
      <patternFill patternType="solid">
        <fgColor indexed="30"/>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indexed="31"/>
        <bgColor indexed="64"/>
      </patternFill>
    </fill>
    <fill>
      <patternFill patternType="solid">
        <fgColor indexed="36"/>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
      <patternFill patternType="solid">
        <fgColor indexed="57"/>
        <bgColor indexed="64"/>
      </patternFill>
    </fill>
    <fill>
      <patternFill patternType="solid">
        <fgColor indexed="26"/>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10"/>
        <bgColor indexed="64"/>
      </patternFill>
    </fill>
    <fill>
      <patternFill patternType="solid">
        <fgColor indexed="6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top style="medium">
        <color indexed="48"/>
      </top>
      <bottom/>
      <diagonal/>
    </border>
    <border>
      <left/>
      <right style="thin">
        <color indexed="48"/>
      </right>
      <top/>
      <bottom/>
      <diagonal/>
    </border>
    <border>
      <left/>
      <right/>
      <top style="thin">
        <color indexed="48"/>
      </top>
      <bottom style="double">
        <color indexed="48"/>
      </bottom>
      <diagonal/>
    </border>
    <border>
      <left style="thin">
        <color indexed="64"/>
      </left>
      <right style="thin">
        <color indexed="64"/>
      </right>
      <top/>
      <bottom/>
      <diagonal/>
    </border>
    <border>
      <left style="thin">
        <color indexed="48"/>
      </left>
      <right/>
      <top style="medium">
        <color indexed="64"/>
      </top>
      <bottom style="thin">
        <color indexed="48"/>
      </bottom>
      <diagonal/>
    </border>
    <border>
      <left style="thin">
        <color indexed="48"/>
      </left>
      <right/>
      <top style="thin">
        <color indexed="48"/>
      </top>
      <bottom style="double">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medium">
        <color indexed="64"/>
      </top>
      <bottom/>
      <diagonal/>
    </border>
    <border>
      <left style="thin">
        <color indexed="48"/>
      </left>
      <right style="thin">
        <color indexed="48"/>
      </right>
      <top/>
      <bottom style="medium">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style="thin">
        <color indexed="48"/>
      </left>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top style="medium">
        <color indexed="48"/>
      </top>
      <bottom style="thin">
        <color indexed="48"/>
      </bottom>
      <diagonal/>
    </border>
    <border>
      <left/>
      <right style="thin">
        <color indexed="48"/>
      </right>
      <top style="medium">
        <color indexed="48"/>
      </top>
      <bottom style="thin">
        <color indexed="48"/>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66">
    <xf numFmtId="0" fontId="0" fillId="0" borderId="0">
      <alignment vertical="center"/>
    </xf>
    <xf numFmtId="0" fontId="4" fillId="0" borderId="0"/>
    <xf numFmtId="0" fontId="4" fillId="0" borderId="0"/>
    <xf numFmtId="0" fontId="4" fillId="0" borderId="0"/>
    <xf numFmtId="0" fontId="43" fillId="0" borderId="0"/>
    <xf numFmtId="0" fontId="43" fillId="0" borderId="0"/>
    <xf numFmtId="0" fontId="43" fillId="0" borderId="0"/>
    <xf numFmtId="0" fontId="43" fillId="0" borderId="0"/>
    <xf numFmtId="0" fontId="35"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44" fillId="13"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9" borderId="0" applyNumberFormat="0" applyBorder="0" applyAlignment="0" applyProtection="0">
      <alignment vertical="center"/>
    </xf>
    <xf numFmtId="0" fontId="44" fillId="13" borderId="0" applyNumberFormat="0" applyBorder="0" applyAlignment="0" applyProtection="0">
      <alignment vertical="center"/>
    </xf>
    <xf numFmtId="0" fontId="44" fillId="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7" borderId="0" applyNumberFormat="0" applyBorder="0" applyAlignment="0" applyProtection="0">
      <alignment vertical="center"/>
    </xf>
    <xf numFmtId="0" fontId="6" fillId="6" borderId="0" applyNumberFormat="0" applyBorder="0" applyAlignment="0" applyProtection="0">
      <alignment vertical="center"/>
    </xf>
    <xf numFmtId="0" fontId="10" fillId="2" borderId="1" applyNumberFormat="0" applyAlignment="0" applyProtection="0">
      <alignment vertical="center"/>
    </xf>
    <xf numFmtId="0" fontId="45" fillId="18" borderId="2" applyNumberFormat="0" applyAlignment="0" applyProtection="0">
      <alignment vertical="center"/>
    </xf>
    <xf numFmtId="0" fontId="13" fillId="0" borderId="0" applyNumberFormat="0" applyFill="0" applyBorder="0" applyAlignment="0" applyProtection="0">
      <alignment vertical="center"/>
    </xf>
    <xf numFmtId="0" fontId="5" fillId="7" borderId="0" applyNumberFormat="0" applyBorder="0" applyAlignment="0" applyProtection="0">
      <alignment vertical="center"/>
    </xf>
    <xf numFmtId="0" fontId="46" fillId="0" borderId="3" applyNumberFormat="0" applyFill="0" applyAlignment="0" applyProtection="0">
      <alignment vertical="center"/>
    </xf>
    <xf numFmtId="0" fontId="47" fillId="0" borderId="4" applyNumberFormat="0" applyFill="0" applyAlignment="0" applyProtection="0">
      <alignment vertical="center"/>
    </xf>
    <xf numFmtId="0" fontId="48" fillId="0" borderId="5" applyNumberFormat="0" applyFill="0" applyAlignment="0" applyProtection="0">
      <alignment vertical="center"/>
    </xf>
    <xf numFmtId="0" fontId="48" fillId="0" borderId="0" applyNumberFormat="0" applyFill="0" applyBorder="0" applyAlignment="0" applyProtection="0">
      <alignment vertical="center"/>
    </xf>
    <xf numFmtId="0" fontId="8" fillId="3" borderId="1" applyNumberFormat="0" applyAlignment="0" applyProtection="0">
      <alignment vertical="center"/>
    </xf>
    <xf numFmtId="0" fontId="11" fillId="0" borderId="6" applyNumberFormat="0" applyFill="0" applyAlignment="0" applyProtection="0">
      <alignment vertical="center"/>
    </xf>
    <xf numFmtId="0" fontId="7" fillId="11" borderId="0" applyNumberFormat="0" applyBorder="0" applyAlignment="0" applyProtection="0">
      <alignment vertical="center"/>
    </xf>
    <xf numFmtId="0" fontId="15" fillId="4" borderId="7" applyNumberFormat="0" applyFont="0" applyAlignment="0" applyProtection="0">
      <alignment vertical="center"/>
    </xf>
    <xf numFmtId="0" fontId="9" fillId="2" borderId="8" applyNumberFormat="0" applyAlignment="0" applyProtection="0">
      <alignment vertical="center"/>
    </xf>
    <xf numFmtId="0" fontId="49" fillId="0" borderId="0" applyNumberFormat="0" applyFill="0" applyBorder="0" applyAlignment="0" applyProtection="0">
      <alignment vertical="center"/>
    </xf>
    <xf numFmtId="0" fontId="14" fillId="0" borderId="9" applyNumberFormat="0" applyFill="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xf numFmtId="0" fontId="35"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5" fillId="0" borderId="0"/>
    <xf numFmtId="0" fontId="15" fillId="0" borderId="0" applyFill="0" applyBorder="0" applyAlignment="0" applyProtection="0"/>
    <xf numFmtId="0" fontId="13" fillId="0" borderId="0" applyNumberFormat="0" applyFill="0" applyBorder="0" applyAlignment="0" applyProtection="0">
      <alignment vertical="center"/>
    </xf>
    <xf numFmtId="0" fontId="15" fillId="34" borderId="0" applyNumberFormat="0" applyBorder="0" applyAlignment="0" applyProtection="0">
      <alignment vertical="center"/>
    </xf>
    <xf numFmtId="0" fontId="31" fillId="0" borderId="0"/>
    <xf numFmtId="0" fontId="15" fillId="35" borderId="0" applyNumberFormat="0" applyBorder="0" applyAlignment="0" applyProtection="0">
      <alignment vertical="center"/>
    </xf>
    <xf numFmtId="0" fontId="15" fillId="0" borderId="0">
      <alignment vertical="center"/>
    </xf>
    <xf numFmtId="0" fontId="31" fillId="0" borderId="0"/>
    <xf numFmtId="0" fontId="71" fillId="36" borderId="0" applyNumberFormat="0" applyBorder="0" applyAlignment="0" applyProtection="0">
      <alignment vertical="center"/>
    </xf>
    <xf numFmtId="0" fontId="73" fillId="0" borderId="46" applyNumberFormat="0" applyFill="0" applyAlignment="0" applyProtection="0">
      <alignment vertical="center"/>
    </xf>
    <xf numFmtId="9" fontId="15" fillId="0" borderId="0" applyFont="0" applyFill="0" applyBorder="0" applyAlignment="0" applyProtection="0">
      <alignment vertical="center"/>
    </xf>
    <xf numFmtId="0" fontId="31" fillId="0" borderId="0"/>
    <xf numFmtId="0" fontId="76" fillId="0" borderId="0" applyNumberFormat="0" applyFill="0" applyBorder="0" applyAlignment="0" applyProtection="0">
      <alignment vertical="center"/>
    </xf>
    <xf numFmtId="0" fontId="71" fillId="37" borderId="0" applyNumberFormat="0" applyBorder="0" applyAlignment="0" applyProtection="0">
      <alignment vertical="center"/>
    </xf>
    <xf numFmtId="0" fontId="15" fillId="38" borderId="0" applyNumberFormat="0" applyBorder="0" applyAlignment="0" applyProtection="0">
      <alignment vertical="center"/>
    </xf>
    <xf numFmtId="0" fontId="15" fillId="39" borderId="0" applyNumberFormat="0" applyBorder="0" applyAlignment="0" applyProtection="0">
      <alignment vertical="center"/>
    </xf>
    <xf numFmtId="0" fontId="11" fillId="0" borderId="6" applyNumberFormat="0" applyFill="0" applyAlignment="0" applyProtection="0">
      <alignment vertical="center"/>
    </xf>
    <xf numFmtId="0" fontId="15" fillId="40" borderId="0" applyNumberFormat="0" applyBorder="0" applyAlignment="0" applyProtection="0">
      <alignment vertical="center"/>
    </xf>
    <xf numFmtId="0" fontId="71" fillId="41"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35" borderId="0" applyNumberFormat="0" applyBorder="0" applyAlignment="0" applyProtection="0">
      <alignment vertical="center"/>
    </xf>
    <xf numFmtId="0" fontId="15" fillId="40"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15" fillId="38" borderId="0" applyNumberFormat="0" applyBorder="0" applyAlignment="0" applyProtection="0">
      <alignment vertical="center"/>
    </xf>
    <xf numFmtId="0" fontId="15" fillId="34" borderId="0" applyNumberFormat="0" applyBorder="0" applyAlignment="0" applyProtection="0">
      <alignment vertical="center"/>
    </xf>
    <xf numFmtId="0" fontId="71" fillId="43" borderId="0" applyNumberFormat="0" applyBorder="0" applyAlignment="0" applyProtection="0">
      <alignment vertical="center"/>
    </xf>
    <xf numFmtId="0" fontId="15" fillId="42"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2"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71" fillId="43"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31" fillId="0" borderId="0"/>
    <xf numFmtId="0" fontId="15" fillId="38"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37" borderId="0" applyNumberFormat="0" applyBorder="0" applyAlignment="0" applyProtection="0">
      <alignment vertical="center"/>
    </xf>
    <xf numFmtId="0" fontId="71" fillId="36" borderId="0" applyNumberFormat="0" applyBorder="0" applyAlignment="0" applyProtection="0">
      <alignment vertical="center"/>
    </xf>
    <xf numFmtId="0" fontId="15" fillId="37"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15" fillId="43" borderId="0" applyNumberFormat="0" applyBorder="0" applyAlignment="0" applyProtection="0">
      <alignment vertical="center"/>
    </xf>
    <xf numFmtId="0" fontId="10" fillId="21" borderId="1" applyNumberFormat="0" applyAlignment="0" applyProtection="0">
      <alignment vertical="center"/>
    </xf>
    <xf numFmtId="0" fontId="15" fillId="3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71" fillId="43" borderId="0" applyNumberFormat="0" applyBorder="0" applyAlignment="0" applyProtection="0">
      <alignment vertical="center"/>
    </xf>
    <xf numFmtId="0" fontId="15" fillId="35" borderId="0" applyNumberFormat="0" applyBorder="0" applyAlignment="0" applyProtection="0">
      <alignment vertical="center"/>
    </xf>
    <xf numFmtId="0" fontId="15" fillId="38"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71" fillId="48" borderId="0" applyNumberFormat="0" applyBorder="0" applyAlignment="0" applyProtection="0">
      <alignment vertical="center"/>
    </xf>
    <xf numFmtId="0" fontId="15" fillId="47" borderId="0" applyNumberFormat="0" applyBorder="0" applyAlignment="0" applyProtection="0">
      <alignment vertical="center"/>
    </xf>
    <xf numFmtId="0" fontId="71" fillId="36" borderId="0" applyNumberFormat="0" applyBorder="0" applyAlignment="0" applyProtection="0">
      <alignment vertical="center"/>
    </xf>
    <xf numFmtId="0" fontId="71" fillId="36" borderId="0" applyNumberFormat="0" applyBorder="0" applyAlignment="0" applyProtection="0">
      <alignment vertical="center"/>
    </xf>
    <xf numFmtId="0" fontId="31" fillId="0" borderId="0"/>
    <xf numFmtId="0" fontId="71" fillId="37" borderId="0" applyNumberFormat="0" applyBorder="0" applyAlignment="0" applyProtection="0">
      <alignment vertical="center"/>
    </xf>
    <xf numFmtId="0" fontId="15" fillId="49" borderId="7" applyNumberFormat="0" applyFont="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71" fillId="43"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15" fillId="0" borderId="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75" fillId="0" borderId="4"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73" fillId="0" borderId="46" applyNumberFormat="0" applyFill="0" applyAlignment="0" applyProtection="0">
      <alignment vertical="center"/>
    </xf>
    <xf numFmtId="0" fontId="1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4" fillId="0" borderId="48" applyNumberFormat="0" applyFill="0" applyAlignment="0" applyProtection="0">
      <alignment vertical="center"/>
    </xf>
    <xf numFmtId="0" fontId="73"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pplyFill="0" applyBorder="0" applyAlignment="0" applyProtection="0"/>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lignment vertical="center"/>
    </xf>
    <xf numFmtId="0" fontId="15" fillId="0" borderId="0">
      <alignment vertical="center"/>
    </xf>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31" fillId="0" borderId="0"/>
    <xf numFmtId="0" fontId="15" fillId="0" borderId="0">
      <alignment vertical="center"/>
    </xf>
    <xf numFmtId="0" fontId="31" fillId="0" borderId="0"/>
    <xf numFmtId="0" fontId="15" fillId="0" borderId="0">
      <alignment vertical="center"/>
    </xf>
    <xf numFmtId="0" fontId="31" fillId="0" borderId="0"/>
    <xf numFmtId="0" fontId="71" fillId="52" borderId="0" applyNumberFormat="0" applyBorder="0" applyAlignment="0" applyProtection="0">
      <alignment vertical="center"/>
    </xf>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9" borderId="7" applyNumberFormat="0" applyFont="0" applyAlignment="0" applyProtection="0">
      <alignment vertical="center"/>
    </xf>
    <xf numFmtId="0" fontId="31" fillId="0" borderId="0"/>
    <xf numFmtId="0" fontId="15" fillId="49" borderId="7" applyNumberFormat="0" applyFont="0" applyAlignment="0" applyProtection="0">
      <alignment vertical="center"/>
    </xf>
    <xf numFmtId="0" fontId="31" fillId="0" borderId="0"/>
    <xf numFmtId="0" fontId="31" fillId="0" borderId="0"/>
    <xf numFmtId="0" fontId="11" fillId="0" borderId="6" applyNumberFormat="0" applyFill="0" applyAlignment="0" applyProtection="0">
      <alignment vertical="center"/>
    </xf>
    <xf numFmtId="0" fontId="31" fillId="0" borderId="0"/>
    <xf numFmtId="0" fontId="15" fillId="49" borderId="7"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71"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71" fillId="50" borderId="0" applyNumberFormat="0" applyBorder="0" applyAlignment="0" applyProtection="0">
      <alignment vertical="center"/>
    </xf>
    <xf numFmtId="0" fontId="71" fillId="48" borderId="0" applyNumberFormat="0" applyBorder="0" applyAlignment="0" applyProtection="0">
      <alignment vertical="center"/>
    </xf>
    <xf numFmtId="0" fontId="71" fillId="41"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10" fillId="21" borderId="1" applyNumberFormat="0" applyAlignment="0" applyProtection="0">
      <alignment vertical="center"/>
    </xf>
    <xf numFmtId="0" fontId="71" fillId="53" borderId="0" applyNumberFormat="0" applyBorder="0" applyAlignment="0" applyProtection="0">
      <alignment vertical="center"/>
    </xf>
    <xf numFmtId="0" fontId="71" fillId="54" borderId="0" applyNumberFormat="0" applyBorder="0" applyAlignment="0" applyProtection="0">
      <alignment vertical="center"/>
    </xf>
    <xf numFmtId="0" fontId="7" fillId="44" borderId="0" applyNumberFormat="0" applyBorder="0" applyAlignment="0" applyProtection="0">
      <alignment vertical="center"/>
    </xf>
    <xf numFmtId="0" fontId="12" fillId="0" borderId="0" applyNumberFormat="0" applyFill="0" applyBorder="0" applyAlignment="0" applyProtection="0">
      <alignment vertical="center"/>
    </xf>
    <xf numFmtId="0" fontId="71" fillId="53" borderId="0" applyNumberFormat="0" applyBorder="0" applyAlignment="0" applyProtection="0">
      <alignment vertical="center"/>
    </xf>
    <xf numFmtId="0" fontId="72"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77" fillId="46" borderId="2" applyNumberFormat="0" applyAlignment="0" applyProtection="0">
      <alignment vertical="center"/>
    </xf>
    <xf numFmtId="0" fontId="77" fillId="46" borderId="2"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71" fillId="48" borderId="0" applyNumberFormat="0" applyBorder="0" applyAlignment="0" applyProtection="0">
      <alignment vertical="center"/>
    </xf>
    <xf numFmtId="0" fontId="71" fillId="48"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9" fillId="21" borderId="8"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cellStyleXfs>
  <cellXfs count="343">
    <xf numFmtId="0" fontId="0" fillId="0" borderId="0" xfId="0">
      <alignment vertical="center"/>
    </xf>
    <xf numFmtId="0" fontId="0" fillId="0" borderId="10" xfId="0" applyBorder="1" applyAlignment="1">
      <alignment vertical="center"/>
    </xf>
    <xf numFmtId="0" fontId="0" fillId="0" borderId="0" xfId="0" applyBorder="1" applyAlignment="1">
      <alignment vertical="center"/>
    </xf>
    <xf numFmtId="0" fontId="0" fillId="19" borderId="0" xfId="0" applyFill="1" applyAlignment="1">
      <alignment vertical="center"/>
    </xf>
    <xf numFmtId="0" fontId="0" fillId="0" borderId="11" xfId="0" applyBorder="1" applyAlignment="1">
      <alignment vertical="center"/>
    </xf>
    <xf numFmtId="0" fontId="0" fillId="20" borderId="12" xfId="0" applyFill="1" applyBorder="1" applyAlignment="1">
      <alignment vertical="center"/>
    </xf>
    <xf numFmtId="0" fontId="4" fillId="21" borderId="13" xfId="0" applyFont="1" applyFill="1" applyBorder="1" applyAlignment="1">
      <alignment vertical="center"/>
    </xf>
    <xf numFmtId="0" fontId="4" fillId="21" borderId="14" xfId="0" applyFont="1" applyFill="1" applyBorder="1" applyAlignment="1">
      <alignment vertical="center"/>
    </xf>
    <xf numFmtId="0" fontId="4" fillId="21" borderId="15"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21" borderId="10" xfId="0" applyFill="1" applyBorder="1" applyAlignment="1">
      <alignment vertical="center"/>
    </xf>
    <xf numFmtId="0" fontId="0" fillId="21" borderId="0" xfId="0" applyFill="1" applyBorder="1" applyAlignment="1">
      <alignment vertical="center"/>
    </xf>
    <xf numFmtId="0" fontId="0" fillId="21" borderId="11"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0" fillId="21" borderId="18" xfId="0" applyFill="1" applyBorder="1" applyAlignment="1">
      <alignment vertical="center"/>
    </xf>
    <xf numFmtId="0" fontId="22" fillId="20" borderId="19" xfId="0" applyFont="1" applyFill="1" applyBorder="1" applyAlignment="1">
      <alignment vertical="center"/>
    </xf>
    <xf numFmtId="0" fontId="0" fillId="20" borderId="20" xfId="0" applyFill="1" applyBorder="1" applyAlignment="1">
      <alignment vertical="center"/>
    </xf>
    <xf numFmtId="0" fontId="60" fillId="19" borderId="0" xfId="0" applyFont="1" applyFill="1" applyAlignment="1">
      <alignment vertical="center"/>
    </xf>
    <xf numFmtId="0" fontId="23" fillId="21" borderId="10" xfId="0" applyFont="1" applyFill="1" applyBorder="1" applyAlignment="1">
      <alignment vertical="center"/>
    </xf>
    <xf numFmtId="0" fontId="24" fillId="21" borderId="10" xfId="0" applyFont="1" applyFill="1" applyBorder="1" applyAlignment="1">
      <alignment vertical="center"/>
    </xf>
    <xf numFmtId="0" fontId="26" fillId="21" borderId="0" xfId="0" applyFont="1" applyFill="1" applyBorder="1" applyAlignment="1">
      <alignment vertical="center"/>
    </xf>
    <xf numFmtId="0" fontId="24" fillId="21" borderId="0" xfId="0" applyFont="1" applyFill="1" applyBorder="1" applyAlignment="1">
      <alignment vertical="center"/>
    </xf>
    <xf numFmtId="0" fontId="24" fillId="21" borderId="11" xfId="0" applyFont="1" applyFill="1" applyBorder="1" applyAlignment="1">
      <alignment vertical="center"/>
    </xf>
    <xf numFmtId="0" fontId="61" fillId="0" borderId="0" xfId="0" applyFont="1">
      <alignment vertical="center"/>
    </xf>
    <xf numFmtId="0" fontId="61" fillId="0" borderId="0" xfId="0" applyFont="1" applyAlignment="1">
      <alignment horizontal="center" vertical="center"/>
    </xf>
    <xf numFmtId="0" fontId="62" fillId="23" borderId="21" xfId="0" applyFont="1" applyFill="1" applyBorder="1" applyAlignment="1">
      <alignment horizontal="center" vertical="center"/>
    </xf>
    <xf numFmtId="0" fontId="63" fillId="23" borderId="21" xfId="0" applyFont="1" applyFill="1" applyBorder="1" applyAlignment="1">
      <alignment horizontal="center" vertical="center" wrapText="1"/>
    </xf>
    <xf numFmtId="14" fontId="61" fillId="24" borderId="21" xfId="0" applyNumberFormat="1" applyFont="1" applyFill="1" applyBorder="1">
      <alignment vertical="center"/>
    </xf>
    <xf numFmtId="14" fontId="64" fillId="0" borderId="21" xfId="0" applyNumberFormat="1" applyFont="1" applyBorder="1" applyAlignment="1">
      <alignment vertical="center" wrapText="1"/>
    </xf>
    <xf numFmtId="14" fontId="61" fillId="0" borderId="0" xfId="0" applyNumberFormat="1" applyFont="1">
      <alignment vertical="center"/>
    </xf>
    <xf numFmtId="0" fontId="63" fillId="23" borderId="21" xfId="0" applyFont="1" applyFill="1" applyBorder="1" applyAlignment="1">
      <alignment horizontal="center" vertical="center"/>
    </xf>
    <xf numFmtId="0" fontId="30" fillId="0" borderId="0" xfId="0" applyFont="1" applyAlignment="1">
      <alignment horizontal="center" vertical="center"/>
    </xf>
    <xf numFmtId="0" fontId="65" fillId="0" borderId="0" xfId="0" applyFont="1">
      <alignment vertical="center"/>
    </xf>
    <xf numFmtId="0" fontId="65" fillId="0" borderId="0" xfId="0" applyFont="1" applyAlignment="1">
      <alignment horizontal="center" vertical="center"/>
    </xf>
    <xf numFmtId="0" fontId="37" fillId="22" borderId="22" xfId="59" applyFont="1" applyFill="1" applyBorder="1" applyAlignment="1">
      <alignment horizontal="center"/>
    </xf>
    <xf numFmtId="0" fontId="37" fillId="22" borderId="23" xfId="59" applyFont="1" applyFill="1" applyBorder="1" applyAlignment="1">
      <alignment horizontal="center"/>
    </xf>
    <xf numFmtId="177" fontId="38" fillId="22" borderId="24" xfId="59" applyNumberFormat="1" applyFont="1" applyFill="1" applyBorder="1" applyAlignment="1">
      <alignment horizontal="center" vertical="center"/>
    </xf>
    <xf numFmtId="177" fontId="38" fillId="22" borderId="25" xfId="59" applyNumberFormat="1" applyFont="1" applyFill="1" applyBorder="1" applyAlignment="1">
      <alignment horizontal="center" vertical="center"/>
    </xf>
    <xf numFmtId="177" fontId="38" fillId="22" borderId="26" xfId="59" applyNumberFormat="1" applyFont="1" applyFill="1" applyBorder="1" applyAlignment="1">
      <alignment horizontal="center" vertical="center"/>
    </xf>
    <xf numFmtId="177" fontId="38" fillId="22" borderId="27" xfId="59" applyNumberFormat="1" applyFont="1" applyFill="1" applyBorder="1" applyAlignment="1">
      <alignment horizontal="center" vertical="center"/>
    </xf>
    <xf numFmtId="0" fontId="61" fillId="0" borderId="0" xfId="0" applyFont="1" applyFill="1" applyBorder="1">
      <alignment vertical="center"/>
    </xf>
    <xf numFmtId="0" fontId="61" fillId="0" borderId="0" xfId="0" applyFont="1" applyBorder="1">
      <alignment vertical="center"/>
    </xf>
    <xf numFmtId="178" fontId="38" fillId="22" borderId="24" xfId="50" applyNumberFormat="1" applyFont="1" applyFill="1" applyBorder="1" applyAlignment="1">
      <alignment horizontal="center" vertical="center"/>
    </xf>
    <xf numFmtId="177" fontId="38" fillId="22" borderId="0" xfId="59" applyNumberFormat="1" applyFont="1" applyFill="1" applyBorder="1" applyAlignment="1">
      <alignment horizontal="center" vertical="center"/>
    </xf>
    <xf numFmtId="179" fontId="61" fillId="0" borderId="0" xfId="0" applyNumberFormat="1" applyFont="1" applyFill="1" applyBorder="1">
      <alignment vertical="center"/>
    </xf>
    <xf numFmtId="0" fontId="38" fillId="22" borderId="28" xfId="59" applyFont="1" applyFill="1" applyBorder="1" applyAlignment="1">
      <alignment horizontal="center" vertical="center" wrapText="1"/>
    </xf>
    <xf numFmtId="180" fontId="38" fillId="22" borderId="28" xfId="59" applyNumberFormat="1" applyFont="1" applyFill="1" applyBorder="1" applyAlignment="1">
      <alignment horizontal="center"/>
    </xf>
    <xf numFmtId="180" fontId="38" fillId="22" borderId="28" xfId="59" applyNumberFormat="1" applyFont="1" applyFill="1" applyBorder="1" applyAlignment="1">
      <alignment horizontal="center" vertical="center"/>
    </xf>
    <xf numFmtId="180" fontId="36" fillId="22" borderId="28" xfId="59" applyNumberFormat="1" applyFont="1" applyFill="1" applyBorder="1" applyAlignment="1">
      <alignment horizontal="center" vertical="center"/>
    </xf>
    <xf numFmtId="181" fontId="37" fillId="22" borderId="28" xfId="59" applyNumberFormat="1" applyFont="1" applyFill="1" applyBorder="1" applyAlignment="1">
      <alignment horizontal="center" vertical="center"/>
    </xf>
    <xf numFmtId="0" fontId="39" fillId="0" borderId="0" xfId="0" applyFont="1" applyAlignment="1">
      <alignment horizontal="left" vertical="center"/>
    </xf>
    <xf numFmtId="0" fontId="21" fillId="22" borderId="0" xfId="0" applyFont="1" applyFill="1" applyBorder="1" applyAlignment="1">
      <alignment horizontal="center" vertical="center"/>
    </xf>
    <xf numFmtId="0" fontId="21" fillId="22" borderId="0" xfId="0" applyFont="1" applyFill="1" applyBorder="1" applyAlignment="1">
      <alignment vertical="center"/>
    </xf>
    <xf numFmtId="0" fontId="61" fillId="22" borderId="27" xfId="59" applyFont="1" applyFill="1" applyBorder="1" applyAlignment="1">
      <alignment horizontal="center"/>
    </xf>
    <xf numFmtId="0" fontId="38" fillId="22" borderId="27" xfId="59" applyFont="1" applyFill="1" applyBorder="1" applyAlignment="1">
      <alignment horizontal="center"/>
    </xf>
    <xf numFmtId="0" fontId="37" fillId="22" borderId="27" xfId="59" applyFont="1" applyFill="1" applyBorder="1" applyAlignment="1">
      <alignment horizontal="center"/>
    </xf>
    <xf numFmtId="182" fontId="38" fillId="22" borderId="24" xfId="59" applyNumberFormat="1" applyFont="1" applyFill="1" applyBorder="1" applyAlignment="1">
      <alignment horizontal="center" vertical="center"/>
    </xf>
    <xf numFmtId="0" fontId="0" fillId="0" borderId="0" xfId="0" applyAlignment="1">
      <alignment vertical="center"/>
    </xf>
    <xf numFmtId="0" fontId="26" fillId="0" borderId="10" xfId="0" applyFont="1" applyBorder="1" applyAlignment="1">
      <alignment vertical="center"/>
    </xf>
    <xf numFmtId="0" fontId="26" fillId="0" borderId="0" xfId="0" applyFont="1" applyBorder="1" applyAlignment="1">
      <alignment vertical="center"/>
    </xf>
    <xf numFmtId="0" fontId="26" fillId="0" borderId="11" xfId="0" applyFont="1" applyBorder="1" applyAlignment="1">
      <alignment vertical="center"/>
    </xf>
    <xf numFmtId="0" fontId="31" fillId="0" borderId="10" xfId="0" applyFont="1" applyBorder="1" applyAlignment="1">
      <alignment vertical="center"/>
    </xf>
    <xf numFmtId="0" fontId="31" fillId="0" borderId="0" xfId="0" applyFont="1" applyBorder="1" applyAlignment="1">
      <alignment vertical="center"/>
    </xf>
    <xf numFmtId="0" fontId="31" fillId="0" borderId="11" xfId="0" applyFont="1" applyBorder="1" applyAlignment="1">
      <alignment vertical="center"/>
    </xf>
    <xf numFmtId="0" fontId="31" fillId="0" borderId="21" xfId="0" applyFont="1" applyBorder="1" applyAlignment="1">
      <alignment horizontal="center" vertical="center" wrapText="1"/>
    </xf>
    <xf numFmtId="182" fontId="61" fillId="0" borderId="0" xfId="0" applyNumberFormat="1" applyFont="1">
      <alignment vertical="center"/>
    </xf>
    <xf numFmtId="10" fontId="38" fillId="22" borderId="25" xfId="50" applyNumberFormat="1" applyFont="1" applyFill="1" applyBorder="1" applyAlignment="1">
      <alignment horizontal="center" vertical="center"/>
    </xf>
    <xf numFmtId="176" fontId="65" fillId="0" borderId="0" xfId="0" applyNumberFormat="1" applyFont="1" applyAlignment="1">
      <alignment horizontal="center" vertical="center"/>
    </xf>
    <xf numFmtId="0" fontId="30" fillId="0" borderId="0" xfId="0" applyFont="1" applyAlignment="1">
      <alignment vertical="center"/>
    </xf>
    <xf numFmtId="176" fontId="31" fillId="0" borderId="0" xfId="0" applyNumberFormat="1" applyFont="1" applyBorder="1" applyAlignment="1">
      <alignment horizontal="right" vertical="center"/>
    </xf>
    <xf numFmtId="176" fontId="30" fillId="0" borderId="0" xfId="0" applyNumberFormat="1" applyFont="1" applyBorder="1" applyAlignment="1">
      <alignment horizontal="left" vertical="center"/>
    </xf>
    <xf numFmtId="184" fontId="30" fillId="0" borderId="0" xfId="0" applyNumberFormat="1" applyFont="1" applyFill="1" applyAlignment="1">
      <alignment vertical="center"/>
    </xf>
    <xf numFmtId="176" fontId="30" fillId="0" borderId="0" xfId="0" applyNumberFormat="1" applyFont="1" applyBorder="1" applyAlignment="1">
      <alignment horizontal="center" vertical="center"/>
    </xf>
    <xf numFmtId="178" fontId="30" fillId="0" borderId="0" xfId="0" applyNumberFormat="1" applyFont="1" applyAlignment="1">
      <alignment vertical="center"/>
    </xf>
    <xf numFmtId="0" fontId="40" fillId="0" borderId="0" xfId="0" applyFont="1" applyAlignment="1">
      <alignment vertical="center"/>
    </xf>
    <xf numFmtId="0" fontId="39" fillId="0" borderId="0" xfId="0" applyFont="1" applyAlignment="1">
      <alignment vertical="center"/>
    </xf>
    <xf numFmtId="0" fontId="32" fillId="0" borderId="0" xfId="0" applyFont="1" applyAlignment="1">
      <alignment vertical="center"/>
    </xf>
    <xf numFmtId="176" fontId="30" fillId="0" borderId="10" xfId="0" applyNumberFormat="1" applyFont="1" applyBorder="1" applyAlignment="1">
      <alignment horizontal="center" vertical="center"/>
    </xf>
    <xf numFmtId="178" fontId="30" fillId="0" borderId="0" xfId="0" applyNumberFormat="1" applyFont="1" applyBorder="1" applyAlignment="1">
      <alignment vertical="center"/>
    </xf>
    <xf numFmtId="176" fontId="30" fillId="0" borderId="17" xfId="0" applyNumberFormat="1" applyFont="1" applyBorder="1" applyAlignment="1">
      <alignment horizontal="center" vertical="center"/>
    </xf>
    <xf numFmtId="0" fontId="30" fillId="0" borderId="0" xfId="0" applyFont="1" applyBorder="1" applyAlignment="1">
      <alignment vertical="center"/>
    </xf>
    <xf numFmtId="14" fontId="30" fillId="0" borderId="0" xfId="0" applyNumberFormat="1" applyFont="1" applyBorder="1" applyAlignment="1">
      <alignment vertical="center"/>
    </xf>
    <xf numFmtId="14" fontId="30" fillId="0" borderId="0" xfId="0" applyNumberFormat="1" applyFont="1" applyAlignment="1">
      <alignment vertical="center"/>
    </xf>
    <xf numFmtId="185" fontId="30" fillId="0" borderId="0" xfId="0" applyNumberFormat="1" applyFont="1" applyBorder="1" applyAlignment="1">
      <alignment horizontal="right" vertical="center"/>
    </xf>
    <xf numFmtId="185" fontId="32" fillId="0" borderId="0" xfId="0" applyNumberFormat="1" applyFont="1" applyAlignment="1">
      <alignment horizontal="right" vertical="center"/>
    </xf>
    <xf numFmtId="186" fontId="30" fillId="0" borderId="0" xfId="0" applyNumberFormat="1" applyFont="1" applyAlignment="1">
      <alignment horizontal="right" vertical="center"/>
    </xf>
    <xf numFmtId="186" fontId="32" fillId="0" borderId="0" xfId="0" applyNumberFormat="1" applyFont="1" applyAlignment="1">
      <alignment horizontal="right" vertical="center"/>
    </xf>
    <xf numFmtId="183" fontId="66" fillId="25" borderId="21" xfId="0" applyNumberFormat="1" applyFont="1" applyFill="1" applyBorder="1" applyAlignment="1">
      <alignment horizontal="right" vertical="center"/>
    </xf>
    <xf numFmtId="0" fontId="39" fillId="25" borderId="29" xfId="0" applyFont="1" applyFill="1" applyBorder="1" applyAlignment="1">
      <alignment vertical="center"/>
    </xf>
    <xf numFmtId="0" fontId="32" fillId="23" borderId="21" xfId="0" applyNumberFormat="1" applyFont="1" applyFill="1" applyBorder="1" applyAlignment="1">
      <alignment horizontal="center" vertical="center"/>
    </xf>
    <xf numFmtId="0" fontId="32" fillId="23" borderId="29" xfId="0" applyFont="1" applyFill="1" applyBorder="1" applyAlignment="1">
      <alignment vertical="center"/>
    </xf>
    <xf numFmtId="0" fontId="32" fillId="23" borderId="20" xfId="0" applyNumberFormat="1" applyFont="1" applyFill="1" applyBorder="1" applyAlignment="1">
      <alignment horizontal="center" vertical="center"/>
    </xf>
    <xf numFmtId="0" fontId="30" fillId="26" borderId="21" xfId="0" applyNumberFormat="1" applyFont="1" applyFill="1" applyBorder="1" applyAlignment="1">
      <alignment horizontal="right" vertical="center"/>
    </xf>
    <xf numFmtId="0" fontId="30" fillId="26" borderId="29" xfId="0" applyFont="1" applyFill="1" applyBorder="1" applyAlignment="1">
      <alignment vertical="center"/>
    </xf>
    <xf numFmtId="0" fontId="30" fillId="26" borderId="21" xfId="0" applyNumberFormat="1" applyFont="1" applyFill="1" applyBorder="1" applyAlignment="1">
      <alignment horizontal="center" vertical="center"/>
    </xf>
    <xf numFmtId="183" fontId="30" fillId="26" borderId="21" xfId="0" applyNumberFormat="1" applyFont="1" applyFill="1" applyBorder="1" applyAlignment="1">
      <alignment horizontal="center" vertical="center"/>
    </xf>
    <xf numFmtId="0" fontId="30" fillId="26" borderId="20" xfId="0" applyNumberFormat="1" applyFont="1" applyFill="1" applyBorder="1" applyAlignment="1">
      <alignment horizontal="center" vertical="center"/>
    </xf>
    <xf numFmtId="185" fontId="30" fillId="27" borderId="0" xfId="0" applyNumberFormat="1" applyFont="1" applyFill="1" applyBorder="1" applyAlignment="1">
      <alignment horizontal="right" vertical="center"/>
    </xf>
    <xf numFmtId="185" fontId="30" fillId="27" borderId="17" xfId="0" applyNumberFormat="1" applyFont="1" applyFill="1" applyBorder="1" applyAlignment="1">
      <alignment horizontal="right" vertical="center"/>
    </xf>
    <xf numFmtId="14" fontId="30" fillId="26" borderId="16" xfId="0" applyNumberFormat="1" applyFont="1" applyFill="1" applyBorder="1" applyAlignment="1">
      <alignment horizontal="center" vertical="center"/>
    </xf>
    <xf numFmtId="10" fontId="30" fillId="26" borderId="17" xfId="0" applyNumberFormat="1" applyFont="1" applyFill="1" applyBorder="1" applyAlignment="1">
      <alignment horizontal="center" vertical="center"/>
    </xf>
    <xf numFmtId="0" fontId="33" fillId="23" borderId="13" xfId="0" applyFont="1" applyFill="1" applyBorder="1" applyAlignment="1">
      <alignment horizontal="center" vertical="center"/>
    </xf>
    <xf numFmtId="0" fontId="32" fillId="23" borderId="14" xfId="0" applyFont="1" applyFill="1" applyBorder="1" applyAlignment="1">
      <alignment horizontal="center" vertical="center"/>
    </xf>
    <xf numFmtId="183" fontId="41" fillId="25" borderId="29" xfId="0" applyNumberFormat="1" applyFont="1" applyFill="1" applyBorder="1" applyAlignment="1">
      <alignment horizontal="center" vertical="center"/>
    </xf>
    <xf numFmtId="183" fontId="32" fillId="23" borderId="21" xfId="0" applyNumberFormat="1" applyFont="1" applyFill="1" applyBorder="1" applyAlignment="1">
      <alignment horizontal="center" vertical="center"/>
    </xf>
    <xf numFmtId="185" fontId="30" fillId="0" borderId="0" xfId="0" applyNumberFormat="1" applyFont="1" applyAlignment="1">
      <alignment horizontal="right" vertical="center"/>
    </xf>
    <xf numFmtId="186" fontId="30" fillId="0" borderId="0" xfId="0" applyNumberFormat="1" applyFont="1" applyBorder="1" applyAlignment="1">
      <alignment horizontal="right" vertical="center"/>
    </xf>
    <xf numFmtId="183" fontId="33" fillId="23" borderId="29" xfId="0" applyNumberFormat="1" applyFont="1" applyFill="1" applyBorder="1" applyAlignment="1">
      <alignment horizontal="center" vertical="center"/>
    </xf>
    <xf numFmtId="0" fontId="64" fillId="0" borderId="19" xfId="0" applyFont="1" applyBorder="1" applyAlignment="1">
      <alignment horizontal="left" vertical="center" wrapText="1"/>
    </xf>
    <xf numFmtId="0" fontId="61" fillId="0" borderId="0" xfId="0" applyFont="1" applyAlignment="1">
      <alignment horizontal="left" vertical="center" wrapText="1"/>
    </xf>
    <xf numFmtId="183" fontId="41" fillId="25" borderId="21" xfId="0" applyNumberFormat="1" applyFont="1" applyFill="1" applyBorder="1" applyAlignment="1">
      <alignment horizontal="right" vertical="center"/>
    </xf>
    <xf numFmtId="183" fontId="41" fillId="25" borderId="29" xfId="0" applyNumberFormat="1" applyFont="1" applyFill="1" applyBorder="1" applyAlignment="1">
      <alignment horizontal="right" vertical="center"/>
    </xf>
    <xf numFmtId="183" fontId="30" fillId="26" borderId="21" xfId="0" applyNumberFormat="1" applyFont="1" applyFill="1" applyBorder="1" applyAlignment="1">
      <alignment horizontal="right" vertical="center"/>
    </xf>
    <xf numFmtId="0" fontId="50" fillId="0" borderId="0" xfId="0" applyFont="1" applyAlignment="1">
      <alignment vertical="center"/>
    </xf>
    <xf numFmtId="14" fontId="65" fillId="0" borderId="17" xfId="0" applyNumberFormat="1" applyFont="1" applyFill="1" applyBorder="1" applyAlignment="1">
      <alignment horizontal="center" vertical="center"/>
    </xf>
    <xf numFmtId="0" fontId="30" fillId="0" borderId="17" xfId="0" applyFont="1" applyBorder="1" applyAlignment="1">
      <alignment vertical="center"/>
    </xf>
    <xf numFmtId="183" fontId="67" fillId="0" borderId="17" xfId="0" applyNumberFormat="1" applyFont="1" applyFill="1" applyBorder="1" applyAlignment="1">
      <alignment horizontal="right" vertical="center"/>
    </xf>
    <xf numFmtId="0" fontId="64" fillId="0" borderId="19" xfId="0" applyFont="1" applyBorder="1" applyAlignment="1">
      <alignment vertical="center" wrapText="1"/>
    </xf>
    <xf numFmtId="0" fontId="63" fillId="23" borderId="19" xfId="0" applyFont="1" applyFill="1" applyBorder="1" applyAlignment="1">
      <alignment vertical="center" wrapText="1"/>
    </xf>
    <xf numFmtId="0" fontId="68" fillId="0" borderId="21" xfId="0" applyFont="1" applyBorder="1" applyAlignment="1">
      <alignment vertical="center" wrapText="1"/>
    </xf>
    <xf numFmtId="0" fontId="68" fillId="28" borderId="21" xfId="0" applyFont="1" applyFill="1" applyBorder="1" applyAlignment="1">
      <alignment vertical="center" wrapText="1"/>
    </xf>
    <xf numFmtId="0" fontId="68" fillId="29" borderId="21" xfId="0" applyFont="1" applyFill="1" applyBorder="1" applyAlignment="1">
      <alignment vertical="center" wrapText="1"/>
    </xf>
    <xf numFmtId="0" fontId="64" fillId="28" borderId="0" xfId="0" applyFont="1" applyFill="1" applyAlignment="1">
      <alignment horizontal="center" vertical="center"/>
    </xf>
    <xf numFmtId="0" fontId="68" fillId="28" borderId="21" xfId="0" applyFont="1" applyFill="1" applyBorder="1" applyAlignment="1">
      <alignment horizontal="left" vertical="center" wrapText="1"/>
    </xf>
    <xf numFmtId="14" fontId="64" fillId="0" borderId="21" xfId="0" applyNumberFormat="1" applyFont="1" applyBorder="1" applyAlignment="1">
      <alignment vertical="center" wrapText="1"/>
    </xf>
    <xf numFmtId="0" fontId="68" fillId="28" borderId="21" xfId="0" applyFont="1" applyFill="1" applyBorder="1" applyAlignment="1">
      <alignment vertical="center" wrapText="1"/>
    </xf>
    <xf numFmtId="0" fontId="32" fillId="23" borderId="21" xfId="0" applyNumberFormat="1" applyFont="1" applyFill="1" applyBorder="1" applyAlignment="1">
      <alignment horizontal="right" vertical="center"/>
    </xf>
    <xf numFmtId="181" fontId="41" fillId="25" borderId="11" xfId="0" applyNumberFormat="1" applyFont="1" applyFill="1" applyBorder="1" applyAlignment="1">
      <alignment horizontal="center" vertical="center"/>
    </xf>
    <xf numFmtId="181" fontId="41" fillId="25" borderId="0" xfId="0" applyNumberFormat="1" applyFont="1" applyFill="1" applyBorder="1" applyAlignment="1">
      <alignment horizontal="center" vertical="center"/>
    </xf>
    <xf numFmtId="0" fontId="37" fillId="22" borderId="30" xfId="59" applyFont="1" applyFill="1" applyBorder="1" applyAlignment="1">
      <alignment horizontal="center"/>
    </xf>
    <xf numFmtId="0" fontId="31" fillId="0" borderId="0" xfId="0" applyFont="1" applyAlignment="1">
      <alignment vertical="center"/>
    </xf>
    <xf numFmtId="0" fontId="61" fillId="0" borderId="0" xfId="0" applyFont="1" applyAlignment="1">
      <alignment vertical="center" wrapText="1"/>
    </xf>
    <xf numFmtId="0" fontId="30" fillId="0" borderId="0" xfId="0" applyFont="1">
      <alignment vertical="center"/>
    </xf>
    <xf numFmtId="178" fontId="38" fillId="22" borderId="25" xfId="50" applyNumberFormat="1" applyFont="1" applyFill="1" applyBorder="1" applyAlignment="1">
      <alignment horizontal="center" vertical="center"/>
    </xf>
    <xf numFmtId="181" fontId="37" fillId="22" borderId="31" xfId="59" applyNumberFormat="1" applyFont="1" applyFill="1" applyBorder="1" applyAlignment="1">
      <alignment horizontal="center" vertical="center"/>
    </xf>
    <xf numFmtId="14" fontId="64" fillId="0" borderId="21" xfId="0" applyNumberFormat="1" applyFont="1" applyBorder="1" applyAlignment="1">
      <alignment vertical="center" wrapText="1"/>
    </xf>
    <xf numFmtId="0" fontId="64" fillId="0" borderId="19" xfId="0" applyFont="1" applyBorder="1" applyAlignment="1">
      <alignment vertical="center" wrapText="1"/>
    </xf>
    <xf numFmtId="0" fontId="64" fillId="0" borderId="19" xfId="0" applyFont="1" applyBorder="1" applyAlignment="1">
      <alignment horizontal="lef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3" fillId="23" borderId="21" xfId="0" applyFont="1" applyFill="1" applyBorder="1" applyAlignment="1">
      <alignment horizontal="center" vertical="center"/>
    </xf>
    <xf numFmtId="0" fontId="64" fillId="0" borderId="19" xfId="0" applyFont="1" applyBorder="1" applyAlignment="1">
      <alignment horizontal="left" vertical="center" wrapText="1"/>
    </xf>
    <xf numFmtId="10" fontId="30" fillId="0" borderId="0" xfId="0" applyNumberFormat="1" applyFont="1" applyAlignment="1">
      <alignment horizontal="right" vertical="center"/>
    </xf>
    <xf numFmtId="0" fontId="68" fillId="0" borderId="21" xfId="0" applyFont="1" applyBorder="1" applyAlignment="1">
      <alignment vertical="center" wrapText="1"/>
    </xf>
    <xf numFmtId="0" fontId="68" fillId="29" borderId="21" xfId="0" applyFont="1" applyFill="1" applyBorder="1" applyAlignment="1">
      <alignment vertical="center" wrapText="1"/>
    </xf>
    <xf numFmtId="0" fontId="68" fillId="28" borderId="21" xfId="0" applyFont="1" applyFill="1" applyBorder="1" applyAlignment="1">
      <alignment vertical="center" wrapText="1"/>
    </xf>
    <xf numFmtId="14" fontId="64" fillId="29" borderId="21" xfId="0" applyNumberFormat="1"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1" fillId="0" borderId="0" xfId="0" applyFont="1" applyFill="1">
      <alignment vertical="center"/>
    </xf>
    <xf numFmtId="0" fontId="68" fillId="0" borderId="21" xfId="0"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30" borderId="21" xfId="0" applyNumberFormat="1" applyFont="1" applyFill="1" applyBorder="1" applyAlignment="1">
      <alignment horizontal="center" vertical="center" wrapText="1"/>
    </xf>
    <xf numFmtId="0" fontId="68" fillId="30" borderId="21" xfId="0" applyFont="1" applyFill="1" applyBorder="1" applyAlignment="1">
      <alignment horizontal="center"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0" fillId="31" borderId="12" xfId="0" applyFill="1" applyBorder="1" applyAlignment="1">
      <alignment vertical="center"/>
    </xf>
    <xf numFmtId="0" fontId="0" fillId="31" borderId="0" xfId="0" applyFill="1" applyBorder="1" applyAlignment="1">
      <alignment vertical="center"/>
    </xf>
    <xf numFmtId="0" fontId="54" fillId="32" borderId="19" xfId="0" applyFont="1" applyFill="1" applyBorder="1" applyAlignment="1">
      <alignment vertical="center"/>
    </xf>
    <xf numFmtId="0" fontId="0" fillId="32" borderId="12" xfId="0" applyFill="1" applyBorder="1" applyAlignment="1">
      <alignment vertical="center"/>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56" fillId="19" borderId="19" xfId="0" applyFont="1" applyFill="1" applyBorder="1" applyAlignment="1">
      <alignment vertical="center"/>
    </xf>
    <xf numFmtId="0" fontId="57" fillId="20" borderId="12" xfId="0" applyFont="1" applyFill="1" applyBorder="1" applyAlignment="1">
      <alignment vertical="center"/>
    </xf>
    <xf numFmtId="0" fontId="56" fillId="19" borderId="10" xfId="0" applyFont="1" applyFill="1" applyBorder="1" applyAlignment="1">
      <alignment vertical="center"/>
    </xf>
    <xf numFmtId="0" fontId="56" fillId="19" borderId="0" xfId="0" applyFont="1" applyFill="1" applyBorder="1" applyAlignment="1">
      <alignment vertical="center"/>
    </xf>
    <xf numFmtId="14" fontId="64" fillId="0" borderId="21" xfId="0" applyNumberFormat="1" applyFont="1" applyFill="1" applyBorder="1" applyAlignment="1">
      <alignment horizontal="center" vertical="center" wrapText="1"/>
    </xf>
    <xf numFmtId="0" fontId="68" fillId="0" borderId="21" xfId="0" applyFont="1" applyFill="1" applyBorder="1" applyAlignment="1">
      <alignment horizontal="center" vertical="center" wrapText="1"/>
    </xf>
    <xf numFmtId="0" fontId="68" fillId="0" borderId="21" xfId="0" applyFont="1" applyBorder="1" applyAlignment="1">
      <alignment vertical="center" wrapText="1"/>
    </xf>
    <xf numFmtId="0" fontId="61" fillId="29" borderId="0" xfId="0" applyFont="1" applyFill="1">
      <alignment vertical="center"/>
    </xf>
    <xf numFmtId="0" fontId="61" fillId="28" borderId="0" xfId="0" applyFont="1" applyFill="1">
      <alignment vertical="center"/>
    </xf>
    <xf numFmtId="0" fontId="68" fillId="28" borderId="21" xfId="0" applyFont="1" applyFill="1" applyBorder="1" applyAlignment="1">
      <alignment vertical="center" wrapText="1"/>
    </xf>
    <xf numFmtId="14" fontId="64" fillId="28" borderId="21" xfId="0" applyNumberFormat="1"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68" fillId="28" borderId="21" xfId="0" applyFont="1" applyFill="1" applyBorder="1" applyAlignment="1">
      <alignment horizontal="center" vertical="center" wrapText="1"/>
    </xf>
    <xf numFmtId="183" fontId="58" fillId="25" borderId="21" xfId="0" applyNumberFormat="1" applyFont="1" applyFill="1" applyBorder="1" applyAlignment="1">
      <alignment horizontal="right" vertical="center"/>
    </xf>
    <xf numFmtId="184" fontId="30" fillId="27" borderId="0" xfId="0" applyNumberFormat="1" applyFont="1" applyFill="1" applyBorder="1" applyAlignment="1">
      <alignment horizontal="right" vertical="center"/>
    </xf>
    <xf numFmtId="187" fontId="30" fillId="0" borderId="0" xfId="0" applyNumberFormat="1" applyFont="1" applyAlignment="1">
      <alignment horizontal="right" vertical="center"/>
    </xf>
    <xf numFmtId="0" fontId="30" fillId="0" borderId="0" xfId="0" applyFont="1" applyAlignment="1">
      <alignment vertical="center" wrapText="1"/>
    </xf>
    <xf numFmtId="0" fontId="32" fillId="23" borderId="21" xfId="0" applyNumberFormat="1" applyFont="1" applyFill="1" applyBorder="1" applyAlignment="1">
      <alignment horizontal="center" vertical="center" wrapText="1"/>
    </xf>
    <xf numFmtId="183" fontId="32" fillId="23" borderId="21" xfId="0" applyNumberFormat="1" applyFont="1" applyFill="1" applyBorder="1" applyAlignment="1">
      <alignment horizontal="right" vertical="center" wrapText="1"/>
    </xf>
    <xf numFmtId="183" fontId="32" fillId="23" borderId="29" xfId="0" applyNumberFormat="1" applyFont="1" applyFill="1" applyBorder="1" applyAlignment="1">
      <alignment horizontal="right" vertical="center" wrapText="1"/>
    </xf>
    <xf numFmtId="183" fontId="30" fillId="26" borderId="21" xfId="0" quotePrefix="1" applyNumberFormat="1" applyFont="1" applyFill="1" applyBorder="1" applyAlignment="1">
      <alignment horizontal="right" vertical="center"/>
    </xf>
    <xf numFmtId="0" fontId="39" fillId="33" borderId="29" xfId="0" applyFont="1" applyFill="1" applyBorder="1" applyAlignment="1">
      <alignment vertical="center"/>
    </xf>
    <xf numFmtId="0" fontId="32" fillId="33" borderId="29" xfId="0" applyFont="1" applyFill="1" applyBorder="1" applyAlignment="1">
      <alignment vertical="center" wrapText="1"/>
    </xf>
    <xf numFmtId="0" fontId="30" fillId="33" borderId="29" xfId="0" applyFont="1" applyFill="1" applyBorder="1" applyAlignment="1">
      <alignment vertical="center"/>
    </xf>
    <xf numFmtId="184" fontId="30" fillId="33" borderId="0" xfId="0" applyNumberFormat="1" applyFont="1" applyFill="1" applyAlignment="1">
      <alignment vertical="center"/>
    </xf>
    <xf numFmtId="183" fontId="67" fillId="0" borderId="0" xfId="0" applyNumberFormat="1" applyFont="1" applyFill="1" applyBorder="1" applyAlignment="1">
      <alignment horizontal="right" vertical="center"/>
    </xf>
    <xf numFmtId="0" fontId="68" fillId="0" borderId="21" xfId="0" applyFont="1" applyBorder="1" applyAlignment="1">
      <alignment vertical="center" wrapText="1"/>
    </xf>
    <xf numFmtId="0" fontId="68" fillId="0" borderId="21" xfId="0" applyFont="1" applyBorder="1" applyAlignment="1">
      <alignment horizontal="center" vertical="center" wrapText="1"/>
    </xf>
    <xf numFmtId="14" fontId="64" fillId="0" borderId="21" xfId="0" applyNumberFormat="1" applyFont="1" applyBorder="1" applyAlignment="1">
      <alignment horizontal="center" vertical="center" wrapText="1"/>
    </xf>
    <xf numFmtId="0" fontId="64" fillId="0" borderId="19" xfId="0" applyFont="1" applyBorder="1" applyAlignment="1">
      <alignment horizontal="left" vertical="center" wrapText="1"/>
    </xf>
    <xf numFmtId="183" fontId="59" fillId="0" borderId="0" xfId="0" applyNumberFormat="1" applyFont="1" applyAlignment="1">
      <alignment vertical="center"/>
    </xf>
    <xf numFmtId="0" fontId="59" fillId="0" borderId="0" xfId="0" applyFont="1" applyAlignment="1">
      <alignment vertical="center"/>
    </xf>
    <xf numFmtId="14" fontId="65" fillId="0" borderId="0" xfId="0" applyNumberFormat="1" applyFont="1" applyFill="1" applyBorder="1" applyAlignment="1">
      <alignment horizontal="center" vertical="center"/>
    </xf>
    <xf numFmtId="14" fontId="61" fillId="0" borderId="0" xfId="0" applyNumberFormat="1" applyFont="1" applyAlignment="1">
      <alignment horizontal="center" vertical="center"/>
    </xf>
    <xf numFmtId="0" fontId="68" fillId="0" borderId="21" xfId="0" applyFont="1" applyBorder="1" applyAlignment="1">
      <alignment horizontal="center" vertical="center" wrapText="1"/>
    </xf>
    <xf numFmtId="0" fontId="68" fillId="0" borderId="21" xfId="0" applyFont="1" applyBorder="1" applyAlignment="1">
      <alignment vertical="center" wrapText="1"/>
    </xf>
    <xf numFmtId="14" fontId="64" fillId="29" borderId="21" xfId="0" applyNumberFormat="1" applyFont="1" applyFill="1" applyBorder="1" applyAlignment="1">
      <alignment vertical="center" wrapText="1"/>
    </xf>
    <xf numFmtId="14" fontId="64" fillId="28" borderId="21" xfId="0" applyNumberFormat="1" applyFont="1" applyFill="1" applyBorder="1" applyAlignment="1">
      <alignment vertical="center" wrapText="1"/>
    </xf>
    <xf numFmtId="14" fontId="64" fillId="0" borderId="21" xfId="0" applyNumberFormat="1" applyFont="1" applyBorder="1" applyAlignment="1">
      <alignment horizontal="center" vertical="center" wrapText="1"/>
    </xf>
    <xf numFmtId="14" fontId="64" fillId="0" borderId="21" xfId="0" applyNumberFormat="1" applyFont="1" applyBorder="1" applyAlignment="1">
      <alignment vertical="center" wrapText="1"/>
    </xf>
    <xf numFmtId="0" fontId="68" fillId="29" borderId="21" xfId="0"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8" fillId="28" borderId="21" xfId="0" applyFont="1" applyFill="1" applyBorder="1" applyAlignment="1">
      <alignment horizontal="center" vertical="center" wrapText="1"/>
    </xf>
    <xf numFmtId="0" fontId="68" fillId="28" borderId="21" xfId="0"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4" fillId="21" borderId="10" xfId="0" applyFont="1" applyFill="1" applyBorder="1" applyAlignment="1">
      <alignment vertical="center"/>
    </xf>
    <xf numFmtId="14" fontId="61" fillId="24" borderId="21" xfId="0" applyNumberFormat="1" applyFont="1" applyFill="1" applyBorder="1" applyAlignment="1">
      <alignment vertical="center" wrapText="1"/>
    </xf>
    <xf numFmtId="0" fontId="69" fillId="0" borderId="21" xfId="0" applyFont="1" applyBorder="1" applyAlignment="1">
      <alignment vertical="center" wrapText="1"/>
    </xf>
    <xf numFmtId="0" fontId="70" fillId="0" borderId="21" xfId="0" applyFont="1" applyBorder="1" applyAlignment="1">
      <alignment vertical="center" wrapText="1"/>
    </xf>
    <xf numFmtId="0" fontId="64" fillId="0" borderId="21" xfId="0" applyFont="1" applyBorder="1" applyAlignment="1">
      <alignment horizontal="center" vertical="center" wrapText="1"/>
    </xf>
    <xf numFmtId="183" fontId="66" fillId="25" borderId="29" xfId="0" applyNumberFormat="1" applyFont="1" applyFill="1" applyBorder="1" applyAlignment="1">
      <alignment horizontal="right" vertical="center"/>
    </xf>
    <xf numFmtId="181" fontId="41" fillId="25" borderId="16" xfId="0" applyNumberFormat="1" applyFont="1" applyFill="1" applyBorder="1" applyAlignment="1">
      <alignment horizontal="center" vertical="center"/>
    </xf>
    <xf numFmtId="184" fontId="30" fillId="0" borderId="0" xfId="0" applyNumberFormat="1" applyFont="1" applyBorder="1" applyAlignment="1">
      <alignment horizontal="right" vertical="center"/>
    </xf>
    <xf numFmtId="187" fontId="30" fillId="0" borderId="0" xfId="0" applyNumberFormat="1" applyFont="1" applyBorder="1" applyAlignment="1">
      <alignment horizontal="right" vertical="center"/>
    </xf>
    <xf numFmtId="181" fontId="66" fillId="25" borderId="17" xfId="0" applyNumberFormat="1" applyFont="1" applyFill="1" applyBorder="1" applyAlignment="1">
      <alignment horizontal="right" vertical="center"/>
    </xf>
    <xf numFmtId="186" fontId="30" fillId="0" borderId="0" xfId="0" applyNumberFormat="1" applyFont="1" applyFill="1" applyAlignment="1">
      <alignment horizontal="right" vertical="center"/>
    </xf>
    <xf numFmtId="0" fontId="36" fillId="22" borderId="23" xfId="59" applyFont="1" applyFill="1" applyBorder="1" applyAlignment="1">
      <alignment horizontal="center"/>
    </xf>
    <xf numFmtId="0" fontId="61" fillId="0" borderId="0" xfId="365" applyFont="1">
      <alignment vertical="center"/>
    </xf>
    <xf numFmtId="0" fontId="61" fillId="0" borderId="0" xfId="365" applyFont="1" applyAlignment="1">
      <alignment horizontal="center" vertical="center"/>
    </xf>
    <xf numFmtId="0" fontId="63" fillId="23" borderId="21" xfId="365" applyFont="1" applyFill="1" applyBorder="1" applyAlignment="1">
      <alignment horizontal="center" vertical="center"/>
    </xf>
    <xf numFmtId="0" fontId="62" fillId="23" borderId="21" xfId="365" applyFont="1" applyFill="1" applyBorder="1" applyAlignment="1">
      <alignment horizontal="center" vertical="center"/>
    </xf>
    <xf numFmtId="0" fontId="62" fillId="23" borderId="21" xfId="365" applyFont="1" applyFill="1" applyBorder="1" applyAlignment="1">
      <alignment vertical="center" wrapText="1"/>
    </xf>
    <xf numFmtId="0" fontId="63" fillId="23" borderId="21" xfId="365" applyFont="1" applyFill="1" applyBorder="1" applyAlignment="1">
      <alignment horizontal="center" vertical="center" wrapText="1"/>
    </xf>
    <xf numFmtId="0" fontId="61" fillId="0" borderId="0" xfId="365" applyFont="1" applyBorder="1">
      <alignment vertical="center"/>
    </xf>
    <xf numFmtId="14" fontId="61" fillId="24" borderId="21" xfId="365" applyNumberFormat="1" applyFont="1" applyFill="1" applyBorder="1">
      <alignment vertical="center"/>
    </xf>
    <xf numFmtId="14" fontId="64" fillId="0" borderId="21" xfId="365" applyNumberFormat="1" applyFont="1" applyBorder="1" applyAlignment="1">
      <alignment vertical="center" wrapText="1"/>
    </xf>
    <xf numFmtId="14" fontId="64" fillId="0" borderId="21" xfId="365" applyNumberFormat="1" applyFont="1" applyBorder="1" applyAlignment="1">
      <alignment horizontal="center" vertical="center" wrapText="1"/>
    </xf>
    <xf numFmtId="0" fontId="64" fillId="0" borderId="21" xfId="365" applyFont="1" applyBorder="1" applyAlignment="1">
      <alignment horizontal="center" vertical="center" wrapText="1"/>
    </xf>
    <xf numFmtId="0" fontId="64" fillId="0" borderId="21" xfId="365" applyFont="1" applyBorder="1" applyAlignment="1">
      <alignment vertical="center" wrapText="1"/>
    </xf>
    <xf numFmtId="0" fontId="61" fillId="0" borderId="0" xfId="365" applyFont="1" applyBorder="1" applyAlignment="1">
      <alignment horizontal="center" vertical="center"/>
    </xf>
    <xf numFmtId="0" fontId="61" fillId="0" borderId="0" xfId="365" applyFont="1" applyAlignment="1">
      <alignment horizontal="left" vertical="center" wrapText="1"/>
    </xf>
    <xf numFmtId="0" fontId="43" fillId="0" borderId="21" xfId="236" applyFont="1" applyFill="1" applyBorder="1" applyAlignment="1">
      <alignment horizontal="center" vertical="center"/>
    </xf>
    <xf numFmtId="0" fontId="43" fillId="0" borderId="21" xfId="236" applyFont="1" applyFill="1" applyBorder="1" applyAlignment="1">
      <alignment horizontal="left" vertical="center" wrapText="1"/>
    </xf>
    <xf numFmtId="0" fontId="80" fillId="0" borderId="21" xfId="236" applyFont="1" applyFill="1" applyBorder="1" applyAlignment="1">
      <alignment horizontal="left" vertical="center" wrapText="1"/>
    </xf>
    <xf numFmtId="0" fontId="43" fillId="0" borderId="21" xfId="236" applyFont="1" applyFill="1" applyBorder="1" applyAlignment="1">
      <alignment horizontal="center" vertical="center"/>
    </xf>
    <xf numFmtId="0" fontId="80" fillId="0" borderId="21" xfId="236" applyFont="1" applyFill="1" applyBorder="1" applyAlignment="1">
      <alignment horizontal="left" vertical="center" wrapText="1"/>
    </xf>
    <xf numFmtId="188" fontId="80" fillId="0" borderId="21" xfId="236" applyNumberFormat="1" applyFont="1" applyFill="1" applyBorder="1" applyAlignment="1">
      <alignment horizontal="center" vertical="center"/>
    </xf>
    <xf numFmtId="188" fontId="43" fillId="0" borderId="21" xfId="236" applyNumberFormat="1" applyFont="1" applyFill="1" applyBorder="1" applyAlignment="1">
      <alignment horizontal="center" vertical="center"/>
    </xf>
    <xf numFmtId="10" fontId="30" fillId="0" borderId="0" xfId="0" applyNumberFormat="1" applyFont="1" applyAlignment="1">
      <alignment vertical="center"/>
    </xf>
    <xf numFmtId="0" fontId="31" fillId="0" borderId="21" xfId="0" applyFont="1" applyBorder="1" applyAlignment="1">
      <alignment horizontal="center" vertical="center"/>
    </xf>
    <xf numFmtId="0" fontId="0" fillId="0" borderId="21" xfId="0" quotePrefix="1" applyBorder="1" applyAlignment="1">
      <alignment horizontal="center" vertical="center"/>
    </xf>
    <xf numFmtId="0" fontId="80" fillId="0" borderId="21" xfId="236" applyFont="1" applyFill="1" applyBorder="1" applyAlignment="1">
      <alignment horizontal="center" vertical="center" wrapText="1"/>
    </xf>
    <xf numFmtId="0" fontId="0" fillId="0" borderId="0" xfId="0" applyAlignment="1">
      <alignment horizontal="center" vertical="center"/>
    </xf>
    <xf numFmtId="0" fontId="31" fillId="0" borderId="21" xfId="0" quotePrefix="1" applyFont="1" applyBorder="1" applyAlignment="1">
      <alignment horizontal="center" vertical="center"/>
    </xf>
    <xf numFmtId="4" fontId="31" fillId="0" borderId="21" xfId="0" applyNumberFormat="1" applyFont="1" applyBorder="1" applyAlignment="1">
      <alignment horizontal="center" vertical="center"/>
    </xf>
    <xf numFmtId="189" fontId="31" fillId="0" borderId="21" xfId="0" applyNumberFormat="1" applyFont="1" applyBorder="1" applyAlignment="1">
      <alignment horizontal="center" vertical="center"/>
    </xf>
    <xf numFmtId="190" fontId="31" fillId="0" borderId="21" xfId="0" applyNumberFormat="1" applyFont="1" applyBorder="1" applyAlignment="1">
      <alignment horizontal="center" vertical="center"/>
    </xf>
    <xf numFmtId="14" fontId="61" fillId="24" borderId="49" xfId="0" applyNumberFormat="1" applyFont="1" applyFill="1" applyBorder="1">
      <alignment vertical="center"/>
    </xf>
    <xf numFmtId="0" fontId="64" fillId="0" borderId="49" xfId="0" applyFont="1" applyBorder="1" applyAlignment="1">
      <alignment horizontal="center" vertical="center" wrapText="1"/>
    </xf>
    <xf numFmtId="0" fontId="68" fillId="0" borderId="49" xfId="0" applyFont="1" applyBorder="1" applyAlignment="1">
      <alignment horizontal="center" vertical="center" wrapText="1"/>
    </xf>
    <xf numFmtId="0" fontId="80" fillId="0" borderId="49" xfId="236" applyFont="1" applyFill="1" applyBorder="1" applyAlignment="1">
      <alignment horizontal="left" vertical="center" wrapText="1"/>
    </xf>
    <xf numFmtId="14" fontId="61" fillId="24" borderId="50" xfId="0" applyNumberFormat="1" applyFont="1" applyFill="1" applyBorder="1">
      <alignment vertical="center"/>
    </xf>
    <xf numFmtId="0" fontId="43" fillId="0" borderId="50" xfId="236" applyFont="1" applyFill="1" applyBorder="1" applyAlignment="1">
      <alignment horizontal="center" vertical="center"/>
    </xf>
    <xf numFmtId="188" fontId="80" fillId="0" borderId="50" xfId="236" applyNumberFormat="1" applyFont="1" applyFill="1" applyBorder="1" applyAlignment="1">
      <alignment horizontal="center" vertical="center"/>
    </xf>
    <xf numFmtId="0" fontId="80" fillId="0" borderId="50" xfId="236" applyFont="1" applyFill="1" applyBorder="1" applyAlignment="1">
      <alignment horizontal="left" vertical="center" wrapText="1"/>
    </xf>
    <xf numFmtId="0" fontId="61" fillId="0" borderId="21" xfId="0" applyFont="1" applyBorder="1">
      <alignment vertical="center"/>
    </xf>
    <xf numFmtId="0" fontId="64" fillId="0" borderId="21" xfId="0" applyFont="1" applyBorder="1">
      <alignment vertical="center"/>
    </xf>
    <xf numFmtId="188" fontId="80" fillId="0" borderId="49" xfId="236" applyNumberFormat="1" applyFont="1" applyFill="1" applyBorder="1" applyAlignment="1">
      <alignment horizontal="center" vertical="center"/>
    </xf>
    <xf numFmtId="188" fontId="80" fillId="30" borderId="49" xfId="236" applyNumberFormat="1" applyFont="1" applyFill="1" applyBorder="1" applyAlignment="1">
      <alignment horizontal="center" vertical="center"/>
    </xf>
    <xf numFmtId="0" fontId="80" fillId="30" borderId="49" xfId="236" applyFont="1" applyFill="1" applyBorder="1" applyAlignment="1">
      <alignment horizontal="left" vertical="center" wrapText="1"/>
    </xf>
    <xf numFmtId="14" fontId="64" fillId="0" borderId="21" xfId="365" applyNumberFormat="1" applyFont="1" applyBorder="1" applyAlignment="1">
      <alignment horizontal="left" vertical="center" wrapText="1"/>
    </xf>
    <xf numFmtId="0" fontId="80" fillId="30" borderId="21" xfId="236" applyFont="1" applyFill="1" applyBorder="1" applyAlignment="1">
      <alignment horizontal="left" vertical="center" wrapText="1"/>
    </xf>
    <xf numFmtId="0" fontId="43" fillId="30" borderId="21" xfId="236" applyFont="1" applyFill="1" applyBorder="1" applyAlignment="1">
      <alignment horizontal="center" vertical="center"/>
    </xf>
    <xf numFmtId="14" fontId="61" fillId="24" borderId="49" xfId="0" applyNumberFormat="1" applyFont="1" applyFill="1" applyBorder="1" applyAlignment="1">
      <alignment horizontal="right" vertical="center"/>
    </xf>
    <xf numFmtId="0" fontId="41" fillId="25" borderId="21" xfId="0" applyNumberFormat="1" applyFont="1" applyFill="1" applyBorder="1" applyAlignment="1">
      <alignment horizontal="right" vertical="center"/>
    </xf>
    <xf numFmtId="0" fontId="41" fillId="25" borderId="29" xfId="0" applyNumberFormat="1" applyFont="1" applyFill="1" applyBorder="1" applyAlignment="1">
      <alignment horizontal="right" vertical="center"/>
    </xf>
    <xf numFmtId="0" fontId="32" fillId="23" borderId="29" xfId="0" applyNumberFormat="1" applyFont="1" applyFill="1" applyBorder="1" applyAlignment="1">
      <alignment horizontal="right" vertical="center"/>
    </xf>
    <xf numFmtId="0" fontId="30" fillId="26" borderId="29" xfId="0" applyNumberFormat="1" applyFont="1" applyFill="1" applyBorder="1" applyAlignment="1">
      <alignment horizontal="right" vertical="center"/>
    </xf>
    <xf numFmtId="0" fontId="33" fillId="23" borderId="29" xfId="0" applyNumberFormat="1" applyFont="1" applyFill="1" applyBorder="1" applyAlignment="1">
      <alignment horizontal="right" vertical="center"/>
    </xf>
    <xf numFmtId="0" fontId="33" fillId="23" borderId="21" xfId="0" applyNumberFormat="1" applyFont="1" applyFill="1" applyBorder="1" applyAlignment="1">
      <alignment horizontal="right" vertical="center"/>
    </xf>
    <xf numFmtId="0" fontId="31" fillId="26" borderId="29" xfId="0" applyNumberFormat="1" applyFont="1" applyFill="1" applyBorder="1" applyAlignment="1">
      <alignment horizontal="right" vertical="center"/>
    </xf>
    <xf numFmtId="0" fontId="31" fillId="26" borderId="21" xfId="0" applyNumberFormat="1" applyFont="1" applyFill="1" applyBorder="1" applyAlignment="1">
      <alignment horizontal="right" vertical="center"/>
    </xf>
    <xf numFmtId="0" fontId="41" fillId="25" borderId="17" xfId="0" applyNumberFormat="1" applyFont="1" applyFill="1" applyBorder="1" applyAlignment="1">
      <alignment horizontal="right" vertical="center"/>
    </xf>
    <xf numFmtId="0" fontId="41" fillId="25" borderId="18" xfId="0" applyNumberFormat="1" applyFont="1" applyFill="1" applyBorder="1" applyAlignment="1">
      <alignment horizontal="right" vertical="center"/>
    </xf>
    <xf numFmtId="0" fontId="41" fillId="25" borderId="11" xfId="0" applyNumberFormat="1" applyFont="1" applyFill="1" applyBorder="1" applyAlignment="1">
      <alignment horizontal="right" vertical="center"/>
    </xf>
    <xf numFmtId="0" fontId="39" fillId="25" borderId="29" xfId="0" applyNumberFormat="1" applyFont="1" applyFill="1" applyBorder="1" applyAlignment="1">
      <alignment horizontal="right" vertical="center"/>
    </xf>
    <xf numFmtId="14" fontId="64" fillId="0" borderId="21" xfId="365" applyNumberFormat="1" applyFont="1" applyBorder="1" applyAlignment="1">
      <alignment horizontal="left" vertical="top" wrapText="1"/>
    </xf>
    <xf numFmtId="14" fontId="64" fillId="0" borderId="21" xfId="365" applyNumberFormat="1" applyFont="1" applyBorder="1" applyAlignment="1">
      <alignment horizontal="left" wrapText="1"/>
    </xf>
    <xf numFmtId="0" fontId="64" fillId="0" borderId="21" xfId="365" applyFont="1" applyBorder="1" applyAlignment="1">
      <alignment horizontal="center" wrapText="1"/>
    </xf>
    <xf numFmtId="14" fontId="61" fillId="24" borderId="21" xfId="365" applyNumberFormat="1" applyFont="1" applyFill="1" applyBorder="1" applyAlignment="1">
      <alignment horizontal="right" vertical="center"/>
    </xf>
    <xf numFmtId="14" fontId="64" fillId="0" borderId="21" xfId="365" applyNumberFormat="1" applyFont="1" applyBorder="1" applyAlignment="1">
      <alignment horizontal="left" vertical="center"/>
    </xf>
    <xf numFmtId="0" fontId="82" fillId="0" borderId="49" xfId="236" applyFont="1" applyFill="1" applyBorder="1" applyAlignment="1">
      <alignment horizontal="left" vertical="center" wrapText="1"/>
    </xf>
    <xf numFmtId="0" fontId="82" fillId="0" borderId="49" xfId="236" applyFont="1" applyFill="1" applyBorder="1" applyAlignment="1">
      <alignment horizontal="left" vertical="top" wrapText="1"/>
    </xf>
    <xf numFmtId="0" fontId="61" fillId="0" borderId="0" xfId="0" applyFont="1" applyAlignment="1">
      <alignment vertical="top" wrapText="1"/>
    </xf>
    <xf numFmtId="0" fontId="83" fillId="0" borderId="21" xfId="0" applyFont="1" applyBorder="1" applyAlignment="1">
      <alignment vertical="top" wrapText="1"/>
    </xf>
    <xf numFmtId="14" fontId="61" fillId="24" borderId="49" xfId="365" applyNumberFormat="1" applyFont="1" applyFill="1" applyBorder="1">
      <alignment vertical="center"/>
    </xf>
    <xf numFmtId="0" fontId="64" fillId="0" borderId="21" xfId="365" applyFont="1" applyBorder="1" applyAlignment="1">
      <alignment horizontal="left" vertical="center" wrapText="1"/>
    </xf>
    <xf numFmtId="0" fontId="61" fillId="0" borderId="0" xfId="365" applyFont="1" applyBorder="1" applyAlignment="1">
      <alignment vertical="center" wrapText="1"/>
    </xf>
    <xf numFmtId="0" fontId="64" fillId="0" borderId="49" xfId="365" applyFont="1" applyBorder="1" applyAlignment="1">
      <alignment horizontal="left" vertical="center" wrapText="1"/>
    </xf>
    <xf numFmtId="14" fontId="21" fillId="0" borderId="10" xfId="0" applyNumberFormat="1" applyFont="1" applyBorder="1" applyAlignment="1">
      <alignment horizontal="center" vertical="center"/>
    </xf>
    <xf numFmtId="14" fontId="21" fillId="0" borderId="0" xfId="0" applyNumberFormat="1" applyFont="1" applyBorder="1" applyAlignment="1">
      <alignment horizontal="center" vertical="center"/>
    </xf>
    <xf numFmtId="0" fontId="20" fillId="21" borderId="10" xfId="0" applyFont="1" applyFill="1" applyBorder="1" applyAlignment="1">
      <alignment horizontal="center" vertical="center"/>
    </xf>
    <xf numFmtId="0" fontId="20" fillId="21" borderId="0" xfId="0" applyFont="1" applyFill="1" applyBorder="1" applyAlignment="1">
      <alignment horizontal="center" vertical="center"/>
    </xf>
    <xf numFmtId="0" fontId="20" fillId="21" borderId="11" xfId="0" applyFont="1" applyFill="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14" fontId="18" fillId="32" borderId="12" xfId="0" applyNumberFormat="1" applyFont="1" applyFill="1" applyBorder="1" applyAlignment="1">
      <alignment horizontal="center" vertical="center"/>
    </xf>
    <xf numFmtId="14" fontId="18" fillId="32" borderId="20" xfId="0" applyNumberFormat="1" applyFont="1" applyFill="1" applyBorder="1" applyAlignment="1">
      <alignment horizontal="center"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34" fillId="23" borderId="32" xfId="0" applyFont="1" applyFill="1" applyBorder="1" applyAlignment="1">
      <alignment horizontal="center" vertical="center"/>
    </xf>
    <xf numFmtId="0" fontId="34" fillId="23" borderId="33" xfId="0" applyFont="1" applyFill="1" applyBorder="1" applyAlignment="1">
      <alignment horizontal="center" vertical="center"/>
    </xf>
    <xf numFmtId="0" fontId="34" fillId="23" borderId="34" xfId="0" applyFont="1" applyFill="1" applyBorder="1" applyAlignment="1">
      <alignment horizontal="center" vertical="center"/>
    </xf>
    <xf numFmtId="0" fontId="34" fillId="23" borderId="35" xfId="0" applyFont="1" applyFill="1" applyBorder="1" applyAlignment="1">
      <alignment horizontal="center" vertical="center"/>
    </xf>
    <xf numFmtId="0" fontId="34" fillId="23" borderId="36" xfId="0" applyFont="1" applyFill="1" applyBorder="1" applyAlignment="1">
      <alignment horizontal="center" vertical="center"/>
    </xf>
    <xf numFmtId="0" fontId="34" fillId="23" borderId="37" xfId="0" applyFont="1" applyFill="1" applyBorder="1" applyAlignment="1">
      <alignment horizontal="center" vertical="center"/>
    </xf>
    <xf numFmtId="0" fontId="36" fillId="22" borderId="33" xfId="59" applyFont="1" applyFill="1" applyBorder="1" applyAlignment="1">
      <alignment horizontal="center" vertical="center" wrapText="1"/>
    </xf>
    <xf numFmtId="0" fontId="36" fillId="22" borderId="22" xfId="59" applyFont="1" applyFill="1" applyBorder="1" applyAlignment="1">
      <alignment horizontal="center" vertical="center" wrapText="1"/>
    </xf>
    <xf numFmtId="0" fontId="36" fillId="22" borderId="38" xfId="59" applyFont="1" applyFill="1" applyBorder="1" applyAlignment="1">
      <alignment horizontal="center" vertical="center" wrapText="1"/>
    </xf>
    <xf numFmtId="0" fontId="36" fillId="22" borderId="39" xfId="59" applyFont="1" applyFill="1" applyBorder="1" applyAlignment="1">
      <alignment horizontal="center" vertical="center" wrapText="1"/>
    </xf>
    <xf numFmtId="0" fontId="37" fillId="22" borderId="30" xfId="59" applyFont="1" applyFill="1" applyBorder="1" applyAlignment="1">
      <alignment horizontal="center"/>
    </xf>
    <xf numFmtId="0" fontId="37" fillId="22" borderId="40" xfId="59" applyFont="1" applyFill="1" applyBorder="1" applyAlignment="1">
      <alignment horizontal="center"/>
    </xf>
    <xf numFmtId="0" fontId="37" fillId="22" borderId="41" xfId="59" applyFont="1" applyFill="1" applyBorder="1" applyAlignment="1">
      <alignment horizontal="center"/>
    </xf>
    <xf numFmtId="0" fontId="61" fillId="22" borderId="42" xfId="59" applyFont="1" applyFill="1" applyBorder="1" applyAlignment="1">
      <alignment horizontal="center"/>
    </xf>
    <xf numFmtId="0" fontId="37" fillId="22" borderId="43" xfId="59" applyFont="1" applyFill="1" applyBorder="1" applyAlignment="1">
      <alignment horizontal="center"/>
    </xf>
    <xf numFmtId="0" fontId="38" fillId="22" borderId="43" xfId="59" applyFont="1" applyFill="1" applyBorder="1" applyAlignment="1">
      <alignment horizontal="center"/>
    </xf>
    <xf numFmtId="0" fontId="16" fillId="22" borderId="42" xfId="59" applyFont="1" applyFill="1" applyBorder="1" applyAlignment="1">
      <alignment horizontal="center"/>
    </xf>
    <xf numFmtId="0" fontId="61" fillId="22" borderId="44" xfId="59" applyFont="1" applyFill="1" applyBorder="1" applyAlignment="1">
      <alignment horizontal="center"/>
    </xf>
    <xf numFmtId="0" fontId="61" fillId="22" borderId="45" xfId="59" applyFont="1" applyFill="1" applyBorder="1" applyAlignment="1">
      <alignment horizontal="center"/>
    </xf>
    <xf numFmtId="0" fontId="27" fillId="22" borderId="42" xfId="59" applyFont="1" applyFill="1" applyBorder="1" applyAlignment="1">
      <alignment horizontal="center"/>
    </xf>
    <xf numFmtId="181" fontId="41" fillId="25" borderId="16" xfId="0" applyNumberFormat="1" applyFont="1" applyFill="1" applyBorder="1" applyAlignment="1">
      <alignment horizontal="center" vertical="center"/>
    </xf>
    <xf numFmtId="181" fontId="41" fillId="25" borderId="17" xfId="0" applyNumberFormat="1" applyFont="1" applyFill="1" applyBorder="1" applyAlignment="1">
      <alignment horizontal="center" vertical="center"/>
    </xf>
    <xf numFmtId="181" fontId="41" fillId="25" borderId="18" xfId="0" applyNumberFormat="1" applyFont="1" applyFill="1" applyBorder="1" applyAlignment="1">
      <alignment horizontal="center" vertical="center"/>
    </xf>
    <xf numFmtId="0" fontId="61" fillId="0" borderId="0" xfId="0" applyFont="1" applyAlignment="1">
      <alignment horizontal="left" vertical="center" wrapText="1"/>
    </xf>
    <xf numFmtId="0" fontId="31" fillId="0" borderId="21" xfId="0" applyFont="1" applyBorder="1" applyAlignment="1">
      <alignment horizontal="left" vertical="center" wrapText="1"/>
    </xf>
    <xf numFmtId="0" fontId="31" fillId="0" borderId="21" xfId="0" applyFont="1" applyBorder="1" applyAlignment="1">
      <alignment horizontal="center" vertical="center" wrapText="1"/>
    </xf>
    <xf numFmtId="0" fontId="31" fillId="0" borderId="21" xfId="0" applyFont="1" applyBorder="1" applyAlignment="1">
      <alignment horizontal="center" vertical="center"/>
    </xf>
    <xf numFmtId="0" fontId="31" fillId="0" borderId="19" xfId="0" applyFont="1" applyBorder="1" applyAlignment="1">
      <alignment horizontal="left" vertical="center" wrapText="1"/>
    </xf>
    <xf numFmtId="0" fontId="31" fillId="0" borderId="12" xfId="0" applyFont="1" applyBorder="1" applyAlignment="1">
      <alignment horizontal="left" vertical="center" wrapText="1"/>
    </xf>
    <xf numFmtId="0" fontId="31" fillId="0" borderId="20" xfId="0" applyFont="1" applyBorder="1" applyAlignment="1">
      <alignment horizontal="left" vertical="center" wrapText="1"/>
    </xf>
  </cellXfs>
  <cellStyles count="366">
    <cellStyle name="_x000a_386grabber=M" xfId="1"/>
    <cellStyle name="_x000a_386grabber=M 2" xfId="2"/>
    <cellStyle name="?" xfId="3"/>
    <cellStyle name="?_Sheet2" xfId="4"/>
    <cellStyle name="?_市场表现" xfId="5"/>
    <cellStyle name="?_水泥价格-区域" xfId="6"/>
    <cellStyle name="?_重点公司估值" xfId="7"/>
    <cellStyle name="_申银万国--煤炭行业数据库--价格、产量、消费、库存、运输、进出口、相关行业 2011-3-7" xfId="8"/>
    <cellStyle name="20% - Accent1" xfId="9"/>
    <cellStyle name="20% - Accent2" xfId="10"/>
    <cellStyle name="20% - Accent3" xfId="11"/>
    <cellStyle name="20% - Accent4" xfId="12"/>
    <cellStyle name="20% - Accent5" xfId="13"/>
    <cellStyle name="20% - Accent6" xfId="14"/>
    <cellStyle name="20% - 强调文字颜色 1 2" xfId="89"/>
    <cellStyle name="20% - 强调文字颜色 1 2 2" xfId="91"/>
    <cellStyle name="20% - 强调文字颜色 1 3" xfId="93"/>
    <cellStyle name="20% - 强调文字颜色 1 4" xfId="84"/>
    <cellStyle name="20% - 强调文字颜色 2 2" xfId="98"/>
    <cellStyle name="20% - 强调文字颜色 2 2 2" xfId="70"/>
    <cellStyle name="20% - 强调文字颜色 2 3" xfId="100"/>
    <cellStyle name="20% - 强调文字颜色 2 4" xfId="96"/>
    <cellStyle name="20% - 强调文字颜色 3 2" xfId="90"/>
    <cellStyle name="20% - 强调文字颜色 3 2 2" xfId="102"/>
    <cellStyle name="20% - 强调文字颜色 3 3" xfId="105"/>
    <cellStyle name="20% - 强调文字颜色 3 4" xfId="88"/>
    <cellStyle name="20% - 强调文字颜色 4 2" xfId="107"/>
    <cellStyle name="20% - 强调文字颜色 4 2 2" xfId="72"/>
    <cellStyle name="20% - 强调文字颜色 4 3" xfId="111"/>
    <cellStyle name="20% - 强调文字颜色 4 4" xfId="92"/>
    <cellStyle name="20% - 强调文字颜色 5 2" xfId="115"/>
    <cellStyle name="20% - 强调文字颜色 5 2 2" xfId="117"/>
    <cellStyle name="20% - 强调文字颜色 5 3" xfId="121"/>
    <cellStyle name="20% - 强调文字颜色 5 4" xfId="113"/>
    <cellStyle name="20% - 强调文字颜色 6 2" xfId="125"/>
    <cellStyle name="20% - 强调文字颜色 6 2 2" xfId="126"/>
    <cellStyle name="20% - 强调文字颜色 6 3" xfId="82"/>
    <cellStyle name="20% - 强调文字颜色 6 4" xfId="123"/>
    <cellStyle name="40% - Accent1" xfId="15"/>
    <cellStyle name="40% - Accent2" xfId="16"/>
    <cellStyle name="40% - Accent3" xfId="17"/>
    <cellStyle name="40% - Accent4" xfId="18"/>
    <cellStyle name="40% - Accent5" xfId="19"/>
    <cellStyle name="40% - Accent6" xfId="20"/>
    <cellStyle name="40% - 强调文字颜色 1 2" xfId="99"/>
    <cellStyle name="40% - 强调文字颜色 1 2 2" xfId="129"/>
    <cellStyle name="40% - 强调文字颜色 1 3" xfId="131"/>
    <cellStyle name="40% - 强调文字颜色 1 4" xfId="128"/>
    <cellStyle name="40% - 强调文字颜色 2 2" xfId="103"/>
    <cellStyle name="40% - 强调文字颜色 2 2 2" xfId="135"/>
    <cellStyle name="40% - 强调文字颜色 2 3" xfId="137"/>
    <cellStyle name="40% - 强调文字颜色 2 4" xfId="132"/>
    <cellStyle name="40% - 强调文字颜色 3 2" xfId="109"/>
    <cellStyle name="40% - 强调文字颜色 3 2 2" xfId="140"/>
    <cellStyle name="40% - 强调文字颜色 3 3" xfId="143"/>
    <cellStyle name="40% - 强调文字颜色 3 4" xfId="139"/>
    <cellStyle name="40% - 强调文字颜色 4 2" xfId="119"/>
    <cellStyle name="40% - 强调文字颜色 4 2 2" xfId="147"/>
    <cellStyle name="40% - 强调文字颜色 4 3" xfId="149"/>
    <cellStyle name="40% - 强调文字颜色 4 4" xfId="145"/>
    <cellStyle name="40% - 强调文字颜色 5 2" xfId="81"/>
    <cellStyle name="40% - 强调文字颜色 5 2 2" xfId="86"/>
    <cellStyle name="40% - 强调文字颜色 5 3" xfId="94"/>
    <cellStyle name="40% - 强调文字颜色 5 4" xfId="150"/>
    <cellStyle name="40% - 强调文字颜色 6 2" xfId="152"/>
    <cellStyle name="40% - 强调文字颜色 6 2 2" xfId="153"/>
    <cellStyle name="40% - 强调文字颜色 6 3" xfId="155"/>
    <cellStyle name="40% - 强调文字颜色 6 4" xfId="134"/>
    <cellStyle name="60% - Accent1" xfId="21"/>
    <cellStyle name="60% - Accent2" xfId="22"/>
    <cellStyle name="60% - Accent3" xfId="23"/>
    <cellStyle name="60% - Accent4" xfId="24"/>
    <cellStyle name="60% - Accent5" xfId="25"/>
    <cellStyle name="60% - Accent6" xfId="26"/>
    <cellStyle name="60% - 强调文字颜色 1 2" xfId="136"/>
    <cellStyle name="60% - 强调文字颜色 1 2 2" xfId="157"/>
    <cellStyle name="60% - 强调文字颜色 1 3" xfId="75"/>
    <cellStyle name="60% - 强调文字颜色 1 4" xfId="156"/>
    <cellStyle name="60% - 强调文字颜色 2 2" xfId="142"/>
    <cellStyle name="60% - 强调文字颜色 2 2 2" xfId="80"/>
    <cellStyle name="60% - 强调文字颜色 2 3" xfId="162"/>
    <cellStyle name="60% - 强调文字颜色 2 4" xfId="159"/>
    <cellStyle name="60% - 强调文字颜色 3 2" xfId="148"/>
    <cellStyle name="60% - 强调文字颜色 3 2 2" xfId="127"/>
    <cellStyle name="60% - 强调文字颜色 3 3" xfId="163"/>
    <cellStyle name="60% - 强调文字颜色 3 4" xfId="101"/>
    <cellStyle name="60% - 强调文字颜色 4 2" xfId="165"/>
    <cellStyle name="60% - 强调文字颜色 4 2 2" xfId="166"/>
    <cellStyle name="60% - 强调文字颜色 4 3" xfId="85"/>
    <cellStyle name="60% - 强调文字颜色 4 4" xfId="164"/>
    <cellStyle name="60% - 强调文字颜色 5 2" xfId="169"/>
    <cellStyle name="60% - 强调文字颜色 5 2 2" xfId="170"/>
    <cellStyle name="60% - 强调文字颜色 5 3" xfId="171"/>
    <cellStyle name="60% - 强调文字颜色 5 4" xfId="168"/>
    <cellStyle name="60% - 强调文字颜色 6 2" xfId="173"/>
    <cellStyle name="60% - 强调文字颜色 6 2 2" xfId="174"/>
    <cellStyle name="60% - 强调文字颜色 6 3" xfId="175"/>
    <cellStyle name="60% - 强调文字颜色 6 4" xfId="172"/>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te" xfId="45"/>
    <cellStyle name="Output" xfId="46"/>
    <cellStyle name="Title" xfId="47"/>
    <cellStyle name="Total" xfId="48"/>
    <cellStyle name="Warning Text" xfId="49"/>
    <cellStyle name="百分比" xfId="50" builtinId="5"/>
    <cellStyle name="百分比 2" xfId="176"/>
    <cellStyle name="百分比 2 2" xfId="177"/>
    <cellStyle name="百分比 3" xfId="178"/>
    <cellStyle name="百分比 3 2" xfId="179"/>
    <cellStyle name="百分比 4" xfId="181"/>
    <cellStyle name="百分比 5" xfId="77"/>
    <cellStyle name="标题 1 2" xfId="182"/>
    <cellStyle name="标题 1 2 2" xfId="183"/>
    <cellStyle name="标题 1 3" xfId="184"/>
    <cellStyle name="标题 1 4" xfId="180"/>
    <cellStyle name="标题 2 2" xfId="188"/>
    <cellStyle name="标题 2 2 2" xfId="190"/>
    <cellStyle name="标题 2 3" xfId="191"/>
    <cellStyle name="标题 2 4" xfId="186"/>
    <cellStyle name="标题 3 2" xfId="195"/>
    <cellStyle name="标题 3 2 2" xfId="196"/>
    <cellStyle name="标题 3 3" xfId="76"/>
    <cellStyle name="标题 3 4" xfId="193"/>
    <cellStyle name="标题 4 2" xfId="199"/>
    <cellStyle name="标题 4 2 2" xfId="200"/>
    <cellStyle name="标题 4 3" xfId="202"/>
    <cellStyle name="标题 4 4" xfId="198"/>
    <cellStyle name="标题 5" xfId="203"/>
    <cellStyle name="标题 5 2" xfId="204"/>
    <cellStyle name="标题 6" xfId="205"/>
    <cellStyle name="标题 7" xfId="79"/>
    <cellStyle name="差 2" xfId="207"/>
    <cellStyle name="差 2 2" xfId="208"/>
    <cellStyle name="差 3" xfId="209"/>
    <cellStyle name="差 4" xfId="206"/>
    <cellStyle name="差_Sheet1" xfId="51"/>
    <cellStyle name="差_Sheet2" xfId="52"/>
    <cellStyle name="差_Sheet4" xfId="53"/>
    <cellStyle name="差_国内钢铁产量" xfId="54"/>
    <cellStyle name="差_市场表现" xfId="55"/>
    <cellStyle name="差_水泥价格-区域" xfId="56"/>
    <cellStyle name="差_重点公司估值" xfId="57"/>
    <cellStyle name="常规" xfId="0" builtinId="0"/>
    <cellStyle name="常规 10" xfId="211"/>
    <cellStyle name="常规 10 2" xfId="212"/>
    <cellStyle name="常规 10 2 2" xfId="213"/>
    <cellStyle name="常规 10 3" xfId="214"/>
    <cellStyle name="常规 11" xfId="215"/>
    <cellStyle name="常规 11 2" xfId="216"/>
    <cellStyle name="常规 11 2 2" xfId="217"/>
    <cellStyle name="常规 11 3" xfId="218"/>
    <cellStyle name="常规 12" xfId="219"/>
    <cellStyle name="常规 12 2" xfId="220"/>
    <cellStyle name="常规 12 2 2" xfId="158"/>
    <cellStyle name="常规 12 3" xfId="221"/>
    <cellStyle name="常规 13" xfId="222"/>
    <cellStyle name="常规 13 2" xfId="223"/>
    <cellStyle name="常规 13 2 2" xfId="224"/>
    <cellStyle name="常规 13 3" xfId="225"/>
    <cellStyle name="常规 14" xfId="226"/>
    <cellStyle name="常规 14 2" xfId="227"/>
    <cellStyle name="常规 14 2 2" xfId="74"/>
    <cellStyle name="常规 14 3" xfId="228"/>
    <cellStyle name="常规 15" xfId="230"/>
    <cellStyle name="常规 15 2" xfId="231"/>
    <cellStyle name="常规 15 2 2" xfId="232"/>
    <cellStyle name="常规 15 3" xfId="189"/>
    <cellStyle name="常规 16" xfId="234"/>
    <cellStyle name="常规 16 2" xfId="210"/>
    <cellStyle name="常规 17" xfId="236"/>
    <cellStyle name="常规 17 2" xfId="237"/>
    <cellStyle name="常规 17_上市公司大事提醒" xfId="238"/>
    <cellStyle name="常规 18" xfId="239"/>
    <cellStyle name="常规 18 2" xfId="240"/>
    <cellStyle name="常规 19" xfId="241"/>
    <cellStyle name="常规 19 2" xfId="242"/>
    <cellStyle name="常规 2" xfId="58"/>
    <cellStyle name="常规 2 2" xfId="244"/>
    <cellStyle name="常规 2 2 2" xfId="245"/>
    <cellStyle name="常规 2 2 2 2" xfId="246"/>
    <cellStyle name="常规 2 2 3" xfId="247"/>
    <cellStyle name="常规 2 3" xfId="248"/>
    <cellStyle name="常规 2 3 2" xfId="249"/>
    <cellStyle name="常规 2 4" xfId="250"/>
    <cellStyle name="常规 2 4 2" xfId="251"/>
    <cellStyle name="常规 2 5" xfId="253"/>
    <cellStyle name="常规 2 5 2" xfId="255"/>
    <cellStyle name="常规 2 6" xfId="257"/>
    <cellStyle name="常规 2 7" xfId="243"/>
    <cellStyle name="常规 2_个股大宗交易统计" xfId="258"/>
    <cellStyle name="常规 20" xfId="229"/>
    <cellStyle name="常规 21" xfId="233"/>
    <cellStyle name="常规 22" xfId="235"/>
    <cellStyle name="常规 23" xfId="68"/>
    <cellStyle name="常规 24" xfId="349"/>
    <cellStyle name="常规 25" xfId="351"/>
    <cellStyle name="常规 26" xfId="350"/>
    <cellStyle name="常规 27" xfId="354"/>
    <cellStyle name="常规 28" xfId="353"/>
    <cellStyle name="常规 29" xfId="352"/>
    <cellStyle name="常规 3" xfId="106"/>
    <cellStyle name="常规 3 2" xfId="71"/>
    <cellStyle name="常规 3 2 2" xfId="259"/>
    <cellStyle name="常规 3 2 2 2" xfId="260"/>
    <cellStyle name="常规 3 2 3" xfId="261"/>
    <cellStyle name="常规 3 3" xfId="262"/>
    <cellStyle name="常规 3 3 2" xfId="263"/>
    <cellStyle name="常规 3 4" xfId="264"/>
    <cellStyle name="常规 3_个股大宗交易统计" xfId="167"/>
    <cellStyle name="常规 30" xfId="355"/>
    <cellStyle name="常规 31" xfId="356"/>
    <cellStyle name="常规 32" xfId="359"/>
    <cellStyle name="常规 33" xfId="357"/>
    <cellStyle name="常规 34" xfId="358"/>
    <cellStyle name="常规 35" xfId="360"/>
    <cellStyle name="常规 36" xfId="361"/>
    <cellStyle name="常规 37" xfId="364"/>
    <cellStyle name="常规 38" xfId="362"/>
    <cellStyle name="常规 39" xfId="363"/>
    <cellStyle name="常规 4" xfId="110"/>
    <cellStyle name="常规 4 2" xfId="265"/>
    <cellStyle name="常规 4 2 2" xfId="267"/>
    <cellStyle name="常规 4 2 2 2" xfId="269"/>
    <cellStyle name="常规 4 2 3" xfId="271"/>
    <cellStyle name="常规 4 3" xfId="272"/>
    <cellStyle name="常规 4 3 2" xfId="274"/>
    <cellStyle name="常规 4 4" xfId="266"/>
    <cellStyle name="常规 4_个股大宗交易统计" xfId="275"/>
    <cellStyle name="常规 40" xfId="365"/>
    <cellStyle name="常规 5" xfId="141"/>
    <cellStyle name="常规 5 2" xfId="78"/>
    <cellStyle name="常规 5 2 2" xfId="185"/>
    <cellStyle name="常规 5 2 2 2" xfId="187"/>
    <cellStyle name="常规 5 2 3" xfId="192"/>
    <cellStyle name="常规 5 3" xfId="276"/>
    <cellStyle name="常规 5 3 2" xfId="277"/>
    <cellStyle name="常规 5 4" xfId="273"/>
    <cellStyle name="常规 5_个股大宗交易统计" xfId="278"/>
    <cellStyle name="常规 6" xfId="161"/>
    <cellStyle name="常规 6 2" xfId="280"/>
    <cellStyle name="常规 6 2 2" xfId="282"/>
    <cellStyle name="常规 6 2 2 2" xfId="283"/>
    <cellStyle name="常规 6 2 3" xfId="285"/>
    <cellStyle name="常规 6 3" xfId="287"/>
    <cellStyle name="常规 6 3 2" xfId="288"/>
    <cellStyle name="常规 6 4" xfId="268"/>
    <cellStyle name="常规 6_个股大宗交易统计" xfId="73"/>
    <cellStyle name="常规 7" xfId="290"/>
    <cellStyle name="常规 7 2" xfId="291"/>
    <cellStyle name="常规 7 2 2" xfId="292"/>
    <cellStyle name="常规 7 2 2 2" xfId="293"/>
    <cellStyle name="常规 7 2 3" xfId="194"/>
    <cellStyle name="常规 7 3" xfId="295"/>
    <cellStyle name="常规 7 3 2" xfId="296"/>
    <cellStyle name="常规 7 4" xfId="298"/>
    <cellStyle name="常规 7_个股大宗交易统计" xfId="294"/>
    <cellStyle name="常规 8" xfId="299"/>
    <cellStyle name="常规 8 2" xfId="112"/>
    <cellStyle name="常规 8 2 2" xfId="114"/>
    <cellStyle name="常规 8 2 2 2" xfId="116"/>
    <cellStyle name="常规 8 2 3" xfId="120"/>
    <cellStyle name="常规 8 3" xfId="122"/>
    <cellStyle name="常规 8 3 2" xfId="124"/>
    <cellStyle name="常规 8 4" xfId="300"/>
    <cellStyle name="常规 8_个股大宗交易统计" xfId="289"/>
    <cellStyle name="常规 9" xfId="301"/>
    <cellStyle name="常规 9 2" xfId="130"/>
    <cellStyle name="常规 9 2 2" xfId="302"/>
    <cellStyle name="常规 9 3" xfId="303"/>
    <cellStyle name="常规_钢铁公司估值比较" xfId="59"/>
    <cellStyle name="超链接 2" xfId="317"/>
    <cellStyle name="超链接 2 2" xfId="315"/>
    <cellStyle name="超链接 3" xfId="318"/>
    <cellStyle name="好 2" xfId="320"/>
    <cellStyle name="好 2 2" xfId="321"/>
    <cellStyle name="好 3" xfId="322"/>
    <cellStyle name="好 4" xfId="319"/>
    <cellStyle name="好_Sheet1" xfId="60"/>
    <cellStyle name="好_Sheet2" xfId="61"/>
    <cellStyle name="好_Sheet4" xfId="62"/>
    <cellStyle name="好_国内钢铁产量" xfId="63"/>
    <cellStyle name="好_市场表现" xfId="64"/>
    <cellStyle name="好_水泥价格-区域" xfId="65"/>
    <cellStyle name="好_重点公司估值" xfId="66"/>
    <cellStyle name="汇总 2" xfId="324"/>
    <cellStyle name="汇总 2 2" xfId="201"/>
    <cellStyle name="汇总 3" xfId="325"/>
    <cellStyle name="汇总 4" xfId="323"/>
    <cellStyle name="计算 2" xfId="138"/>
    <cellStyle name="计算 2 2" xfId="108"/>
    <cellStyle name="计算 3" xfId="144"/>
    <cellStyle name="计算 4" xfId="309"/>
    <cellStyle name="检查单元格 2" xfId="146"/>
    <cellStyle name="检查单元格 2 2" xfId="326"/>
    <cellStyle name="检查单元格 3" xfId="327"/>
    <cellStyle name="检查单元格 4" xfId="118"/>
    <cellStyle name="解释性文本 2" xfId="69"/>
    <cellStyle name="解释性文本 2 2" xfId="197"/>
    <cellStyle name="解释性文本 3" xfId="329"/>
    <cellStyle name="解释性文本 4" xfId="328"/>
    <cellStyle name="警告文本 2" xfId="330"/>
    <cellStyle name="警告文本 2 2" xfId="313"/>
    <cellStyle name="警告文本 3" xfId="331"/>
    <cellStyle name="警告文本 4" xfId="316"/>
    <cellStyle name="链接单元格 2" xfId="332"/>
    <cellStyle name="链接单元格 2 2" xfId="333"/>
    <cellStyle name="链接单元格 3" xfId="83"/>
    <cellStyle name="链接单元格 4" xfId="284"/>
    <cellStyle name="强调文字颜色 1 2" xfId="335"/>
    <cellStyle name="强调文字颜色 1 2 2" xfId="336"/>
    <cellStyle name="强调文字颜色 1 3" xfId="311"/>
    <cellStyle name="强调文字颜色 1 4" xfId="334"/>
    <cellStyle name="强调文字颜色 2 2" xfId="310"/>
    <cellStyle name="强调文字颜色 2 2 2" xfId="338"/>
    <cellStyle name="强调文字颜色 2 3" xfId="314"/>
    <cellStyle name="强调文字颜色 2 4" xfId="337"/>
    <cellStyle name="强调文字颜色 3 2" xfId="339"/>
    <cellStyle name="强调文字颜色 3 2 2" xfId="154"/>
    <cellStyle name="强调文字颜色 3 3" xfId="340"/>
    <cellStyle name="强调文字颜色 3 4" xfId="305"/>
    <cellStyle name="强调文字颜色 4 2" xfId="252"/>
    <cellStyle name="强调文字颜色 4 2 2" xfId="254"/>
    <cellStyle name="强调文字颜色 4 3" xfId="256"/>
    <cellStyle name="强调文字颜色 4 4" xfId="306"/>
    <cellStyle name="强调文字颜色 5 2" xfId="304"/>
    <cellStyle name="强调文字颜色 5 2 2" xfId="341"/>
    <cellStyle name="强调文字颜色 5 3" xfId="342"/>
    <cellStyle name="强调文字颜色 5 4" xfId="307"/>
    <cellStyle name="强调文字颜色 6 2" xfId="270"/>
    <cellStyle name="强调文字颜色 6 2 2" xfId="297"/>
    <cellStyle name="强调文字颜色 6 3" xfId="343"/>
    <cellStyle name="强调文字颜色 6 4" xfId="308"/>
    <cellStyle name="适中 2" xfId="133"/>
    <cellStyle name="适中 2 2" xfId="151"/>
    <cellStyle name="适中 3" xfId="312"/>
    <cellStyle name="适中 4" xfId="104"/>
    <cellStyle name="输出 2" xfId="95"/>
    <cellStyle name="输出 2 2" xfId="97"/>
    <cellStyle name="输出 3" xfId="87"/>
    <cellStyle name="输出 4" xfId="344"/>
    <cellStyle name="输入 2" xfId="346"/>
    <cellStyle name="输入 2 2" xfId="347"/>
    <cellStyle name="输入 3" xfId="348"/>
    <cellStyle name="输入 4" xfId="345"/>
    <cellStyle name="样式 1" xfId="67"/>
    <cellStyle name="注释 2" xfId="279"/>
    <cellStyle name="注释 2 2" xfId="281"/>
    <cellStyle name="注释 3" xfId="286"/>
    <cellStyle name="注释 4" xfId="160"/>
  </cellStyles>
  <dxfs count="20">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15254237288138E-2"/>
          <c:y val="6.1224489795918366E-2"/>
          <c:w val="0.85423728813559319"/>
          <c:h val="0.73979591836734693"/>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41567</c:v>
                </c:pt>
                <c:pt idx="1">
                  <c:v>41574</c:v>
                </c:pt>
                <c:pt idx="2">
                  <c:v>41581</c:v>
                </c:pt>
                <c:pt idx="3">
                  <c:v>41588</c:v>
                </c:pt>
                <c:pt idx="4">
                  <c:v>41595</c:v>
                </c:pt>
                <c:pt idx="5">
                  <c:v>41602</c:v>
                </c:pt>
                <c:pt idx="6">
                  <c:v>41609</c:v>
                </c:pt>
                <c:pt idx="7">
                  <c:v>41616</c:v>
                </c:pt>
                <c:pt idx="8">
                  <c:v>41623</c:v>
                </c:pt>
                <c:pt idx="9">
                  <c:v>41630</c:v>
                </c:pt>
                <c:pt idx="10">
                  <c:v>41637</c:v>
                </c:pt>
                <c:pt idx="11">
                  <c:v>41644</c:v>
                </c:pt>
                <c:pt idx="12">
                  <c:v>41651</c:v>
                </c:pt>
                <c:pt idx="13">
                  <c:v>41658</c:v>
                </c:pt>
                <c:pt idx="14">
                  <c:v>41665</c:v>
                </c:pt>
                <c:pt idx="15">
                  <c:v>41672</c:v>
                </c:pt>
                <c:pt idx="16">
                  <c:v>41679</c:v>
                </c:pt>
                <c:pt idx="17">
                  <c:v>41686</c:v>
                </c:pt>
                <c:pt idx="18">
                  <c:v>41693</c:v>
                </c:pt>
                <c:pt idx="19">
                  <c:v>41700</c:v>
                </c:pt>
                <c:pt idx="20">
                  <c:v>41707</c:v>
                </c:pt>
                <c:pt idx="21">
                  <c:v>41714</c:v>
                </c:pt>
                <c:pt idx="22">
                  <c:v>41721</c:v>
                </c:pt>
                <c:pt idx="23">
                  <c:v>41728</c:v>
                </c:pt>
                <c:pt idx="24">
                  <c:v>41735</c:v>
                </c:pt>
                <c:pt idx="25">
                  <c:v>41742</c:v>
                </c:pt>
                <c:pt idx="26">
                  <c:v>41749</c:v>
                </c:pt>
                <c:pt idx="27">
                  <c:v>41756</c:v>
                </c:pt>
                <c:pt idx="28">
                  <c:v>41763</c:v>
                </c:pt>
                <c:pt idx="29">
                  <c:v>41770</c:v>
                </c:pt>
                <c:pt idx="30">
                  <c:v>41777</c:v>
                </c:pt>
                <c:pt idx="31">
                  <c:v>41784</c:v>
                </c:pt>
                <c:pt idx="32">
                  <c:v>41791</c:v>
                </c:pt>
                <c:pt idx="33">
                  <c:v>41798</c:v>
                </c:pt>
                <c:pt idx="34">
                  <c:v>41805</c:v>
                </c:pt>
                <c:pt idx="35">
                  <c:v>41812</c:v>
                </c:pt>
                <c:pt idx="36">
                  <c:v>41819</c:v>
                </c:pt>
                <c:pt idx="37">
                  <c:v>41826</c:v>
                </c:pt>
                <c:pt idx="38">
                  <c:v>41833</c:v>
                </c:pt>
                <c:pt idx="39">
                  <c:v>41840</c:v>
                </c:pt>
                <c:pt idx="40">
                  <c:v>41847</c:v>
                </c:pt>
                <c:pt idx="41">
                  <c:v>41854</c:v>
                </c:pt>
                <c:pt idx="42">
                  <c:v>41861</c:v>
                </c:pt>
                <c:pt idx="43">
                  <c:v>41868</c:v>
                </c:pt>
                <c:pt idx="44">
                  <c:v>41875</c:v>
                </c:pt>
                <c:pt idx="45">
                  <c:v>41882</c:v>
                </c:pt>
                <c:pt idx="46">
                  <c:v>41889</c:v>
                </c:pt>
                <c:pt idx="47">
                  <c:v>41896</c:v>
                </c:pt>
                <c:pt idx="48">
                  <c:v>41903</c:v>
                </c:pt>
                <c:pt idx="49">
                  <c:v>41908</c:v>
                </c:pt>
              </c:numCache>
            </c:numRef>
          </c:cat>
          <c:val>
            <c:numRef>
              <c:f>[0]!hushen300</c:f>
              <c:numCache>
                <c:formatCode>0.0%</c:formatCode>
                <c:ptCount val="51"/>
                <c:pt idx="0">
                  <c:v>0</c:v>
                </c:pt>
                <c:pt idx="1">
                  <c:v>-2.3698977846329794E-2</c:v>
                </c:pt>
                <c:pt idx="2">
                  <c:v>-1.6938617194835803E-2</c:v>
                </c:pt>
                <c:pt idx="3">
                  <c:v>-4.8683582475905318E-2</c:v>
                </c:pt>
                <c:pt idx="4">
                  <c:v>-3.1046299876260064E-2</c:v>
                </c:pt>
                <c:pt idx="5">
                  <c:v>-1.1579297080773987E-2</c:v>
                </c:pt>
                <c:pt idx="6">
                  <c:v>5.3131546123870166E-3</c:v>
                </c:pt>
                <c:pt idx="7">
                  <c:v>1.0813032191369087E-2</c:v>
                </c:pt>
                <c:pt idx="8">
                  <c:v>-8.0027072769196517E-3</c:v>
                </c:pt>
                <c:pt idx="9">
                  <c:v>-6.0970613185032163E-2</c:v>
                </c:pt>
                <c:pt idx="10">
                  <c:v>-5.0524844047164619E-2</c:v>
                </c:pt>
                <c:pt idx="11">
                  <c:v>-5.5759269991517146E-2</c:v>
                </c:pt>
                <c:pt idx="12">
                  <c:v>-9.1178102383541293E-2</c:v>
                </c:pt>
                <c:pt idx="13">
                  <c:v>-0.10204471953221161</c:v>
                </c:pt>
                <c:pt idx="14">
                  <c:v>-7.4349540447162465E-2</c:v>
                </c:pt>
                <c:pt idx="15">
                  <c:v>-9.2167775325693646E-2</c:v>
                </c:pt>
                <c:pt idx="16">
                  <c:v>-8.8032253197991461E-2</c:v>
                </c:pt>
                <c:pt idx="17">
                  <c:v>-5.3782397259088288E-2</c:v>
                </c:pt>
                <c:pt idx="18">
                  <c:v>-6.6676174561654533E-2</c:v>
                </c:pt>
                <c:pt idx="19">
                  <c:v>-0.10184563080623932</c:v>
                </c:pt>
                <c:pt idx="20">
                  <c:v>-0.1062202242818997</c:v>
                </c:pt>
                <c:pt idx="21">
                  <c:v>-0.12498402756080462</c:v>
                </c:pt>
                <c:pt idx="22">
                  <c:v>-0.11016077960342197</c:v>
                </c:pt>
                <c:pt idx="23">
                  <c:v>-0.11297728739755997</c:v>
                </c:pt>
                <c:pt idx="24">
                  <c:v>-9.9165970749208299E-2</c:v>
                </c:pt>
                <c:pt idx="25">
                  <c:v>-6.404968726994531E-2</c:v>
                </c:pt>
                <c:pt idx="26">
                  <c:v>-8.3087598215043967E-2</c:v>
                </c:pt>
                <c:pt idx="27">
                  <c:v>-0.10643951041485478</c:v>
                </c:pt>
                <c:pt idx="28">
                  <c:v>-0.11021807428853603</c:v>
                </c:pt>
                <c:pt idx="29">
                  <c:v>-0.12041900139073569</c:v>
                </c:pt>
                <c:pt idx="30">
                  <c:v>-0.11545579776872228</c:v>
                </c:pt>
                <c:pt idx="31">
                  <c:v>-0.11444098111583656</c:v>
                </c:pt>
                <c:pt idx="32">
                  <c:v>-0.1111228356829651</c:v>
                </c:pt>
                <c:pt idx="33">
                  <c:v>-0.12008718684744868</c:v>
                </c:pt>
                <c:pt idx="34">
                  <c:v>-0.10297050271758168</c:v>
                </c:pt>
                <c:pt idx="35">
                  <c:v>-0.11925744439324115</c:v>
                </c:pt>
                <c:pt idx="36">
                  <c:v>-0.11368089910612056</c:v>
                </c:pt>
                <c:pt idx="37">
                  <c:v>-0.10195939579250912</c:v>
                </c:pt>
                <c:pt idx="38">
                  <c:v>-0.11460791886742838</c:v>
                </c:pt>
                <c:pt idx="39">
                  <c:v>-0.10795720128241182</c:v>
                </c:pt>
                <c:pt idx="40">
                  <c:v>-6.8258991761931065E-2</c:v>
                </c:pt>
                <c:pt idx="41">
                  <c:v>-3.9839179177380224E-2</c:v>
                </c:pt>
                <c:pt idx="42">
                  <c:v>-3.9125262669338801E-2</c:v>
                </c:pt>
                <c:pt idx="43">
                  <c:v>-2.6965187089817433E-2</c:v>
                </c:pt>
                <c:pt idx="44">
                  <c:v>-2.5015931219997567E-2</c:v>
                </c:pt>
                <c:pt idx="45">
                  <c:v>-3.6176853441844403E-2</c:v>
                </c:pt>
                <c:pt idx="46">
                  <c:v>9.5649148782344096E-3</c:v>
                </c:pt>
                <c:pt idx="47">
                  <c:v>5.0716101125531932E-3</c:v>
                </c:pt>
                <c:pt idx="48">
                  <c:v>-3.4747783849831126E-4</c:v>
                </c:pt>
                <c:pt idx="49">
                  <c:v>4.5947039925740008E-3</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41567</c:v>
                </c:pt>
                <c:pt idx="1">
                  <c:v>41574</c:v>
                </c:pt>
                <c:pt idx="2">
                  <c:v>41581</c:v>
                </c:pt>
                <c:pt idx="3">
                  <c:v>41588</c:v>
                </c:pt>
                <c:pt idx="4">
                  <c:v>41595</c:v>
                </c:pt>
                <c:pt idx="5">
                  <c:v>41602</c:v>
                </c:pt>
                <c:pt idx="6">
                  <c:v>41609</c:v>
                </c:pt>
                <c:pt idx="7">
                  <c:v>41616</c:v>
                </c:pt>
                <c:pt idx="8">
                  <c:v>41623</c:v>
                </c:pt>
                <c:pt idx="9">
                  <c:v>41630</c:v>
                </c:pt>
                <c:pt idx="10">
                  <c:v>41637</c:v>
                </c:pt>
                <c:pt idx="11">
                  <c:v>41644</c:v>
                </c:pt>
                <c:pt idx="12">
                  <c:v>41651</c:v>
                </c:pt>
                <c:pt idx="13">
                  <c:v>41658</c:v>
                </c:pt>
                <c:pt idx="14">
                  <c:v>41665</c:v>
                </c:pt>
                <c:pt idx="15">
                  <c:v>41672</c:v>
                </c:pt>
                <c:pt idx="16">
                  <c:v>41679</c:v>
                </c:pt>
                <c:pt idx="17">
                  <c:v>41686</c:v>
                </c:pt>
                <c:pt idx="18">
                  <c:v>41693</c:v>
                </c:pt>
                <c:pt idx="19">
                  <c:v>41700</c:v>
                </c:pt>
                <c:pt idx="20">
                  <c:v>41707</c:v>
                </c:pt>
                <c:pt idx="21">
                  <c:v>41714</c:v>
                </c:pt>
                <c:pt idx="22">
                  <c:v>41721</c:v>
                </c:pt>
                <c:pt idx="23">
                  <c:v>41728</c:v>
                </c:pt>
                <c:pt idx="24">
                  <c:v>41735</c:v>
                </c:pt>
                <c:pt idx="25">
                  <c:v>41742</c:v>
                </c:pt>
                <c:pt idx="26">
                  <c:v>41749</c:v>
                </c:pt>
                <c:pt idx="27">
                  <c:v>41756</c:v>
                </c:pt>
                <c:pt idx="28">
                  <c:v>41763</c:v>
                </c:pt>
                <c:pt idx="29">
                  <c:v>41770</c:v>
                </c:pt>
                <c:pt idx="30">
                  <c:v>41777</c:v>
                </c:pt>
                <c:pt idx="31">
                  <c:v>41784</c:v>
                </c:pt>
                <c:pt idx="32">
                  <c:v>41791</c:v>
                </c:pt>
                <c:pt idx="33">
                  <c:v>41798</c:v>
                </c:pt>
                <c:pt idx="34">
                  <c:v>41805</c:v>
                </c:pt>
                <c:pt idx="35">
                  <c:v>41812</c:v>
                </c:pt>
                <c:pt idx="36">
                  <c:v>41819</c:v>
                </c:pt>
                <c:pt idx="37">
                  <c:v>41826</c:v>
                </c:pt>
                <c:pt idx="38">
                  <c:v>41833</c:v>
                </c:pt>
                <c:pt idx="39">
                  <c:v>41840</c:v>
                </c:pt>
                <c:pt idx="40">
                  <c:v>41847</c:v>
                </c:pt>
                <c:pt idx="41">
                  <c:v>41854</c:v>
                </c:pt>
                <c:pt idx="42">
                  <c:v>41861</c:v>
                </c:pt>
                <c:pt idx="43">
                  <c:v>41868</c:v>
                </c:pt>
                <c:pt idx="44">
                  <c:v>41875</c:v>
                </c:pt>
                <c:pt idx="45">
                  <c:v>41882</c:v>
                </c:pt>
                <c:pt idx="46">
                  <c:v>41889</c:v>
                </c:pt>
                <c:pt idx="47">
                  <c:v>41896</c:v>
                </c:pt>
                <c:pt idx="48">
                  <c:v>41903</c:v>
                </c:pt>
                <c:pt idx="49">
                  <c:v>41908</c:v>
                </c:pt>
              </c:numCache>
            </c:numRef>
          </c:cat>
          <c:val>
            <c:numRef>
              <c:f>[0]!SHA</c:f>
              <c:numCache>
                <c:formatCode>0.0%</c:formatCode>
                <c:ptCount val="51"/>
                <c:pt idx="0">
                  <c:v>0</c:v>
                </c:pt>
                <c:pt idx="1">
                  <c:v>-2.7726116565927383E-2</c:v>
                </c:pt>
                <c:pt idx="2">
                  <c:v>-2.0156077637684899E-2</c:v>
                </c:pt>
                <c:pt idx="3">
                  <c:v>-3.9955237079379091E-2</c:v>
                </c:pt>
                <c:pt idx="4">
                  <c:v>-2.6416960679739976E-2</c:v>
                </c:pt>
                <c:pt idx="5">
                  <c:v>1.1842573093017172E-3</c:v>
                </c:pt>
                <c:pt idx="6">
                  <c:v>1.2181713754341628E-2</c:v>
                </c:pt>
                <c:pt idx="7">
                  <c:v>1.9750385179917673E-2</c:v>
                </c:pt>
                <c:pt idx="8">
                  <c:v>1.046139539971902E-3</c:v>
                </c:pt>
                <c:pt idx="9">
                  <c:v>-4.9679548541786467E-2</c:v>
                </c:pt>
                <c:pt idx="10">
                  <c:v>-4.2177884746875227E-2</c:v>
                </c:pt>
                <c:pt idx="11">
                  <c:v>-5.0435321682210765E-2</c:v>
                </c:pt>
                <c:pt idx="12">
                  <c:v>-8.2269872092917362E-2</c:v>
                </c:pt>
                <c:pt idx="13">
                  <c:v>-8.6075632014149139E-2</c:v>
                </c:pt>
                <c:pt idx="14">
                  <c:v>-6.3537820565416903E-2</c:v>
                </c:pt>
                <c:pt idx="15">
                  <c:v>-7.3251192006491106E-2</c:v>
                </c:pt>
                <c:pt idx="16">
                  <c:v>-6.8048300194185396E-2</c:v>
                </c:pt>
                <c:pt idx="17">
                  <c:v>-3.5524072605275014E-2</c:v>
                </c:pt>
                <c:pt idx="18">
                  <c:v>-3.6506395354137577E-2</c:v>
                </c:pt>
                <c:pt idx="19">
                  <c:v>-6.2667177200995572E-2</c:v>
                </c:pt>
                <c:pt idx="20">
                  <c:v>-6.1935107440126314E-2</c:v>
                </c:pt>
                <c:pt idx="21">
                  <c:v>-8.6353690889697354E-2</c:v>
                </c:pt>
                <c:pt idx="22">
                  <c:v>-6.6625185752445693E-2</c:v>
                </c:pt>
                <c:pt idx="23">
                  <c:v>-6.931779850304054E-2</c:v>
                </c:pt>
                <c:pt idx="24">
                  <c:v>-6.1514372453026267E-2</c:v>
                </c:pt>
                <c:pt idx="25">
                  <c:v>-2.8826044544120299E-2</c:v>
                </c:pt>
                <c:pt idx="26">
                  <c:v>-4.3774672027277139E-2</c:v>
                </c:pt>
                <c:pt idx="27">
                  <c:v>-7.1684945618977425E-2</c:v>
                </c:pt>
                <c:pt idx="28">
                  <c:v>-7.6316677150853884E-2</c:v>
                </c:pt>
                <c:pt idx="29">
                  <c:v>-8.325584151555776E-2</c:v>
                </c:pt>
                <c:pt idx="30">
                  <c:v>-7.6250125354411225E-2</c:v>
                </c:pt>
                <c:pt idx="31">
                  <c:v>-7.2573822352287043E-2</c:v>
                </c:pt>
                <c:pt idx="32">
                  <c:v>-7.045738405856572E-2</c:v>
                </c:pt>
                <c:pt idx="33">
                  <c:v>-7.4676585619342095E-2</c:v>
                </c:pt>
                <c:pt idx="34">
                  <c:v>-5.6097238556281903E-2</c:v>
                </c:pt>
                <c:pt idx="35">
                  <c:v>-7.6172633536635503E-2</c:v>
                </c:pt>
                <c:pt idx="36">
                  <c:v>-7.1689048126977295E-2</c:v>
                </c:pt>
                <c:pt idx="37">
                  <c:v>-6.1266398636144137E-2</c:v>
                </c:pt>
                <c:pt idx="38">
                  <c:v>-6.6925124670659808E-2</c:v>
                </c:pt>
                <c:pt idx="39">
                  <c:v>-6.1406795576584794E-2</c:v>
                </c:pt>
                <c:pt idx="40">
                  <c:v>-3.0616561368961404E-2</c:v>
                </c:pt>
                <c:pt idx="41">
                  <c:v>-3.8641067016749187E-3</c:v>
                </c:pt>
                <c:pt idx="42">
                  <c:v>2.9401307332554971E-4</c:v>
                </c:pt>
                <c:pt idx="43">
                  <c:v>1.5021560958710323E-2</c:v>
                </c:pt>
                <c:pt idx="44">
                  <c:v>2.1438795138983613E-2</c:v>
                </c:pt>
                <c:pt idx="45">
                  <c:v>1.0675637484159672E-2</c:v>
                </c:pt>
                <c:pt idx="46">
                  <c:v>6.0467321244609629E-2</c:v>
                </c:pt>
                <c:pt idx="47">
                  <c:v>6.2982614482764765E-2</c:v>
                </c:pt>
                <c:pt idx="48">
                  <c:v>6.1843484761461953E-2</c:v>
                </c:pt>
                <c:pt idx="49">
                  <c:v>7.0170208498573139E-2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41567</c:v>
                </c:pt>
                <c:pt idx="1">
                  <c:v>41574</c:v>
                </c:pt>
                <c:pt idx="2">
                  <c:v>41581</c:v>
                </c:pt>
                <c:pt idx="3">
                  <c:v>41588</c:v>
                </c:pt>
                <c:pt idx="4">
                  <c:v>41595</c:v>
                </c:pt>
                <c:pt idx="5">
                  <c:v>41602</c:v>
                </c:pt>
                <c:pt idx="6">
                  <c:v>41609</c:v>
                </c:pt>
                <c:pt idx="7">
                  <c:v>41616</c:v>
                </c:pt>
                <c:pt idx="8">
                  <c:v>41623</c:v>
                </c:pt>
                <c:pt idx="9">
                  <c:v>41630</c:v>
                </c:pt>
                <c:pt idx="10">
                  <c:v>41637</c:v>
                </c:pt>
                <c:pt idx="11">
                  <c:v>41644</c:v>
                </c:pt>
                <c:pt idx="12">
                  <c:v>41651</c:v>
                </c:pt>
                <c:pt idx="13">
                  <c:v>41658</c:v>
                </c:pt>
                <c:pt idx="14">
                  <c:v>41665</c:v>
                </c:pt>
                <c:pt idx="15">
                  <c:v>41672</c:v>
                </c:pt>
                <c:pt idx="16">
                  <c:v>41679</c:v>
                </c:pt>
                <c:pt idx="17">
                  <c:v>41686</c:v>
                </c:pt>
                <c:pt idx="18">
                  <c:v>41693</c:v>
                </c:pt>
                <c:pt idx="19">
                  <c:v>41700</c:v>
                </c:pt>
                <c:pt idx="20">
                  <c:v>41707</c:v>
                </c:pt>
                <c:pt idx="21">
                  <c:v>41714</c:v>
                </c:pt>
                <c:pt idx="22">
                  <c:v>41721</c:v>
                </c:pt>
                <c:pt idx="23">
                  <c:v>41728</c:v>
                </c:pt>
                <c:pt idx="24">
                  <c:v>41735</c:v>
                </c:pt>
                <c:pt idx="25">
                  <c:v>41742</c:v>
                </c:pt>
                <c:pt idx="26">
                  <c:v>41749</c:v>
                </c:pt>
                <c:pt idx="27">
                  <c:v>41756</c:v>
                </c:pt>
                <c:pt idx="28">
                  <c:v>41763</c:v>
                </c:pt>
                <c:pt idx="29">
                  <c:v>41770</c:v>
                </c:pt>
                <c:pt idx="30">
                  <c:v>41777</c:v>
                </c:pt>
                <c:pt idx="31">
                  <c:v>41784</c:v>
                </c:pt>
                <c:pt idx="32">
                  <c:v>41791</c:v>
                </c:pt>
                <c:pt idx="33">
                  <c:v>41798</c:v>
                </c:pt>
                <c:pt idx="34">
                  <c:v>41805</c:v>
                </c:pt>
                <c:pt idx="35">
                  <c:v>41812</c:v>
                </c:pt>
                <c:pt idx="36">
                  <c:v>41819</c:v>
                </c:pt>
                <c:pt idx="37">
                  <c:v>41826</c:v>
                </c:pt>
                <c:pt idx="38">
                  <c:v>41833</c:v>
                </c:pt>
                <c:pt idx="39">
                  <c:v>41840</c:v>
                </c:pt>
                <c:pt idx="40">
                  <c:v>41847</c:v>
                </c:pt>
                <c:pt idx="41">
                  <c:v>41854</c:v>
                </c:pt>
                <c:pt idx="42">
                  <c:v>41861</c:v>
                </c:pt>
                <c:pt idx="43">
                  <c:v>41868</c:v>
                </c:pt>
                <c:pt idx="44">
                  <c:v>41875</c:v>
                </c:pt>
                <c:pt idx="45">
                  <c:v>41882</c:v>
                </c:pt>
                <c:pt idx="46">
                  <c:v>41889</c:v>
                </c:pt>
                <c:pt idx="47">
                  <c:v>41896</c:v>
                </c:pt>
                <c:pt idx="48">
                  <c:v>41903</c:v>
                </c:pt>
                <c:pt idx="49">
                  <c:v>41908</c:v>
                </c:pt>
              </c:numCache>
            </c:numRef>
          </c:cat>
          <c:val>
            <c:numRef>
              <c:f>[0]!env</c:f>
              <c:numCache>
                <c:formatCode>0.0%</c:formatCode>
                <c:ptCount val="50"/>
                <c:pt idx="0">
                  <c:v>0</c:v>
                </c:pt>
                <c:pt idx="1">
                  <c:v>-2.978503294355761E-2</c:v>
                </c:pt>
                <c:pt idx="2">
                  <c:v>-0.10960687890432264</c:v>
                </c:pt>
                <c:pt idx="3">
                  <c:v>-6.1324128930823951E-2</c:v>
                </c:pt>
                <c:pt idx="4">
                  <c:v>-4.7867071043160014E-2</c:v>
                </c:pt>
                <c:pt idx="5">
                  <c:v>-4.9115746807927296E-2</c:v>
                </c:pt>
                <c:pt idx="6">
                  <c:v>-3.1119815018570196E-2</c:v>
                </c:pt>
                <c:pt idx="7">
                  <c:v>-8.2599952767924867E-2</c:v>
                </c:pt>
                <c:pt idx="8">
                  <c:v>-6.7512903075499953E-2</c:v>
                </c:pt>
                <c:pt idx="9">
                  <c:v>-0.10359793814509366</c:v>
                </c:pt>
                <c:pt idx="10">
                  <c:v>-7.7291964969149252E-2</c:v>
                </c:pt>
                <c:pt idx="11">
                  <c:v>-7.9669921427783619E-2</c:v>
                </c:pt>
                <c:pt idx="12">
                  <c:v>-9.643015034630309E-2</c:v>
                </c:pt>
                <c:pt idx="13">
                  <c:v>-0.13448619487779412</c:v>
                </c:pt>
                <c:pt idx="14">
                  <c:v>-7.0984342078156515E-2</c:v>
                </c:pt>
                <c:pt idx="15">
                  <c:v>-9.3536370883203435E-2</c:v>
                </c:pt>
                <c:pt idx="16">
                  <c:v>-7.8079227954099162E-2</c:v>
                </c:pt>
                <c:pt idx="17">
                  <c:v>-2.2675544459672459E-2</c:v>
                </c:pt>
                <c:pt idx="18">
                  <c:v>-4.2326617504121256E-2</c:v>
                </c:pt>
                <c:pt idx="19">
                  <c:v>-0.11967717809981426</c:v>
                </c:pt>
                <c:pt idx="20">
                  <c:v>-0.11726096040083855</c:v>
                </c:pt>
                <c:pt idx="21">
                  <c:v>-0.14609030497208708</c:v>
                </c:pt>
                <c:pt idx="22">
                  <c:v>-0.16046712344587322</c:v>
                </c:pt>
                <c:pt idx="23">
                  <c:v>-0.21501950360244582</c:v>
                </c:pt>
                <c:pt idx="24">
                  <c:v>-0.19147060836705543</c:v>
                </c:pt>
                <c:pt idx="25">
                  <c:v>-0.18676385540258711</c:v>
                </c:pt>
                <c:pt idx="26">
                  <c:v>-0.1862732466666237</c:v>
                </c:pt>
                <c:pt idx="27">
                  <c:v>-0.22081628522839813</c:v>
                </c:pt>
                <c:pt idx="28">
                  <c:v>-0.24882270756093217</c:v>
                </c:pt>
                <c:pt idx="29">
                  <c:v>-0.26638192229360624</c:v>
                </c:pt>
                <c:pt idx="30">
                  <c:v>-0.27474692948916402</c:v>
                </c:pt>
                <c:pt idx="31">
                  <c:v>-0.25058529882399105</c:v>
                </c:pt>
                <c:pt idx="32">
                  <c:v>-0.24568527659321027</c:v>
                </c:pt>
                <c:pt idx="33">
                  <c:v>-0.21755767206020526</c:v>
                </c:pt>
                <c:pt idx="34">
                  <c:v>-0.1976414093588994</c:v>
                </c:pt>
                <c:pt idx="35">
                  <c:v>-0.20830361883181958</c:v>
                </c:pt>
                <c:pt idx="36">
                  <c:v>-0.18350466813059441</c:v>
                </c:pt>
                <c:pt idx="37">
                  <c:v>-0.18105860629376291</c:v>
                </c:pt>
                <c:pt idx="38">
                  <c:v>-0.20085704807974869</c:v>
                </c:pt>
                <c:pt idx="39">
                  <c:v>-0.19252300545043044</c:v>
                </c:pt>
                <c:pt idx="40">
                  <c:v>-0.19211386389561946</c:v>
                </c:pt>
                <c:pt idx="41">
                  <c:v>-0.16753697098834963</c:v>
                </c:pt>
                <c:pt idx="42">
                  <c:v>-0.16188626174051535</c:v>
                </c:pt>
                <c:pt idx="43">
                  <c:v>-0.13447176820488704</c:v>
                </c:pt>
                <c:pt idx="44">
                  <c:v>-8.9473632745873277E-2</c:v>
                </c:pt>
                <c:pt idx="45">
                  <c:v>-9.8102579533562495E-2</c:v>
                </c:pt>
                <c:pt idx="46">
                  <c:v>-4.4244494585312211E-2</c:v>
                </c:pt>
                <c:pt idx="47">
                  <c:v>-1.8712654084830027E-2</c:v>
                </c:pt>
                <c:pt idx="48">
                  <c:v>-4.5007978561260265E-2</c:v>
                </c:pt>
                <c:pt idx="49">
                  <c:v>-4.1672842912384933E-2</c:v>
                </c:pt>
              </c:numCache>
            </c:numRef>
          </c:val>
          <c:smooth val="0"/>
        </c:ser>
        <c:dLbls>
          <c:showLegendKey val="0"/>
          <c:showVal val="0"/>
          <c:showCatName val="0"/>
          <c:showSerName val="0"/>
          <c:showPercent val="0"/>
          <c:showBubbleSize val="0"/>
        </c:dLbls>
        <c:marker val="1"/>
        <c:smooth val="0"/>
        <c:axId val="263865856"/>
        <c:axId val="263867392"/>
      </c:lineChart>
      <c:dateAx>
        <c:axId val="263865856"/>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263867392"/>
        <c:crosses val="autoZero"/>
        <c:auto val="0"/>
        <c:lblOffset val="100"/>
        <c:baseTimeUnit val="days"/>
        <c:majorUnit val="2"/>
        <c:majorTimeUnit val="months"/>
        <c:minorUnit val="82"/>
        <c:minorTimeUnit val="days"/>
      </c:dateAx>
      <c:valAx>
        <c:axId val="263867392"/>
        <c:scaling>
          <c:orientation val="minMax"/>
        </c:scaling>
        <c:delete val="0"/>
        <c:axPos val="l"/>
        <c:numFmt formatCode="0%" sourceLinked="0"/>
        <c:majorTickMark val="out"/>
        <c:minorTickMark val="none"/>
        <c:tickLblPos val="nextTo"/>
        <c:crossAx val="263865856"/>
        <c:crosses val="autoZero"/>
        <c:crossBetween val="between"/>
      </c:valAx>
      <c:spPr>
        <a:ln>
          <a:noFill/>
        </a:ln>
      </c:spPr>
    </c:plotArea>
    <c:legend>
      <c:legendPos val="r"/>
      <c:layout>
        <c:manualLayout>
          <c:xMode val="edge"/>
          <c:yMode val="edge"/>
          <c:x val="0.16532265670181059"/>
          <c:y val="2.985109004231614E-2"/>
          <c:w val="0.74325156813025495"/>
          <c:h val="0.15589372756976805"/>
        </c:manualLayout>
      </c:layout>
      <c:overlay val="0"/>
    </c:legend>
    <c:plotVisOnly val="1"/>
    <c:dispBlanksAs val="gap"/>
    <c:showDLblsOverMax val="0"/>
  </c:chart>
  <c:spPr>
    <a:ln>
      <a:noFill/>
    </a:ln>
  </c:spPr>
  <c:txPr>
    <a:bodyPr/>
    <a:lstStyle/>
    <a:p>
      <a:pPr>
        <a:defRPr sz="6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55853611518895E-2"/>
          <c:y val="6.1529752810749405E-2"/>
          <c:w val="0.85599490440264003"/>
          <c:h val="0.7432146354839978"/>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41567</c:v>
                </c:pt>
                <c:pt idx="1">
                  <c:v>41574</c:v>
                </c:pt>
                <c:pt idx="2">
                  <c:v>41581</c:v>
                </c:pt>
                <c:pt idx="3">
                  <c:v>41588</c:v>
                </c:pt>
                <c:pt idx="4">
                  <c:v>41595</c:v>
                </c:pt>
                <c:pt idx="5">
                  <c:v>41602</c:v>
                </c:pt>
                <c:pt idx="6">
                  <c:v>41609</c:v>
                </c:pt>
                <c:pt idx="7">
                  <c:v>41616</c:v>
                </c:pt>
                <c:pt idx="8">
                  <c:v>41623</c:v>
                </c:pt>
                <c:pt idx="9">
                  <c:v>41630</c:v>
                </c:pt>
                <c:pt idx="10">
                  <c:v>41637</c:v>
                </c:pt>
                <c:pt idx="11">
                  <c:v>41644</c:v>
                </c:pt>
                <c:pt idx="12">
                  <c:v>41651</c:v>
                </c:pt>
                <c:pt idx="13">
                  <c:v>41658</c:v>
                </c:pt>
                <c:pt idx="14">
                  <c:v>41665</c:v>
                </c:pt>
                <c:pt idx="15">
                  <c:v>41672</c:v>
                </c:pt>
                <c:pt idx="16">
                  <c:v>41679</c:v>
                </c:pt>
                <c:pt idx="17">
                  <c:v>41686</c:v>
                </c:pt>
                <c:pt idx="18">
                  <c:v>41693</c:v>
                </c:pt>
                <c:pt idx="19">
                  <c:v>41700</c:v>
                </c:pt>
                <c:pt idx="20">
                  <c:v>41707</c:v>
                </c:pt>
                <c:pt idx="21">
                  <c:v>41714</c:v>
                </c:pt>
                <c:pt idx="22">
                  <c:v>41721</c:v>
                </c:pt>
                <c:pt idx="23">
                  <c:v>41728</c:v>
                </c:pt>
                <c:pt idx="24">
                  <c:v>41735</c:v>
                </c:pt>
                <c:pt idx="25">
                  <c:v>41742</c:v>
                </c:pt>
                <c:pt idx="26">
                  <c:v>41749</c:v>
                </c:pt>
                <c:pt idx="27">
                  <c:v>41756</c:v>
                </c:pt>
                <c:pt idx="28">
                  <c:v>41763</c:v>
                </c:pt>
                <c:pt idx="29">
                  <c:v>41770</c:v>
                </c:pt>
                <c:pt idx="30">
                  <c:v>41777</c:v>
                </c:pt>
                <c:pt idx="31">
                  <c:v>41784</c:v>
                </c:pt>
                <c:pt idx="32">
                  <c:v>41791</c:v>
                </c:pt>
                <c:pt idx="33">
                  <c:v>41798</c:v>
                </c:pt>
                <c:pt idx="34">
                  <c:v>41805</c:v>
                </c:pt>
                <c:pt idx="35">
                  <c:v>41812</c:v>
                </c:pt>
                <c:pt idx="36">
                  <c:v>41819</c:v>
                </c:pt>
                <c:pt idx="37">
                  <c:v>41826</c:v>
                </c:pt>
                <c:pt idx="38">
                  <c:v>41833</c:v>
                </c:pt>
                <c:pt idx="39">
                  <c:v>41840</c:v>
                </c:pt>
                <c:pt idx="40">
                  <c:v>41847</c:v>
                </c:pt>
                <c:pt idx="41">
                  <c:v>41854</c:v>
                </c:pt>
                <c:pt idx="42">
                  <c:v>41861</c:v>
                </c:pt>
                <c:pt idx="43">
                  <c:v>41868</c:v>
                </c:pt>
                <c:pt idx="44">
                  <c:v>41875</c:v>
                </c:pt>
                <c:pt idx="45">
                  <c:v>41882</c:v>
                </c:pt>
                <c:pt idx="46">
                  <c:v>41889</c:v>
                </c:pt>
                <c:pt idx="47">
                  <c:v>41896</c:v>
                </c:pt>
                <c:pt idx="48">
                  <c:v>41903</c:v>
                </c:pt>
                <c:pt idx="49">
                  <c:v>41908</c:v>
                </c:pt>
              </c:numCache>
            </c:numRef>
          </c:cat>
          <c:val>
            <c:numRef>
              <c:f>[0]!hushen300</c:f>
              <c:numCache>
                <c:formatCode>0.0%</c:formatCode>
                <c:ptCount val="51"/>
                <c:pt idx="0">
                  <c:v>0</c:v>
                </c:pt>
                <c:pt idx="1">
                  <c:v>-2.3698977846329794E-2</c:v>
                </c:pt>
                <c:pt idx="2">
                  <c:v>-1.6938617194835803E-2</c:v>
                </c:pt>
                <c:pt idx="3">
                  <c:v>-4.8683582475905318E-2</c:v>
                </c:pt>
                <c:pt idx="4">
                  <c:v>-3.1046299876260064E-2</c:v>
                </c:pt>
                <c:pt idx="5">
                  <c:v>-1.1579297080773987E-2</c:v>
                </c:pt>
                <c:pt idx="6">
                  <c:v>5.3131546123870166E-3</c:v>
                </c:pt>
                <c:pt idx="7">
                  <c:v>1.0813032191369087E-2</c:v>
                </c:pt>
                <c:pt idx="8">
                  <c:v>-8.0027072769196517E-3</c:v>
                </c:pt>
                <c:pt idx="9">
                  <c:v>-6.0970613185032163E-2</c:v>
                </c:pt>
                <c:pt idx="10">
                  <c:v>-5.0524844047164619E-2</c:v>
                </c:pt>
                <c:pt idx="11">
                  <c:v>-5.5759269991517146E-2</c:v>
                </c:pt>
                <c:pt idx="12">
                  <c:v>-9.1178102383541293E-2</c:v>
                </c:pt>
                <c:pt idx="13">
                  <c:v>-0.10204471953221161</c:v>
                </c:pt>
                <c:pt idx="14">
                  <c:v>-7.4349540447162465E-2</c:v>
                </c:pt>
                <c:pt idx="15">
                  <c:v>-9.2167775325693646E-2</c:v>
                </c:pt>
                <c:pt idx="16">
                  <c:v>-8.8032253197991461E-2</c:v>
                </c:pt>
                <c:pt idx="17">
                  <c:v>-5.3782397259088288E-2</c:v>
                </c:pt>
                <c:pt idx="18">
                  <c:v>-6.6676174561654533E-2</c:v>
                </c:pt>
                <c:pt idx="19">
                  <c:v>-0.10184563080623932</c:v>
                </c:pt>
                <c:pt idx="20">
                  <c:v>-0.1062202242818997</c:v>
                </c:pt>
                <c:pt idx="21">
                  <c:v>-0.12498402756080462</c:v>
                </c:pt>
                <c:pt idx="22">
                  <c:v>-0.11016077960342197</c:v>
                </c:pt>
                <c:pt idx="23">
                  <c:v>-0.11297728739755997</c:v>
                </c:pt>
                <c:pt idx="24">
                  <c:v>-9.9165970749208299E-2</c:v>
                </c:pt>
                <c:pt idx="25">
                  <c:v>-6.404968726994531E-2</c:v>
                </c:pt>
                <c:pt idx="26">
                  <c:v>-8.3087598215043967E-2</c:v>
                </c:pt>
                <c:pt idx="27">
                  <c:v>-0.10643951041485478</c:v>
                </c:pt>
                <c:pt idx="28">
                  <c:v>-0.11021807428853603</c:v>
                </c:pt>
                <c:pt idx="29">
                  <c:v>-0.12041900139073569</c:v>
                </c:pt>
                <c:pt idx="30">
                  <c:v>-0.11545579776872228</c:v>
                </c:pt>
                <c:pt idx="31">
                  <c:v>-0.11444098111583656</c:v>
                </c:pt>
                <c:pt idx="32">
                  <c:v>-0.1111228356829651</c:v>
                </c:pt>
                <c:pt idx="33">
                  <c:v>-0.12008718684744868</c:v>
                </c:pt>
                <c:pt idx="34">
                  <c:v>-0.10297050271758168</c:v>
                </c:pt>
                <c:pt idx="35">
                  <c:v>-0.11925744439324115</c:v>
                </c:pt>
                <c:pt idx="36">
                  <c:v>-0.11368089910612056</c:v>
                </c:pt>
                <c:pt idx="37">
                  <c:v>-0.10195939579250912</c:v>
                </c:pt>
                <c:pt idx="38">
                  <c:v>-0.11460791886742838</c:v>
                </c:pt>
                <c:pt idx="39">
                  <c:v>-0.10795720128241182</c:v>
                </c:pt>
                <c:pt idx="40">
                  <c:v>-6.8258991761931065E-2</c:v>
                </c:pt>
                <c:pt idx="41">
                  <c:v>-3.9839179177380224E-2</c:v>
                </c:pt>
                <c:pt idx="42">
                  <c:v>-3.9125262669338801E-2</c:v>
                </c:pt>
                <c:pt idx="43">
                  <c:v>-2.6965187089817433E-2</c:v>
                </c:pt>
                <c:pt idx="44">
                  <c:v>-2.5015931219997567E-2</c:v>
                </c:pt>
                <c:pt idx="45">
                  <c:v>-3.6176853441844403E-2</c:v>
                </c:pt>
                <c:pt idx="46">
                  <c:v>9.5649148782344096E-3</c:v>
                </c:pt>
                <c:pt idx="47">
                  <c:v>5.0716101125531932E-3</c:v>
                </c:pt>
                <c:pt idx="48">
                  <c:v>-3.4747783849831126E-4</c:v>
                </c:pt>
                <c:pt idx="49">
                  <c:v>4.5947039925740008E-3</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41567</c:v>
                </c:pt>
                <c:pt idx="1">
                  <c:v>41574</c:v>
                </c:pt>
                <c:pt idx="2">
                  <c:v>41581</c:v>
                </c:pt>
                <c:pt idx="3">
                  <c:v>41588</c:v>
                </c:pt>
                <c:pt idx="4">
                  <c:v>41595</c:v>
                </c:pt>
                <c:pt idx="5">
                  <c:v>41602</c:v>
                </c:pt>
                <c:pt idx="6">
                  <c:v>41609</c:v>
                </c:pt>
                <c:pt idx="7">
                  <c:v>41616</c:v>
                </c:pt>
                <c:pt idx="8">
                  <c:v>41623</c:v>
                </c:pt>
                <c:pt idx="9">
                  <c:v>41630</c:v>
                </c:pt>
                <c:pt idx="10">
                  <c:v>41637</c:v>
                </c:pt>
                <c:pt idx="11">
                  <c:v>41644</c:v>
                </c:pt>
                <c:pt idx="12">
                  <c:v>41651</c:v>
                </c:pt>
                <c:pt idx="13">
                  <c:v>41658</c:v>
                </c:pt>
                <c:pt idx="14">
                  <c:v>41665</c:v>
                </c:pt>
                <c:pt idx="15">
                  <c:v>41672</c:v>
                </c:pt>
                <c:pt idx="16">
                  <c:v>41679</c:v>
                </c:pt>
                <c:pt idx="17">
                  <c:v>41686</c:v>
                </c:pt>
                <c:pt idx="18">
                  <c:v>41693</c:v>
                </c:pt>
                <c:pt idx="19">
                  <c:v>41700</c:v>
                </c:pt>
                <c:pt idx="20">
                  <c:v>41707</c:v>
                </c:pt>
                <c:pt idx="21">
                  <c:v>41714</c:v>
                </c:pt>
                <c:pt idx="22">
                  <c:v>41721</c:v>
                </c:pt>
                <c:pt idx="23">
                  <c:v>41728</c:v>
                </c:pt>
                <c:pt idx="24">
                  <c:v>41735</c:v>
                </c:pt>
                <c:pt idx="25">
                  <c:v>41742</c:v>
                </c:pt>
                <c:pt idx="26">
                  <c:v>41749</c:v>
                </c:pt>
                <c:pt idx="27">
                  <c:v>41756</c:v>
                </c:pt>
                <c:pt idx="28">
                  <c:v>41763</c:v>
                </c:pt>
                <c:pt idx="29">
                  <c:v>41770</c:v>
                </c:pt>
                <c:pt idx="30">
                  <c:v>41777</c:v>
                </c:pt>
                <c:pt idx="31">
                  <c:v>41784</c:v>
                </c:pt>
                <c:pt idx="32">
                  <c:v>41791</c:v>
                </c:pt>
                <c:pt idx="33">
                  <c:v>41798</c:v>
                </c:pt>
                <c:pt idx="34">
                  <c:v>41805</c:v>
                </c:pt>
                <c:pt idx="35">
                  <c:v>41812</c:v>
                </c:pt>
                <c:pt idx="36">
                  <c:v>41819</c:v>
                </c:pt>
                <c:pt idx="37">
                  <c:v>41826</c:v>
                </c:pt>
                <c:pt idx="38">
                  <c:v>41833</c:v>
                </c:pt>
                <c:pt idx="39">
                  <c:v>41840</c:v>
                </c:pt>
                <c:pt idx="40">
                  <c:v>41847</c:v>
                </c:pt>
                <c:pt idx="41">
                  <c:v>41854</c:v>
                </c:pt>
                <c:pt idx="42">
                  <c:v>41861</c:v>
                </c:pt>
                <c:pt idx="43">
                  <c:v>41868</c:v>
                </c:pt>
                <c:pt idx="44">
                  <c:v>41875</c:v>
                </c:pt>
                <c:pt idx="45">
                  <c:v>41882</c:v>
                </c:pt>
                <c:pt idx="46">
                  <c:v>41889</c:v>
                </c:pt>
                <c:pt idx="47">
                  <c:v>41896</c:v>
                </c:pt>
                <c:pt idx="48">
                  <c:v>41903</c:v>
                </c:pt>
                <c:pt idx="49">
                  <c:v>41908</c:v>
                </c:pt>
              </c:numCache>
            </c:numRef>
          </c:cat>
          <c:val>
            <c:numRef>
              <c:f>[0]!SHA</c:f>
              <c:numCache>
                <c:formatCode>0.0%</c:formatCode>
                <c:ptCount val="51"/>
                <c:pt idx="0">
                  <c:v>0</c:v>
                </c:pt>
                <c:pt idx="1">
                  <c:v>-2.7726116565927383E-2</c:v>
                </c:pt>
                <c:pt idx="2">
                  <c:v>-2.0156077637684899E-2</c:v>
                </c:pt>
                <c:pt idx="3">
                  <c:v>-3.9955237079379091E-2</c:v>
                </c:pt>
                <c:pt idx="4">
                  <c:v>-2.6416960679739976E-2</c:v>
                </c:pt>
                <c:pt idx="5">
                  <c:v>1.1842573093017172E-3</c:v>
                </c:pt>
                <c:pt idx="6">
                  <c:v>1.2181713754341628E-2</c:v>
                </c:pt>
                <c:pt idx="7">
                  <c:v>1.9750385179917673E-2</c:v>
                </c:pt>
                <c:pt idx="8">
                  <c:v>1.046139539971902E-3</c:v>
                </c:pt>
                <c:pt idx="9">
                  <c:v>-4.9679548541786467E-2</c:v>
                </c:pt>
                <c:pt idx="10">
                  <c:v>-4.2177884746875227E-2</c:v>
                </c:pt>
                <c:pt idx="11">
                  <c:v>-5.0435321682210765E-2</c:v>
                </c:pt>
                <c:pt idx="12">
                  <c:v>-8.2269872092917362E-2</c:v>
                </c:pt>
                <c:pt idx="13">
                  <c:v>-8.6075632014149139E-2</c:v>
                </c:pt>
                <c:pt idx="14">
                  <c:v>-6.3537820565416903E-2</c:v>
                </c:pt>
                <c:pt idx="15">
                  <c:v>-7.3251192006491106E-2</c:v>
                </c:pt>
                <c:pt idx="16">
                  <c:v>-6.8048300194185396E-2</c:v>
                </c:pt>
                <c:pt idx="17">
                  <c:v>-3.5524072605275014E-2</c:v>
                </c:pt>
                <c:pt idx="18">
                  <c:v>-3.6506395354137577E-2</c:v>
                </c:pt>
                <c:pt idx="19">
                  <c:v>-6.2667177200995572E-2</c:v>
                </c:pt>
                <c:pt idx="20">
                  <c:v>-6.1935107440126314E-2</c:v>
                </c:pt>
                <c:pt idx="21">
                  <c:v>-8.6353690889697354E-2</c:v>
                </c:pt>
                <c:pt idx="22">
                  <c:v>-6.6625185752445693E-2</c:v>
                </c:pt>
                <c:pt idx="23">
                  <c:v>-6.931779850304054E-2</c:v>
                </c:pt>
                <c:pt idx="24">
                  <c:v>-6.1514372453026267E-2</c:v>
                </c:pt>
                <c:pt idx="25">
                  <c:v>-2.8826044544120299E-2</c:v>
                </c:pt>
                <c:pt idx="26">
                  <c:v>-4.3774672027277139E-2</c:v>
                </c:pt>
                <c:pt idx="27">
                  <c:v>-7.1684945618977425E-2</c:v>
                </c:pt>
                <c:pt idx="28">
                  <c:v>-7.6316677150853884E-2</c:v>
                </c:pt>
                <c:pt idx="29">
                  <c:v>-8.325584151555776E-2</c:v>
                </c:pt>
                <c:pt idx="30">
                  <c:v>-7.6250125354411225E-2</c:v>
                </c:pt>
                <c:pt idx="31">
                  <c:v>-7.2573822352287043E-2</c:v>
                </c:pt>
                <c:pt idx="32">
                  <c:v>-7.045738405856572E-2</c:v>
                </c:pt>
                <c:pt idx="33">
                  <c:v>-7.4676585619342095E-2</c:v>
                </c:pt>
                <c:pt idx="34">
                  <c:v>-5.6097238556281903E-2</c:v>
                </c:pt>
                <c:pt idx="35">
                  <c:v>-7.6172633536635503E-2</c:v>
                </c:pt>
                <c:pt idx="36">
                  <c:v>-7.1689048126977295E-2</c:v>
                </c:pt>
                <c:pt idx="37">
                  <c:v>-6.1266398636144137E-2</c:v>
                </c:pt>
                <c:pt idx="38">
                  <c:v>-6.6925124670659808E-2</c:v>
                </c:pt>
                <c:pt idx="39">
                  <c:v>-6.1406795576584794E-2</c:v>
                </c:pt>
                <c:pt idx="40">
                  <c:v>-3.0616561368961404E-2</c:v>
                </c:pt>
                <c:pt idx="41">
                  <c:v>-3.8641067016749187E-3</c:v>
                </c:pt>
                <c:pt idx="42">
                  <c:v>2.9401307332554971E-4</c:v>
                </c:pt>
                <c:pt idx="43">
                  <c:v>1.5021560958710323E-2</c:v>
                </c:pt>
                <c:pt idx="44">
                  <c:v>2.1438795138983613E-2</c:v>
                </c:pt>
                <c:pt idx="45">
                  <c:v>1.0675637484159672E-2</c:v>
                </c:pt>
                <c:pt idx="46">
                  <c:v>6.0467321244609629E-2</c:v>
                </c:pt>
                <c:pt idx="47">
                  <c:v>6.2982614482764765E-2</c:v>
                </c:pt>
                <c:pt idx="48">
                  <c:v>6.1843484761461953E-2</c:v>
                </c:pt>
                <c:pt idx="49">
                  <c:v>7.0170208498573139E-2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41567</c:v>
                </c:pt>
                <c:pt idx="1">
                  <c:v>41574</c:v>
                </c:pt>
                <c:pt idx="2">
                  <c:v>41581</c:v>
                </c:pt>
                <c:pt idx="3">
                  <c:v>41588</c:v>
                </c:pt>
                <c:pt idx="4">
                  <c:v>41595</c:v>
                </c:pt>
                <c:pt idx="5">
                  <c:v>41602</c:v>
                </c:pt>
                <c:pt idx="6">
                  <c:v>41609</c:v>
                </c:pt>
                <c:pt idx="7">
                  <c:v>41616</c:v>
                </c:pt>
                <c:pt idx="8">
                  <c:v>41623</c:v>
                </c:pt>
                <c:pt idx="9">
                  <c:v>41630</c:v>
                </c:pt>
                <c:pt idx="10">
                  <c:v>41637</c:v>
                </c:pt>
                <c:pt idx="11">
                  <c:v>41644</c:v>
                </c:pt>
                <c:pt idx="12">
                  <c:v>41651</c:v>
                </c:pt>
                <c:pt idx="13">
                  <c:v>41658</c:v>
                </c:pt>
                <c:pt idx="14">
                  <c:v>41665</c:v>
                </c:pt>
                <c:pt idx="15">
                  <c:v>41672</c:v>
                </c:pt>
                <c:pt idx="16">
                  <c:v>41679</c:v>
                </c:pt>
                <c:pt idx="17">
                  <c:v>41686</c:v>
                </c:pt>
                <c:pt idx="18">
                  <c:v>41693</c:v>
                </c:pt>
                <c:pt idx="19">
                  <c:v>41700</c:v>
                </c:pt>
                <c:pt idx="20">
                  <c:v>41707</c:v>
                </c:pt>
                <c:pt idx="21">
                  <c:v>41714</c:v>
                </c:pt>
                <c:pt idx="22">
                  <c:v>41721</c:v>
                </c:pt>
                <c:pt idx="23">
                  <c:v>41728</c:v>
                </c:pt>
                <c:pt idx="24">
                  <c:v>41735</c:v>
                </c:pt>
                <c:pt idx="25">
                  <c:v>41742</c:v>
                </c:pt>
                <c:pt idx="26">
                  <c:v>41749</c:v>
                </c:pt>
                <c:pt idx="27">
                  <c:v>41756</c:v>
                </c:pt>
                <c:pt idx="28">
                  <c:v>41763</c:v>
                </c:pt>
                <c:pt idx="29">
                  <c:v>41770</c:v>
                </c:pt>
                <c:pt idx="30">
                  <c:v>41777</c:v>
                </c:pt>
                <c:pt idx="31">
                  <c:v>41784</c:v>
                </c:pt>
                <c:pt idx="32">
                  <c:v>41791</c:v>
                </c:pt>
                <c:pt idx="33">
                  <c:v>41798</c:v>
                </c:pt>
                <c:pt idx="34">
                  <c:v>41805</c:v>
                </c:pt>
                <c:pt idx="35">
                  <c:v>41812</c:v>
                </c:pt>
                <c:pt idx="36">
                  <c:v>41819</c:v>
                </c:pt>
                <c:pt idx="37">
                  <c:v>41826</c:v>
                </c:pt>
                <c:pt idx="38">
                  <c:v>41833</c:v>
                </c:pt>
                <c:pt idx="39">
                  <c:v>41840</c:v>
                </c:pt>
                <c:pt idx="40">
                  <c:v>41847</c:v>
                </c:pt>
                <c:pt idx="41">
                  <c:v>41854</c:v>
                </c:pt>
                <c:pt idx="42">
                  <c:v>41861</c:v>
                </c:pt>
                <c:pt idx="43">
                  <c:v>41868</c:v>
                </c:pt>
                <c:pt idx="44">
                  <c:v>41875</c:v>
                </c:pt>
                <c:pt idx="45">
                  <c:v>41882</c:v>
                </c:pt>
                <c:pt idx="46">
                  <c:v>41889</c:v>
                </c:pt>
                <c:pt idx="47">
                  <c:v>41896</c:v>
                </c:pt>
                <c:pt idx="48">
                  <c:v>41903</c:v>
                </c:pt>
                <c:pt idx="49">
                  <c:v>41908</c:v>
                </c:pt>
              </c:numCache>
            </c:numRef>
          </c:cat>
          <c:val>
            <c:numRef>
              <c:f>[0]!env</c:f>
              <c:numCache>
                <c:formatCode>0.0%</c:formatCode>
                <c:ptCount val="50"/>
                <c:pt idx="0">
                  <c:v>0</c:v>
                </c:pt>
                <c:pt idx="1">
                  <c:v>-2.978503294355761E-2</c:v>
                </c:pt>
                <c:pt idx="2">
                  <c:v>-0.10960687890432264</c:v>
                </c:pt>
                <c:pt idx="3">
                  <c:v>-6.1324128930823951E-2</c:v>
                </c:pt>
                <c:pt idx="4">
                  <c:v>-4.7867071043160014E-2</c:v>
                </c:pt>
                <c:pt idx="5">
                  <c:v>-4.9115746807927296E-2</c:v>
                </c:pt>
                <c:pt idx="6">
                  <c:v>-3.1119815018570196E-2</c:v>
                </c:pt>
                <c:pt idx="7">
                  <c:v>-8.2599952767924867E-2</c:v>
                </c:pt>
                <c:pt idx="8">
                  <c:v>-6.7512903075499953E-2</c:v>
                </c:pt>
                <c:pt idx="9">
                  <c:v>-0.10359793814509366</c:v>
                </c:pt>
                <c:pt idx="10">
                  <c:v>-7.7291964969149252E-2</c:v>
                </c:pt>
                <c:pt idx="11">
                  <c:v>-7.9669921427783619E-2</c:v>
                </c:pt>
                <c:pt idx="12">
                  <c:v>-9.643015034630309E-2</c:v>
                </c:pt>
                <c:pt idx="13">
                  <c:v>-0.13448619487779412</c:v>
                </c:pt>
                <c:pt idx="14">
                  <c:v>-7.0984342078156515E-2</c:v>
                </c:pt>
                <c:pt idx="15">
                  <c:v>-9.3536370883203435E-2</c:v>
                </c:pt>
                <c:pt idx="16">
                  <c:v>-7.8079227954099162E-2</c:v>
                </c:pt>
                <c:pt idx="17">
                  <c:v>-2.2675544459672459E-2</c:v>
                </c:pt>
                <c:pt idx="18">
                  <c:v>-4.2326617504121256E-2</c:v>
                </c:pt>
                <c:pt idx="19">
                  <c:v>-0.11967717809981426</c:v>
                </c:pt>
                <c:pt idx="20">
                  <c:v>-0.11726096040083855</c:v>
                </c:pt>
                <c:pt idx="21">
                  <c:v>-0.14609030497208708</c:v>
                </c:pt>
                <c:pt idx="22">
                  <c:v>-0.16046712344587322</c:v>
                </c:pt>
                <c:pt idx="23">
                  <c:v>-0.21501950360244582</c:v>
                </c:pt>
                <c:pt idx="24">
                  <c:v>-0.19147060836705543</c:v>
                </c:pt>
                <c:pt idx="25">
                  <c:v>-0.18676385540258711</c:v>
                </c:pt>
                <c:pt idx="26">
                  <c:v>-0.1862732466666237</c:v>
                </c:pt>
                <c:pt idx="27">
                  <c:v>-0.22081628522839813</c:v>
                </c:pt>
                <c:pt idx="28">
                  <c:v>-0.24882270756093217</c:v>
                </c:pt>
                <c:pt idx="29">
                  <c:v>-0.26638192229360624</c:v>
                </c:pt>
                <c:pt idx="30">
                  <c:v>-0.27474692948916402</c:v>
                </c:pt>
                <c:pt idx="31">
                  <c:v>-0.25058529882399105</c:v>
                </c:pt>
                <c:pt idx="32">
                  <c:v>-0.24568527659321027</c:v>
                </c:pt>
                <c:pt idx="33">
                  <c:v>-0.21755767206020526</c:v>
                </c:pt>
                <c:pt idx="34">
                  <c:v>-0.1976414093588994</c:v>
                </c:pt>
                <c:pt idx="35">
                  <c:v>-0.20830361883181958</c:v>
                </c:pt>
                <c:pt idx="36">
                  <c:v>-0.18350466813059441</c:v>
                </c:pt>
                <c:pt idx="37">
                  <c:v>-0.18105860629376291</c:v>
                </c:pt>
                <c:pt idx="38">
                  <c:v>-0.20085704807974869</c:v>
                </c:pt>
                <c:pt idx="39">
                  <c:v>-0.19252300545043044</c:v>
                </c:pt>
                <c:pt idx="40">
                  <c:v>-0.19211386389561946</c:v>
                </c:pt>
                <c:pt idx="41">
                  <c:v>-0.16753697098834963</c:v>
                </c:pt>
                <c:pt idx="42">
                  <c:v>-0.16188626174051535</c:v>
                </c:pt>
                <c:pt idx="43">
                  <c:v>-0.13447176820488704</c:v>
                </c:pt>
                <c:pt idx="44">
                  <c:v>-8.9473632745873277E-2</c:v>
                </c:pt>
                <c:pt idx="45">
                  <c:v>-9.8102579533562495E-2</c:v>
                </c:pt>
                <c:pt idx="46">
                  <c:v>-4.4244494585312211E-2</c:v>
                </c:pt>
                <c:pt idx="47">
                  <c:v>-1.8712654084830027E-2</c:v>
                </c:pt>
                <c:pt idx="48">
                  <c:v>-4.5007978561260265E-2</c:v>
                </c:pt>
                <c:pt idx="49">
                  <c:v>-4.1672842912384933E-2</c:v>
                </c:pt>
              </c:numCache>
            </c:numRef>
          </c:val>
          <c:smooth val="0"/>
        </c:ser>
        <c:dLbls>
          <c:showLegendKey val="0"/>
          <c:showVal val="0"/>
          <c:showCatName val="0"/>
          <c:showSerName val="0"/>
          <c:showPercent val="0"/>
          <c:showBubbleSize val="0"/>
        </c:dLbls>
        <c:marker val="1"/>
        <c:smooth val="0"/>
        <c:axId val="72246784"/>
        <c:axId val="72248320"/>
      </c:lineChart>
      <c:dateAx>
        <c:axId val="72246784"/>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72248320"/>
        <c:crosses val="autoZero"/>
        <c:auto val="0"/>
        <c:lblOffset val="100"/>
        <c:baseTimeUnit val="days"/>
        <c:majorUnit val="2"/>
        <c:majorTimeUnit val="months"/>
        <c:minorUnit val="82"/>
        <c:minorTimeUnit val="days"/>
      </c:dateAx>
      <c:valAx>
        <c:axId val="72248320"/>
        <c:scaling>
          <c:orientation val="minMax"/>
        </c:scaling>
        <c:delete val="0"/>
        <c:axPos val="l"/>
        <c:numFmt formatCode="0%" sourceLinked="0"/>
        <c:majorTickMark val="out"/>
        <c:minorTickMark val="none"/>
        <c:tickLblPos val="nextTo"/>
        <c:crossAx val="72246784"/>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zh-CN" altLang="en-US"/>
              <a:t>周涨跌幅（单位：</a:t>
            </a:r>
            <a:r>
              <a:rPr lang="en-US" altLang="zh-CN"/>
              <a:t>%</a:t>
            </a:r>
            <a:r>
              <a:rPr lang="zh-CN" altLang="en-US"/>
              <a:t>）</a:t>
            </a:r>
          </a:p>
        </c:rich>
      </c:tx>
      <c:layout/>
      <c:overlay val="0"/>
    </c:title>
    <c:autoTitleDeleted val="0"/>
    <c:plotArea>
      <c:layout>
        <c:manualLayout>
          <c:layoutTarget val="inner"/>
          <c:xMode val="edge"/>
          <c:yMode val="edge"/>
          <c:x val="7.9038606412730514E-2"/>
          <c:y val="0.15592300962379702"/>
          <c:w val="0.8965236684863932"/>
          <c:h val="0.52162673214235322"/>
        </c:manualLayout>
      </c:layout>
      <c:barChart>
        <c:barDir val="col"/>
        <c:grouping val="clustered"/>
        <c:varyColors val="0"/>
        <c:ser>
          <c:idx val="0"/>
          <c:order val="0"/>
          <c:tx>
            <c:v>周涨跌幅</c:v>
          </c:tx>
          <c:invertIfNegative val="0"/>
          <c:cat>
            <c:strRef>
              <c:f>板块表现!$AP$2:$BQ$2</c:f>
              <c:strCache>
                <c:ptCount val="28"/>
                <c:pt idx="0">
                  <c:v>石油石化(中信)</c:v>
                </c:pt>
                <c:pt idx="1">
                  <c:v>煤炭(中信)</c:v>
                </c:pt>
                <c:pt idx="2">
                  <c:v>有色金属(中信)</c:v>
                </c:pt>
                <c:pt idx="3">
                  <c:v>电力及公用事业(中信)</c:v>
                </c:pt>
                <c:pt idx="4">
                  <c:v>钢铁(中信)</c:v>
                </c:pt>
                <c:pt idx="5">
                  <c:v>基础化工(中信)</c:v>
                </c:pt>
                <c:pt idx="6">
                  <c:v>建筑(中信)</c:v>
                </c:pt>
                <c:pt idx="7">
                  <c:v>建材(中信)</c:v>
                </c:pt>
                <c:pt idx="8">
                  <c:v>轻工制造(中信)</c:v>
                </c:pt>
                <c:pt idx="9">
                  <c:v>机械(中信)</c:v>
                </c:pt>
                <c:pt idx="10">
                  <c:v>电力设备(中信)</c:v>
                </c:pt>
                <c:pt idx="11">
                  <c:v>国防军工(中信)</c:v>
                </c:pt>
                <c:pt idx="12">
                  <c:v>汽车(中信)</c:v>
                </c:pt>
                <c:pt idx="13">
                  <c:v>商贸零售(中信)</c:v>
                </c:pt>
                <c:pt idx="14">
                  <c:v>餐饮旅游(中信)</c:v>
                </c:pt>
                <c:pt idx="15">
                  <c:v>家电(中信)</c:v>
                </c:pt>
                <c:pt idx="16">
                  <c:v>纺织服装(中信)</c:v>
                </c:pt>
                <c:pt idx="17">
                  <c:v>医药(中信)</c:v>
                </c:pt>
                <c:pt idx="18">
                  <c:v>食品饮料(中信)</c:v>
                </c:pt>
                <c:pt idx="19">
                  <c:v>农林牧渔(中信)</c:v>
                </c:pt>
                <c:pt idx="20">
                  <c:v>银行(中信)</c:v>
                </c:pt>
                <c:pt idx="21">
                  <c:v>非银行金融(中信)</c:v>
                </c:pt>
                <c:pt idx="22">
                  <c:v>房地产(中信)</c:v>
                </c:pt>
                <c:pt idx="23">
                  <c:v>交通运输(中信)</c:v>
                </c:pt>
                <c:pt idx="24">
                  <c:v>电子元器件(中信)</c:v>
                </c:pt>
                <c:pt idx="25">
                  <c:v>通信(中信)</c:v>
                </c:pt>
                <c:pt idx="26">
                  <c:v>计算机(中信)</c:v>
                </c:pt>
                <c:pt idx="27">
                  <c:v>传媒(中信)</c:v>
                </c:pt>
              </c:strCache>
            </c:strRef>
          </c:cat>
          <c:val>
            <c:numRef>
              <c:f>板块表现!$AP$54:$BQ$54</c:f>
              <c:numCache>
                <c:formatCode>#,##0.0000_ ;\-#,##0.0000\ </c:formatCode>
                <c:ptCount val="28"/>
                <c:pt idx="0">
                  <c:v>0.393094</c:v>
                </c:pt>
                <c:pt idx="1">
                  <c:v>-0.42898900000000001</c:v>
                </c:pt>
                <c:pt idx="2">
                  <c:v>0.37536000000000003</c:v>
                </c:pt>
                <c:pt idx="3">
                  <c:v>2.355864</c:v>
                </c:pt>
                <c:pt idx="4">
                  <c:v>2.858231</c:v>
                </c:pt>
                <c:pt idx="5">
                  <c:v>2.700113</c:v>
                </c:pt>
                <c:pt idx="6">
                  <c:v>2.551085</c:v>
                </c:pt>
                <c:pt idx="7">
                  <c:v>2.1872780000000001</c:v>
                </c:pt>
                <c:pt idx="8">
                  <c:v>2.5302340000000001</c:v>
                </c:pt>
                <c:pt idx="9">
                  <c:v>3.3655409999999999</c:v>
                </c:pt>
                <c:pt idx="10">
                  <c:v>2.0520749999999999</c:v>
                </c:pt>
                <c:pt idx="11">
                  <c:v>4.0622449999999999</c:v>
                </c:pt>
                <c:pt idx="12">
                  <c:v>0.99235200000000001</c:v>
                </c:pt>
                <c:pt idx="13">
                  <c:v>3.1880829999999998</c:v>
                </c:pt>
                <c:pt idx="14">
                  <c:v>2.9346540000000001</c:v>
                </c:pt>
                <c:pt idx="15">
                  <c:v>0.64697199999999999</c:v>
                </c:pt>
                <c:pt idx="16">
                  <c:v>3.8565809999999998</c:v>
                </c:pt>
                <c:pt idx="17">
                  <c:v>1.421737</c:v>
                </c:pt>
                <c:pt idx="18">
                  <c:v>-1.7168479999999999</c:v>
                </c:pt>
                <c:pt idx="19">
                  <c:v>2.6566969999999999</c:v>
                </c:pt>
                <c:pt idx="20">
                  <c:v>-1.6329320000000001</c:v>
                </c:pt>
                <c:pt idx="21">
                  <c:v>-1.832697</c:v>
                </c:pt>
                <c:pt idx="22">
                  <c:v>0.85361200000000004</c:v>
                </c:pt>
                <c:pt idx="23">
                  <c:v>2.2444700000000002</c:v>
                </c:pt>
                <c:pt idx="24">
                  <c:v>0.61347099999999999</c:v>
                </c:pt>
                <c:pt idx="25">
                  <c:v>1.8575250000000001</c:v>
                </c:pt>
                <c:pt idx="26">
                  <c:v>2.6481469999999998</c:v>
                </c:pt>
                <c:pt idx="27">
                  <c:v>1.970289</c:v>
                </c:pt>
              </c:numCache>
            </c:numRef>
          </c:val>
        </c:ser>
        <c:dLbls>
          <c:showLegendKey val="0"/>
          <c:showVal val="0"/>
          <c:showCatName val="0"/>
          <c:showSerName val="0"/>
          <c:showPercent val="0"/>
          <c:showBubbleSize val="0"/>
        </c:dLbls>
        <c:gapWidth val="150"/>
        <c:axId val="73657728"/>
        <c:axId val="72946816"/>
      </c:barChart>
      <c:catAx>
        <c:axId val="73657728"/>
        <c:scaling>
          <c:orientation val="minMax"/>
        </c:scaling>
        <c:delete val="0"/>
        <c:axPos val="b"/>
        <c:numFmt formatCode="General" sourceLinked="1"/>
        <c:majorTickMark val="out"/>
        <c:minorTickMark val="none"/>
        <c:tickLblPos val="nextTo"/>
        <c:txPr>
          <a:bodyPr/>
          <a:lstStyle/>
          <a:p>
            <a:pPr>
              <a:defRPr sz="800" baseline="0"/>
            </a:pPr>
            <a:endParaRPr lang="zh-CN"/>
          </a:p>
        </c:txPr>
        <c:crossAx val="72946816"/>
        <c:crosses val="autoZero"/>
        <c:auto val="1"/>
        <c:lblAlgn val="ctr"/>
        <c:lblOffset val="100"/>
        <c:noMultiLvlLbl val="0"/>
      </c:catAx>
      <c:valAx>
        <c:axId val="72946816"/>
        <c:scaling>
          <c:orientation val="minMax"/>
        </c:scaling>
        <c:delete val="0"/>
        <c:axPos val="l"/>
        <c:majorGridlines/>
        <c:numFmt formatCode="#,##0.00_ " sourceLinked="0"/>
        <c:majorTickMark val="out"/>
        <c:minorTickMark val="none"/>
        <c:tickLblPos val="nextTo"/>
        <c:crossAx val="73657728"/>
        <c:crosses val="autoZero"/>
        <c:crossBetween val="between"/>
      </c:valAx>
    </c:plotArea>
    <c:plotVisOnly val="1"/>
    <c:dispBlanksAs val="gap"/>
    <c:showDLblsOverMax val="0"/>
  </c:chart>
  <c:txPr>
    <a:bodyPr/>
    <a:lstStyle/>
    <a:p>
      <a:pPr>
        <a:defRPr sz="800" baseline="0"/>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9.8255853611518895E-2"/>
          <c:y val="6.1529752810749405E-2"/>
          <c:w val="0.85599490440264003"/>
          <c:h val="0.74321463548399802"/>
        </c:manualLayout>
      </c:layout>
      <c:lineChart>
        <c:grouping val="standard"/>
        <c:varyColors val="0"/>
        <c:ser>
          <c:idx val="0"/>
          <c:order val="0"/>
          <c:tx>
            <c:strRef>
              <c:f>[0]!budgetname</c:f>
              <c:strCache>
                <c:ptCount val="1"/>
                <c:pt idx="0">
                  <c:v>财政预算支出:节能环保:当月值</c:v>
                </c:pt>
              </c:strCache>
            </c:strRef>
          </c:tx>
          <c:spPr>
            <a:ln w="25400">
              <a:solidFill>
                <a:srgbClr val="00B0F0"/>
              </a:solidFill>
            </a:ln>
          </c:spPr>
          <c:marker>
            <c:symbol val="none"/>
          </c:marker>
          <c:cat>
            <c:numRef>
              <c:f>[0]!budgettime</c:f>
              <c:numCache>
                <c:formatCode>yyyy\-mm;@</c:formatCode>
                <c:ptCount val="59"/>
                <c:pt idx="0">
                  <c:v>40086</c:v>
                </c:pt>
                <c:pt idx="1">
                  <c:v>40117</c:v>
                </c:pt>
                <c:pt idx="2">
                  <c:v>40147</c:v>
                </c:pt>
                <c:pt idx="3">
                  <c:v>40178</c:v>
                </c:pt>
                <c:pt idx="4">
                  <c:v>40209</c:v>
                </c:pt>
                <c:pt idx="5">
                  <c:v>40237</c:v>
                </c:pt>
                <c:pt idx="6">
                  <c:v>40268</c:v>
                </c:pt>
                <c:pt idx="7">
                  <c:v>40298</c:v>
                </c:pt>
                <c:pt idx="8">
                  <c:v>40329</c:v>
                </c:pt>
                <c:pt idx="9">
                  <c:v>40359</c:v>
                </c:pt>
                <c:pt idx="10">
                  <c:v>40390</c:v>
                </c:pt>
                <c:pt idx="11">
                  <c:v>40421</c:v>
                </c:pt>
                <c:pt idx="12">
                  <c:v>40451</c:v>
                </c:pt>
                <c:pt idx="13">
                  <c:v>40482</c:v>
                </c:pt>
                <c:pt idx="14">
                  <c:v>40512</c:v>
                </c:pt>
                <c:pt idx="15">
                  <c:v>40543</c:v>
                </c:pt>
                <c:pt idx="16">
                  <c:v>40574</c:v>
                </c:pt>
                <c:pt idx="17">
                  <c:v>40602</c:v>
                </c:pt>
                <c:pt idx="18">
                  <c:v>40633</c:v>
                </c:pt>
                <c:pt idx="19">
                  <c:v>40663</c:v>
                </c:pt>
                <c:pt idx="20">
                  <c:v>40694</c:v>
                </c:pt>
                <c:pt idx="21">
                  <c:v>40724</c:v>
                </c:pt>
                <c:pt idx="22">
                  <c:v>40755</c:v>
                </c:pt>
                <c:pt idx="23">
                  <c:v>40786</c:v>
                </c:pt>
                <c:pt idx="24">
                  <c:v>40816</c:v>
                </c:pt>
                <c:pt idx="25">
                  <c:v>40847</c:v>
                </c:pt>
                <c:pt idx="26">
                  <c:v>40877</c:v>
                </c:pt>
                <c:pt idx="27">
                  <c:v>40908</c:v>
                </c:pt>
                <c:pt idx="28">
                  <c:v>40939</c:v>
                </c:pt>
                <c:pt idx="29">
                  <c:v>40968</c:v>
                </c:pt>
                <c:pt idx="30">
                  <c:v>40999</c:v>
                </c:pt>
                <c:pt idx="31">
                  <c:v>41029</c:v>
                </c:pt>
                <c:pt idx="32">
                  <c:v>41060</c:v>
                </c:pt>
                <c:pt idx="33">
                  <c:v>41090</c:v>
                </c:pt>
                <c:pt idx="34">
                  <c:v>41121</c:v>
                </c:pt>
                <c:pt idx="35">
                  <c:v>41152</c:v>
                </c:pt>
                <c:pt idx="36">
                  <c:v>41182</c:v>
                </c:pt>
                <c:pt idx="37">
                  <c:v>41213</c:v>
                </c:pt>
                <c:pt idx="38">
                  <c:v>41243</c:v>
                </c:pt>
                <c:pt idx="39">
                  <c:v>41274</c:v>
                </c:pt>
                <c:pt idx="40">
                  <c:v>41305</c:v>
                </c:pt>
                <c:pt idx="41">
                  <c:v>41333</c:v>
                </c:pt>
                <c:pt idx="42">
                  <c:v>41364</c:v>
                </c:pt>
                <c:pt idx="43">
                  <c:v>41394</c:v>
                </c:pt>
                <c:pt idx="44">
                  <c:v>41425</c:v>
                </c:pt>
                <c:pt idx="45">
                  <c:v>41455</c:v>
                </c:pt>
                <c:pt idx="46">
                  <c:v>41486</c:v>
                </c:pt>
                <c:pt idx="47">
                  <c:v>41517</c:v>
                </c:pt>
                <c:pt idx="48">
                  <c:v>41547</c:v>
                </c:pt>
                <c:pt idx="49">
                  <c:v>41578</c:v>
                </c:pt>
                <c:pt idx="50">
                  <c:v>41608</c:v>
                </c:pt>
                <c:pt idx="51">
                  <c:v>41639</c:v>
                </c:pt>
                <c:pt idx="52">
                  <c:v>41670</c:v>
                </c:pt>
                <c:pt idx="53">
                  <c:v>41698</c:v>
                </c:pt>
                <c:pt idx="54">
                  <c:v>41729</c:v>
                </c:pt>
                <c:pt idx="55">
                  <c:v>41759</c:v>
                </c:pt>
                <c:pt idx="56">
                  <c:v>41790</c:v>
                </c:pt>
                <c:pt idx="57">
                  <c:v>41820</c:v>
                </c:pt>
                <c:pt idx="58">
                  <c:v>41851</c:v>
                </c:pt>
              </c:numCache>
            </c:numRef>
          </c:cat>
          <c:val>
            <c:numRef>
              <c:f>[0]!budgetdata</c:f>
              <c:numCache>
                <c:formatCode>###,###,###,###,##0.00</c:formatCode>
                <c:ptCount val="59"/>
                <c:pt idx="0">
                  <c:v>146.28</c:v>
                </c:pt>
                <c:pt idx="1">
                  <c:v>109.01</c:v>
                </c:pt>
                <c:pt idx="2">
                  <c:v>144.84</c:v>
                </c:pt>
                <c:pt idx="3">
                  <c:v>0</c:v>
                </c:pt>
                <c:pt idx="4">
                  <c:v>51.8</c:v>
                </c:pt>
                <c:pt idx="5">
                  <c:v>60.69</c:v>
                </c:pt>
                <c:pt idx="6">
                  <c:v>60.4</c:v>
                </c:pt>
                <c:pt idx="7">
                  <c:v>74.38</c:v>
                </c:pt>
                <c:pt idx="8">
                  <c:v>89.48</c:v>
                </c:pt>
                <c:pt idx="9">
                  <c:v>203.7</c:v>
                </c:pt>
                <c:pt idx="10">
                  <c:v>132.30000000000001</c:v>
                </c:pt>
                <c:pt idx="11">
                  <c:v>161.24</c:v>
                </c:pt>
                <c:pt idx="12">
                  <c:v>282.32</c:v>
                </c:pt>
                <c:pt idx="13">
                  <c:v>240.19</c:v>
                </c:pt>
                <c:pt idx="14">
                  <c:v>375.74</c:v>
                </c:pt>
                <c:pt idx="15">
                  <c:v>0</c:v>
                </c:pt>
                <c:pt idx="16">
                  <c:v>78.430000000000007</c:v>
                </c:pt>
                <c:pt idx="17">
                  <c:v>0</c:v>
                </c:pt>
                <c:pt idx="18">
                  <c:v>115.97</c:v>
                </c:pt>
                <c:pt idx="19">
                  <c:v>109.21</c:v>
                </c:pt>
                <c:pt idx="20">
                  <c:v>148.41999999999999</c:v>
                </c:pt>
                <c:pt idx="21">
                  <c:v>246.71</c:v>
                </c:pt>
                <c:pt idx="22">
                  <c:v>123.36</c:v>
                </c:pt>
                <c:pt idx="23">
                  <c:v>203.03</c:v>
                </c:pt>
                <c:pt idx="24">
                  <c:v>281.02</c:v>
                </c:pt>
                <c:pt idx="25">
                  <c:v>234.1</c:v>
                </c:pt>
                <c:pt idx="26">
                  <c:v>342.22</c:v>
                </c:pt>
                <c:pt idx="27">
                  <c:v>0</c:v>
                </c:pt>
                <c:pt idx="28">
                  <c:v>84.89</c:v>
                </c:pt>
                <c:pt idx="29">
                  <c:v>118.23</c:v>
                </c:pt>
                <c:pt idx="30">
                  <c:v>176.17</c:v>
                </c:pt>
                <c:pt idx="31">
                  <c:v>110.73</c:v>
                </c:pt>
                <c:pt idx="32">
                  <c:v>167.72</c:v>
                </c:pt>
                <c:pt idx="33">
                  <c:v>269.8</c:v>
                </c:pt>
                <c:pt idx="34">
                  <c:v>177.1</c:v>
                </c:pt>
                <c:pt idx="35">
                  <c:v>213.6</c:v>
                </c:pt>
                <c:pt idx="36">
                  <c:v>280.7</c:v>
                </c:pt>
                <c:pt idx="37">
                  <c:v>234.3</c:v>
                </c:pt>
                <c:pt idx="38">
                  <c:v>325.89999999999998</c:v>
                </c:pt>
                <c:pt idx="39">
                  <c:v>0</c:v>
                </c:pt>
                <c:pt idx="40">
                  <c:v>170.34</c:v>
                </c:pt>
                <c:pt idx="41">
                  <c:v>119.44</c:v>
                </c:pt>
                <c:pt idx="42">
                  <c:v>195.81</c:v>
                </c:pt>
                <c:pt idx="43">
                  <c:v>144.79</c:v>
                </c:pt>
                <c:pt idx="44">
                  <c:v>191.08</c:v>
                </c:pt>
                <c:pt idx="45">
                  <c:v>237.16</c:v>
                </c:pt>
                <c:pt idx="46">
                  <c:v>169.71</c:v>
                </c:pt>
                <c:pt idx="47">
                  <c:v>208.88</c:v>
                </c:pt>
                <c:pt idx="48">
                  <c:v>300.39</c:v>
                </c:pt>
                <c:pt idx="49">
                  <c:v>327.62</c:v>
                </c:pt>
                <c:pt idx="50">
                  <c:v>398.89</c:v>
                </c:pt>
                <c:pt idx="51">
                  <c:v>918.89</c:v>
                </c:pt>
                <c:pt idx="52">
                  <c:v>164.53</c:v>
                </c:pt>
                <c:pt idx="53">
                  <c:v>90.43</c:v>
                </c:pt>
                <c:pt idx="54">
                  <c:v>212.55</c:v>
                </c:pt>
                <c:pt idx="55">
                  <c:v>135.41999999999999</c:v>
                </c:pt>
                <c:pt idx="56">
                  <c:v>263.60000000000002</c:v>
                </c:pt>
                <c:pt idx="57">
                  <c:v>373.15</c:v>
                </c:pt>
                <c:pt idx="58">
                  <c:v>255.31</c:v>
                </c:pt>
              </c:numCache>
            </c:numRef>
          </c:val>
          <c:smooth val="0"/>
        </c:ser>
        <c:dLbls>
          <c:showLegendKey val="0"/>
          <c:showVal val="0"/>
          <c:showCatName val="0"/>
          <c:showSerName val="0"/>
          <c:showPercent val="0"/>
          <c:showBubbleSize val="0"/>
        </c:dLbls>
        <c:marker val="1"/>
        <c:smooth val="0"/>
        <c:axId val="74668288"/>
        <c:axId val="74674176"/>
      </c:lineChart>
      <c:dateAx>
        <c:axId val="74668288"/>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74674176"/>
        <c:crosses val="autoZero"/>
        <c:auto val="0"/>
        <c:lblOffset val="100"/>
        <c:baseTimeUnit val="days"/>
        <c:majorUnit val="2"/>
        <c:majorTimeUnit val="months"/>
        <c:minorUnit val="82"/>
        <c:minorTimeUnit val="days"/>
      </c:dateAx>
      <c:valAx>
        <c:axId val="74674176"/>
        <c:scaling>
          <c:orientation val="minMax"/>
        </c:scaling>
        <c:delete val="0"/>
        <c:axPos val="l"/>
        <c:numFmt formatCode="#,##0_);\(#,##0\)" sourceLinked="0"/>
        <c:majorTickMark val="out"/>
        <c:minorTickMark val="none"/>
        <c:tickLblPos val="nextTo"/>
        <c:crossAx val="74668288"/>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trlProps/ctrlProp1.xml><?xml version="1.0" encoding="utf-8"?>
<formControlPr xmlns="http://schemas.microsoft.com/office/spreadsheetml/2009/9/main" objectType="Drop" dropLines="5" dropStyle="combo" dx="16" fmlaLink="$B$10" fmlaRange="$A$10:$A$14" noThreeD="1" val="0"/>
</file>

<file path=xl/ctrlProps/ctrlProp2.xml><?xml version="1.0" encoding="utf-8"?>
<formControlPr xmlns="http://schemas.microsoft.com/office/spreadsheetml/2009/9/main" objectType="Drop" dropLines="3" dropStyle="combo" dx="16" fmlaLink="$B$16" fmlaRange="$A$16:$A$18" noThreeD="1" val="0"/>
</file>

<file path=xl/ctrlProps/ctrlProp3.xml><?xml version="1.0" encoding="utf-8"?>
<formControlPr xmlns="http://schemas.microsoft.com/office/spreadsheetml/2009/9/main" objectType="Drop" dropLines="4" dropStyle="combo" dx="16" fmlaLink="$B$8" fmlaRange="$A$8:$A$11" noThreeD="1" sel="4" val="0"/>
</file>

<file path=xl/ctrlProps/ctrlProp4.xml><?xml version="1.0" encoding="utf-8"?>
<formControlPr xmlns="http://schemas.microsoft.com/office/spreadsheetml/2009/9/main" objectType="Drop" dropLines="3" dropStyle="combo" dx="16" fmlaLink="$B$14" fmlaRange="$A$14:$A$16" noThreeD="1" sel="3"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2057400</xdr:colOff>
      <xdr:row>3</xdr:row>
      <xdr:rowOff>19050</xdr:rowOff>
    </xdr:to>
    <xdr:pic>
      <xdr:nvPicPr>
        <xdr:cNvPr id="2026775"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4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12</xdr:row>
      <xdr:rowOff>11206</xdr:rowOff>
    </xdr:from>
    <xdr:to>
      <xdr:col>6</xdr:col>
      <xdr:colOff>1006039</xdr:colOff>
      <xdr:row>55</xdr:row>
      <xdr:rowOff>9525</xdr:rowOff>
    </xdr:to>
    <xdr:sp macro="" textlink="">
      <xdr:nvSpPr>
        <xdr:cNvPr id="5" name="TextBox 4"/>
        <xdr:cNvSpPr txBox="1">
          <a:spLocks noChangeArrowheads="1"/>
        </xdr:cNvSpPr>
      </xdr:nvSpPr>
      <xdr:spPr bwMode="auto">
        <a:xfrm>
          <a:off x="11206" y="2240056"/>
          <a:ext cx="6576483" cy="7865969"/>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r>
            <a:rPr lang="zh-CN" altLang="en-US" sz="1100" b="1" i="0" u="none" strike="noStrike" baseline="0">
              <a:solidFill>
                <a:schemeClr val="tx1"/>
              </a:solidFill>
              <a:latin typeface="+mn-ea"/>
              <a:ea typeface="+mn-ea"/>
              <a:cs typeface="+mn-cs"/>
            </a:rPr>
            <a:t>市场表现</a:t>
          </a:r>
          <a:r>
            <a:rPr lang="zh-CN" altLang="zh-CN" sz="1100" b="1" i="0" u="none" strike="noStrike" baseline="0">
              <a:solidFill>
                <a:schemeClr val="tx1"/>
              </a:solidFill>
              <a:latin typeface="+mn-ea"/>
              <a:ea typeface="+mn-ea"/>
              <a:cs typeface="+mn-cs"/>
            </a:rPr>
            <a:t>：</a:t>
          </a:r>
          <a:endParaRPr lang="en-US" altLang="zh-CN" sz="1000" b="0" i="0" baseline="0">
            <a:solidFill>
              <a:schemeClr val="tx1"/>
            </a:solidFill>
            <a:effectLst/>
            <a:latin typeface="+mn-lt"/>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lt"/>
              <a:ea typeface="+mn-ea"/>
              <a:cs typeface="+mn-cs"/>
            </a:rPr>
            <a:t>　　上周（</a:t>
          </a:r>
          <a:r>
            <a:rPr lang="en-US" altLang="zh-CN" sz="1000" b="0" i="0" baseline="0">
              <a:solidFill>
                <a:schemeClr val="tx1"/>
              </a:solidFill>
              <a:effectLst/>
              <a:latin typeface="+mn-lt"/>
              <a:ea typeface="+mn-ea"/>
              <a:cs typeface="+mn-cs"/>
            </a:rPr>
            <a:t>9</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22</a:t>
          </a:r>
          <a:r>
            <a:rPr lang="zh-CN" altLang="en-US" sz="1000" b="0" i="0" baseline="0">
              <a:solidFill>
                <a:schemeClr val="tx1"/>
              </a:solidFill>
              <a:effectLst/>
              <a:latin typeface="+mn-lt"/>
              <a:ea typeface="+mn-ea"/>
              <a:cs typeface="+mn-cs"/>
            </a:rPr>
            <a:t>日至</a:t>
          </a:r>
          <a:r>
            <a:rPr lang="en-US" altLang="zh-CN" sz="1000" b="0" i="0" baseline="0">
              <a:solidFill>
                <a:schemeClr val="tx1"/>
              </a:solidFill>
              <a:effectLst/>
              <a:latin typeface="+mn-lt"/>
              <a:ea typeface="+mn-ea"/>
              <a:cs typeface="+mn-cs"/>
            </a:rPr>
            <a:t>9</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28</a:t>
          </a:r>
          <a:r>
            <a:rPr lang="zh-CN" altLang="en-US" sz="1000" b="0" i="0" baseline="0">
              <a:solidFill>
                <a:schemeClr val="tx1"/>
              </a:solidFill>
              <a:effectLst/>
              <a:latin typeface="+mn-lt"/>
              <a:ea typeface="+mn-ea"/>
              <a:cs typeface="+mn-cs"/>
            </a:rPr>
            <a:t>日）环保板块（中信环保指数）上升</a:t>
          </a:r>
          <a:r>
            <a:rPr lang="en-US" altLang="zh-CN" sz="1000" b="0" i="0" baseline="0">
              <a:solidFill>
                <a:schemeClr val="tx1"/>
              </a:solidFill>
              <a:effectLst/>
              <a:latin typeface="+mn-lt"/>
              <a:ea typeface="+mn-ea"/>
              <a:cs typeface="+mn-cs"/>
            </a:rPr>
            <a:t>0.35%</a:t>
          </a:r>
          <a:r>
            <a:rPr lang="zh-CN" altLang="en-US" sz="1000" b="0" i="0" baseline="0">
              <a:solidFill>
                <a:schemeClr val="tx1"/>
              </a:solidFill>
              <a:effectLst/>
              <a:latin typeface="+mn-lt"/>
              <a:ea typeface="+mn-ea"/>
              <a:cs typeface="+mn-cs"/>
            </a:rPr>
            <a:t>，同期沪深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上升</a:t>
          </a:r>
          <a:r>
            <a:rPr lang="en-US" altLang="zh-CN" sz="1000" b="0" i="0" baseline="0">
              <a:solidFill>
                <a:schemeClr val="tx1"/>
              </a:solidFill>
              <a:effectLst/>
              <a:latin typeface="+mn-lt"/>
              <a:ea typeface="+mn-ea"/>
              <a:cs typeface="+mn-cs"/>
            </a:rPr>
            <a:t>0.49%</a:t>
          </a:r>
          <a:r>
            <a:rPr lang="zh-CN" altLang="en-US" sz="1000" b="0" i="0" baseline="0">
              <a:solidFill>
                <a:schemeClr val="tx1"/>
              </a:solidFill>
              <a:effectLst/>
              <a:latin typeface="+mn-lt"/>
              <a:ea typeface="+mn-ea"/>
              <a:cs typeface="+mn-cs"/>
            </a:rPr>
            <a:t>，中信环保指数跑输沪深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指数</a:t>
          </a:r>
          <a:r>
            <a:rPr lang="en-US" altLang="zh-CN" sz="1000" b="0" i="0" baseline="0">
              <a:solidFill>
                <a:schemeClr val="tx1"/>
              </a:solidFill>
              <a:effectLst/>
              <a:latin typeface="+mn-lt"/>
              <a:ea typeface="+mn-ea"/>
              <a:cs typeface="+mn-cs"/>
            </a:rPr>
            <a:t>0.14</a:t>
          </a:r>
          <a:r>
            <a:rPr lang="zh-CN" altLang="en-US" sz="1000" b="0" i="0" baseline="0">
              <a:solidFill>
                <a:schemeClr val="tx1"/>
              </a:solidFill>
              <a:effectLst/>
              <a:latin typeface="+mn-lt"/>
              <a:ea typeface="+mn-ea"/>
              <a:cs typeface="+mn-cs"/>
            </a:rPr>
            <a:t>个百分点。分板块来看，环保工程及服务（申万）下跌</a:t>
          </a:r>
          <a:r>
            <a:rPr lang="en-US" altLang="zh-CN" sz="1000" b="0" i="0" baseline="0">
              <a:solidFill>
                <a:schemeClr val="tx1"/>
              </a:solidFill>
              <a:effectLst/>
              <a:latin typeface="+mn-lt"/>
              <a:ea typeface="+mn-ea"/>
              <a:cs typeface="+mn-cs"/>
            </a:rPr>
            <a:t>1.03%</a:t>
          </a:r>
          <a:r>
            <a:rPr lang="zh-CN" altLang="en-US" sz="1000" b="0" i="0" baseline="0">
              <a:solidFill>
                <a:schemeClr val="tx1"/>
              </a:solidFill>
              <a:effectLst/>
              <a:latin typeface="+mn-lt"/>
              <a:ea typeface="+mn-ea"/>
              <a:cs typeface="+mn-cs"/>
            </a:rPr>
            <a:t>，环保设备（申万）下跌</a:t>
          </a:r>
          <a:r>
            <a:rPr lang="en-US" altLang="zh-CN" sz="1000" b="0" i="0" baseline="0">
              <a:solidFill>
                <a:schemeClr val="tx1"/>
              </a:solidFill>
              <a:effectLst/>
              <a:latin typeface="+mn-lt"/>
              <a:ea typeface="+mn-ea"/>
              <a:cs typeface="+mn-cs"/>
            </a:rPr>
            <a:t>0.81%</a:t>
          </a:r>
          <a:r>
            <a:rPr lang="zh-CN" altLang="en-US" sz="1000" b="0" i="0" baseline="0">
              <a:solidFill>
                <a:schemeClr val="tx1"/>
              </a:solidFill>
              <a:effectLst/>
              <a:latin typeface="+mn-lt"/>
              <a:ea typeface="+mn-ea"/>
              <a:cs typeface="+mn-cs"/>
            </a:rPr>
            <a:t>，水务（申万）下跌</a:t>
          </a:r>
          <a:r>
            <a:rPr lang="en-US" altLang="zh-CN" sz="1000" b="0" i="0" baseline="0">
              <a:solidFill>
                <a:schemeClr val="tx1"/>
              </a:solidFill>
              <a:effectLst/>
              <a:latin typeface="+mn-lt"/>
              <a:ea typeface="+mn-ea"/>
              <a:cs typeface="+mn-cs"/>
            </a:rPr>
            <a:t>0.17%</a:t>
          </a:r>
          <a:r>
            <a:rPr lang="zh-CN" altLang="en-US" sz="1000" b="0" i="0" baseline="0">
              <a:solidFill>
                <a:schemeClr val="tx1"/>
              </a:solidFill>
              <a:effectLst/>
              <a:latin typeface="+mn-lt"/>
              <a:ea typeface="+mn-ea"/>
              <a:cs typeface="+mn-cs"/>
            </a:rPr>
            <a:t>。</a:t>
          </a:r>
          <a:endParaRPr lang="en-US" altLang="zh-CN" sz="1000" b="0" i="0" u="none" strike="noStrike" baseline="0">
            <a:solidFill>
              <a:schemeClr val="tx1"/>
            </a:solidFill>
            <a:latin typeface="+mn-ea"/>
            <a:ea typeface="+mn-ea"/>
            <a:cs typeface="+mn-cs"/>
          </a:endParaRPr>
        </a:p>
        <a:p>
          <a:pPr rtl="0" fontAlgn="base">
            <a:lnSpc>
              <a:spcPts val="1300"/>
            </a:lnSpc>
          </a:pPr>
          <a:endParaRPr lang="en-US" altLang="zh-CN" sz="1000" b="0"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zh-CN" sz="1100" b="1" i="0" baseline="0">
              <a:solidFill>
                <a:schemeClr val="tx1"/>
              </a:solidFill>
              <a:effectLst/>
              <a:latin typeface="+mn-ea"/>
              <a:ea typeface="+mn-ea"/>
              <a:cs typeface="+mn-cs"/>
            </a:rPr>
            <a:t>行业政策与事件：</a:t>
          </a: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1</a:t>
          </a:r>
          <a:r>
            <a:rPr lang="zh-CN" altLang="en-US" sz="1000" b="0" i="0" baseline="0">
              <a:solidFill>
                <a:schemeClr val="tx1"/>
              </a:solidFill>
              <a:effectLst/>
              <a:latin typeface="+mn-ea"/>
              <a:ea typeface="+mn-ea"/>
              <a:cs typeface="+mn-cs"/>
            </a:rPr>
            <a:t>）环境保护部发布</a:t>
          </a:r>
          <a:r>
            <a:rPr lang="en-US" altLang="zh-CN" sz="1000" b="0" i="0" baseline="0">
              <a:solidFill>
                <a:schemeClr val="tx1"/>
              </a:solidFill>
              <a:effectLst/>
              <a:latin typeface="+mn-ea"/>
              <a:ea typeface="+mn-ea"/>
              <a:cs typeface="+mn-cs"/>
            </a:rPr>
            <a:t>《2014</a:t>
          </a:r>
          <a:r>
            <a:rPr lang="zh-CN" altLang="en-US" sz="1000" b="0" i="0" baseline="0">
              <a:solidFill>
                <a:schemeClr val="tx1"/>
              </a:solidFill>
              <a:effectLst/>
              <a:latin typeface="+mn-ea"/>
              <a:ea typeface="+mn-ea"/>
              <a:cs typeface="+mn-cs"/>
            </a:rPr>
            <a:t>年上半年各省自治区直辖市主要污染物排放量指标公报</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：结果表明，</a:t>
          </a:r>
          <a:r>
            <a:rPr lang="en-US" altLang="zh-CN" sz="1000" b="0" i="0" baseline="0">
              <a:solidFill>
                <a:schemeClr val="tx1"/>
              </a:solidFill>
              <a:effectLst/>
              <a:latin typeface="+mn-ea"/>
              <a:ea typeface="+mn-ea"/>
              <a:cs typeface="+mn-cs"/>
            </a:rPr>
            <a:t>2014</a:t>
          </a:r>
          <a:r>
            <a:rPr lang="zh-CN" altLang="en-US" sz="1000" b="0" i="0" baseline="0">
              <a:solidFill>
                <a:schemeClr val="tx1"/>
              </a:solidFill>
              <a:effectLst/>
              <a:latin typeface="+mn-ea"/>
              <a:ea typeface="+mn-ea"/>
              <a:cs typeface="+mn-cs"/>
            </a:rPr>
            <a:t>年上半年全国化学需氧量排放总量</a:t>
          </a:r>
          <a:r>
            <a:rPr lang="en-US" altLang="zh-CN" sz="1000" b="0" i="0" baseline="0">
              <a:solidFill>
                <a:schemeClr val="tx1"/>
              </a:solidFill>
              <a:effectLst/>
              <a:latin typeface="+mn-ea"/>
              <a:ea typeface="+mn-ea"/>
              <a:cs typeface="+mn-cs"/>
            </a:rPr>
            <a:t>1172.2</a:t>
          </a:r>
          <a:r>
            <a:rPr lang="zh-CN" altLang="en-US" sz="1000" b="0" i="0" baseline="0">
              <a:solidFill>
                <a:schemeClr val="tx1"/>
              </a:solidFill>
              <a:effectLst/>
              <a:latin typeface="+mn-ea"/>
              <a:ea typeface="+mn-ea"/>
              <a:cs typeface="+mn-cs"/>
            </a:rPr>
            <a:t>万吨，同比下降</a:t>
          </a:r>
          <a:r>
            <a:rPr lang="en-US" altLang="zh-CN" sz="1000" b="0" i="0" baseline="0">
              <a:solidFill>
                <a:schemeClr val="tx1"/>
              </a:solidFill>
              <a:effectLst/>
              <a:latin typeface="+mn-ea"/>
              <a:ea typeface="+mn-ea"/>
              <a:cs typeface="+mn-cs"/>
            </a:rPr>
            <a:t>2.26%</a:t>
          </a:r>
          <a:r>
            <a:rPr lang="zh-CN" altLang="en-US" sz="1000" b="0" i="0" baseline="0">
              <a:solidFill>
                <a:schemeClr val="tx1"/>
              </a:solidFill>
              <a:effectLst/>
              <a:latin typeface="+mn-ea"/>
              <a:ea typeface="+mn-ea"/>
              <a:cs typeface="+mn-cs"/>
            </a:rPr>
            <a:t>；氨氮排放总量</a:t>
          </a:r>
          <a:r>
            <a:rPr lang="en-US" altLang="zh-CN" sz="1000" b="0" i="0" baseline="0">
              <a:solidFill>
                <a:schemeClr val="tx1"/>
              </a:solidFill>
              <a:effectLst/>
              <a:latin typeface="+mn-ea"/>
              <a:ea typeface="+mn-ea"/>
              <a:cs typeface="+mn-cs"/>
            </a:rPr>
            <a:t>122.5</a:t>
          </a:r>
          <a:r>
            <a:rPr lang="zh-CN" altLang="en-US" sz="1000" b="0" i="0" baseline="0">
              <a:solidFill>
                <a:schemeClr val="tx1"/>
              </a:solidFill>
              <a:effectLst/>
              <a:latin typeface="+mn-ea"/>
              <a:ea typeface="+mn-ea"/>
              <a:cs typeface="+mn-cs"/>
            </a:rPr>
            <a:t>万吨，同比下降</a:t>
          </a:r>
          <a:r>
            <a:rPr lang="en-US" altLang="zh-CN" sz="1000" b="0" i="0" baseline="0">
              <a:solidFill>
                <a:schemeClr val="tx1"/>
              </a:solidFill>
              <a:effectLst/>
              <a:latin typeface="+mn-ea"/>
              <a:ea typeface="+mn-ea"/>
              <a:cs typeface="+mn-cs"/>
            </a:rPr>
            <a:t>2.67%;</a:t>
          </a:r>
          <a:r>
            <a:rPr lang="zh-CN" altLang="en-US" sz="1000" b="0" i="0" baseline="0">
              <a:solidFill>
                <a:schemeClr val="tx1"/>
              </a:solidFill>
              <a:effectLst/>
              <a:latin typeface="+mn-ea"/>
              <a:ea typeface="+mn-ea"/>
              <a:cs typeface="+mn-cs"/>
            </a:rPr>
            <a:t>二氧化硫排放总量</a:t>
          </a:r>
          <a:r>
            <a:rPr lang="en-US" altLang="zh-CN" sz="1000" b="0" i="0" baseline="0">
              <a:solidFill>
                <a:schemeClr val="tx1"/>
              </a:solidFill>
              <a:effectLst/>
              <a:latin typeface="+mn-ea"/>
              <a:ea typeface="+mn-ea"/>
              <a:cs typeface="+mn-cs"/>
            </a:rPr>
            <a:t>1037.2</a:t>
          </a:r>
          <a:r>
            <a:rPr lang="zh-CN" altLang="en-US" sz="1000" b="0" i="0" baseline="0">
              <a:solidFill>
                <a:schemeClr val="tx1"/>
              </a:solidFill>
              <a:effectLst/>
              <a:latin typeface="+mn-ea"/>
              <a:ea typeface="+mn-ea"/>
              <a:cs typeface="+mn-cs"/>
            </a:rPr>
            <a:t>万吨，同比下降</a:t>
          </a:r>
          <a:r>
            <a:rPr lang="en-US" altLang="zh-CN" sz="1000" b="0" i="0" baseline="0">
              <a:solidFill>
                <a:schemeClr val="tx1"/>
              </a:solidFill>
              <a:effectLst/>
              <a:latin typeface="+mn-ea"/>
              <a:ea typeface="+mn-ea"/>
              <a:cs typeface="+mn-cs"/>
            </a:rPr>
            <a:t>1.87%</a:t>
          </a:r>
          <a:r>
            <a:rPr lang="zh-CN" altLang="en-US" sz="1000" b="0" i="0" baseline="0">
              <a:solidFill>
                <a:schemeClr val="tx1"/>
              </a:solidFill>
              <a:effectLst/>
              <a:latin typeface="+mn-ea"/>
              <a:ea typeface="+mn-ea"/>
              <a:cs typeface="+mn-cs"/>
            </a:rPr>
            <a:t>；氮氧化物排放总量</a:t>
          </a:r>
          <a:r>
            <a:rPr lang="en-US" altLang="zh-CN" sz="1000" b="0" i="0" baseline="0">
              <a:solidFill>
                <a:schemeClr val="tx1"/>
              </a:solidFill>
              <a:effectLst/>
              <a:latin typeface="+mn-ea"/>
              <a:ea typeface="+mn-ea"/>
              <a:cs typeface="+mn-cs"/>
            </a:rPr>
            <a:t>1099.5</a:t>
          </a:r>
          <a:r>
            <a:rPr lang="zh-CN" altLang="en-US" sz="1000" b="0" i="0" baseline="0">
              <a:solidFill>
                <a:schemeClr val="tx1"/>
              </a:solidFill>
              <a:effectLst/>
              <a:latin typeface="+mn-ea"/>
              <a:ea typeface="+mn-ea"/>
              <a:cs typeface="+mn-cs"/>
            </a:rPr>
            <a:t>万吨，同比下降</a:t>
          </a:r>
          <a:r>
            <a:rPr lang="en-US" altLang="zh-CN" sz="1000" b="0" i="0" baseline="0">
              <a:solidFill>
                <a:schemeClr val="tx1"/>
              </a:solidFill>
              <a:effectLst/>
              <a:latin typeface="+mn-ea"/>
              <a:ea typeface="+mn-ea"/>
              <a:cs typeface="+mn-cs"/>
            </a:rPr>
            <a:t>5.82%</a:t>
          </a:r>
          <a:r>
            <a:rPr lang="zh-CN" altLang="en-US" sz="1000" b="0" i="0" baseline="0">
              <a:solidFill>
                <a:schemeClr val="tx1"/>
              </a:solidFill>
              <a:effectLst/>
              <a:latin typeface="+mn-ea"/>
              <a:ea typeface="+mn-ea"/>
              <a:cs typeface="+mn-cs"/>
            </a:rPr>
            <a:t>，其中，氮氧化物减排创造了“十二五”以来最好成绩，也为全面完成“十二五”减排目标打下了良好的基础。</a:t>
          </a:r>
          <a:endParaRPr lang="en-US" altLang="zh-CN" sz="1000" b="0"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en-US" altLang="zh-CN" sz="1000" b="0" i="0" baseline="0">
              <a:solidFill>
                <a:schemeClr val="tx1"/>
              </a:solidFill>
              <a:effectLst/>
              <a:latin typeface="+mn-ea"/>
              <a:ea typeface="+mn-ea"/>
              <a:cs typeface="+mn-cs"/>
            </a:rPr>
            <a:t>   </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2</a:t>
          </a:r>
          <a:r>
            <a:rPr lang="zh-CN" altLang="en-US" sz="1000" b="0" i="0" baseline="0">
              <a:solidFill>
                <a:schemeClr val="tx1"/>
              </a:solidFill>
              <a:effectLst/>
              <a:latin typeface="+mn-ea"/>
              <a:ea typeface="+mn-ea"/>
              <a:cs typeface="+mn-cs"/>
            </a:rPr>
            <a:t>）国家发改委、工信部、科技部、财政部、环保部联合公布</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重大环保技术装备与产品产业化工程实施方案</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。方案要求产业规模快速增长，环保装备制造业年均增速保持在</a:t>
          </a:r>
          <a:r>
            <a:rPr lang="en-US" altLang="zh-CN" sz="1000" b="0" i="0" baseline="0">
              <a:solidFill>
                <a:schemeClr val="tx1"/>
              </a:solidFill>
              <a:effectLst/>
              <a:latin typeface="+mn-ea"/>
              <a:ea typeface="+mn-ea"/>
              <a:cs typeface="+mn-cs"/>
            </a:rPr>
            <a:t>20%</a:t>
          </a:r>
          <a:r>
            <a:rPr lang="zh-CN" altLang="en-US" sz="1000" b="0" i="0" baseline="0">
              <a:solidFill>
                <a:schemeClr val="tx1"/>
              </a:solidFill>
              <a:effectLst/>
              <a:latin typeface="+mn-ea"/>
              <a:ea typeface="+mn-ea"/>
              <a:cs typeface="+mn-cs"/>
            </a:rPr>
            <a:t>以上，到</a:t>
          </a:r>
          <a:r>
            <a:rPr lang="en-US" altLang="zh-CN" sz="1000" b="0" i="0" baseline="0">
              <a:solidFill>
                <a:schemeClr val="tx1"/>
              </a:solidFill>
              <a:effectLst/>
              <a:latin typeface="+mn-ea"/>
              <a:ea typeface="+mn-ea"/>
              <a:cs typeface="+mn-cs"/>
            </a:rPr>
            <a:t>2016</a:t>
          </a:r>
          <a:r>
            <a:rPr lang="zh-CN" altLang="en-US" sz="1000" b="0" i="0" baseline="0">
              <a:solidFill>
                <a:schemeClr val="tx1"/>
              </a:solidFill>
              <a:effectLst/>
              <a:latin typeface="+mn-ea"/>
              <a:ea typeface="+mn-ea"/>
              <a:cs typeface="+mn-cs"/>
            </a:rPr>
            <a:t>年实现环保装备工业生产总值</a:t>
          </a:r>
          <a:r>
            <a:rPr lang="en-US" altLang="zh-CN" sz="1000" b="0" i="0" baseline="0">
              <a:solidFill>
                <a:schemeClr val="tx1"/>
              </a:solidFill>
              <a:effectLst/>
              <a:latin typeface="+mn-ea"/>
              <a:ea typeface="+mn-ea"/>
              <a:cs typeface="+mn-cs"/>
            </a:rPr>
            <a:t>7000</a:t>
          </a:r>
          <a:r>
            <a:rPr lang="zh-CN" altLang="en-US" sz="1000" b="0" i="0" baseline="0">
              <a:solidFill>
                <a:schemeClr val="tx1"/>
              </a:solidFill>
              <a:effectLst/>
              <a:latin typeface="+mn-ea"/>
              <a:ea typeface="+mn-ea"/>
              <a:cs typeface="+mn-cs"/>
            </a:rPr>
            <a:t>亿元，重大环保装备基本满足国内市场需求；先进环保技术装备市场占有率稳步提升，到</a:t>
          </a:r>
          <a:r>
            <a:rPr lang="en-US" altLang="zh-CN" sz="1000" b="0" i="0" baseline="0">
              <a:solidFill>
                <a:schemeClr val="tx1"/>
              </a:solidFill>
              <a:effectLst/>
              <a:latin typeface="+mn-ea"/>
              <a:ea typeface="+mn-ea"/>
              <a:cs typeface="+mn-cs"/>
            </a:rPr>
            <a:t>2016</a:t>
          </a:r>
          <a:r>
            <a:rPr lang="zh-CN" altLang="en-US" sz="1000" b="0" i="0" baseline="0">
              <a:solidFill>
                <a:schemeClr val="tx1"/>
              </a:solidFill>
              <a:effectLst/>
              <a:latin typeface="+mn-ea"/>
              <a:ea typeface="+mn-ea"/>
              <a:cs typeface="+mn-cs"/>
            </a:rPr>
            <a:t>年高效低耗的先进环保技术装备与产品的市场占有率由目前的</a:t>
          </a:r>
          <a:r>
            <a:rPr lang="en-US" altLang="zh-CN" sz="1000" b="0" i="0" baseline="0">
              <a:solidFill>
                <a:schemeClr val="tx1"/>
              </a:solidFill>
              <a:effectLst/>
              <a:latin typeface="+mn-ea"/>
              <a:ea typeface="+mn-ea"/>
              <a:cs typeface="+mn-cs"/>
            </a:rPr>
            <a:t>10%</a:t>
          </a:r>
          <a:r>
            <a:rPr lang="zh-CN" altLang="en-US" sz="1000" b="0" i="0" baseline="0">
              <a:solidFill>
                <a:schemeClr val="tx1"/>
              </a:solidFill>
              <a:effectLst/>
              <a:latin typeface="+mn-ea"/>
              <a:ea typeface="+mn-ea"/>
              <a:cs typeface="+mn-cs"/>
            </a:rPr>
            <a:t>左右提高到</a:t>
          </a:r>
          <a:r>
            <a:rPr lang="en-US" altLang="zh-CN" sz="1000" b="0" i="0" baseline="0">
              <a:solidFill>
                <a:schemeClr val="tx1"/>
              </a:solidFill>
              <a:effectLst/>
              <a:latin typeface="+mn-ea"/>
              <a:ea typeface="+mn-ea"/>
              <a:cs typeface="+mn-cs"/>
            </a:rPr>
            <a:t>30%</a:t>
          </a:r>
          <a:r>
            <a:rPr lang="zh-CN" altLang="en-US" sz="1000" b="0" i="0" baseline="0">
              <a:solidFill>
                <a:schemeClr val="tx1"/>
              </a:solidFill>
              <a:effectLst/>
              <a:latin typeface="+mn-ea"/>
              <a:ea typeface="+mn-ea"/>
              <a:cs typeface="+mn-cs"/>
            </a:rPr>
            <a:t>以上，提升优势产品的国际竞争力。                      </a:t>
          </a:r>
          <a:endParaRPr lang="en-US" altLang="zh-CN" sz="1000" b="0"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en-US" altLang="zh-CN" sz="1000" b="0" i="0" baseline="0">
              <a:solidFill>
                <a:schemeClr val="tx1"/>
              </a:solidFill>
              <a:effectLst/>
              <a:latin typeface="+mn-ea"/>
              <a:ea typeface="+mn-ea"/>
              <a:cs typeface="+mn-cs"/>
            </a:rPr>
            <a:t>   </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3</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9</a:t>
          </a:r>
          <a:r>
            <a:rPr lang="zh-CN" altLang="en-US" sz="1000" b="0" i="0" baseline="0">
              <a:solidFill>
                <a:schemeClr val="tx1"/>
              </a:solidFill>
              <a:effectLst/>
              <a:latin typeface="+mn-ea"/>
              <a:ea typeface="+mn-ea"/>
              <a:cs typeface="+mn-cs"/>
            </a:rPr>
            <a:t>月</a:t>
          </a:r>
          <a:r>
            <a:rPr lang="en-US" altLang="zh-CN" sz="1000" b="0" i="0" baseline="0">
              <a:solidFill>
                <a:schemeClr val="tx1"/>
              </a:solidFill>
              <a:effectLst/>
              <a:latin typeface="+mn-ea"/>
              <a:ea typeface="+mn-ea"/>
              <a:cs typeface="+mn-cs"/>
            </a:rPr>
            <a:t>25</a:t>
          </a:r>
          <a:r>
            <a:rPr lang="zh-CN" altLang="en-US" sz="1000" b="0" i="0" baseline="0">
              <a:solidFill>
                <a:schemeClr val="tx1"/>
              </a:solidFill>
              <a:effectLst/>
              <a:latin typeface="+mn-ea"/>
              <a:ea typeface="+mn-ea"/>
              <a:cs typeface="+mn-cs"/>
            </a:rPr>
            <a:t>日，环境保护部部长周生贤主持召开环境保护部常务会议，听取上市环保核查工作改革思路的汇报，审议并原则通过部分建设项目环评审查意见，会议原则通过关于上市环保核查工作改革思路，将上市环保核查由政府主导全部交由市场主体负责。</a:t>
          </a:r>
          <a:r>
            <a:rPr lang="en-US" altLang="zh-CN" sz="1000" b="0" i="0" baseline="0">
              <a:solidFill>
                <a:schemeClr val="tx1"/>
              </a:solidFill>
              <a:effectLst/>
              <a:latin typeface="+mn-ea"/>
              <a:ea typeface="+mn-ea"/>
              <a:cs typeface="+mn-cs"/>
            </a:rPr>
            <a:t>   </a:t>
          </a:r>
          <a:r>
            <a:rPr lang="zh-CN" altLang="en-US" sz="1000" b="0" i="0" baseline="0">
              <a:solidFill>
                <a:schemeClr val="tx1"/>
              </a:solidFill>
              <a:effectLst/>
              <a:latin typeface="+mn-ea"/>
              <a:ea typeface="+mn-ea"/>
              <a:cs typeface="+mn-cs"/>
            </a:rPr>
            <a:t>　</a:t>
          </a:r>
          <a:endParaRPr lang="en-US" altLang="zh-CN" sz="1000" b="0" i="0" u="none" strike="noStrike"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100" b="1" i="0" u="none" strike="noStrike" baseline="0">
              <a:solidFill>
                <a:schemeClr val="tx1"/>
              </a:solidFill>
              <a:latin typeface="+mn-ea"/>
              <a:ea typeface="+mn-ea"/>
            </a:rPr>
            <a:t>重点公司要闻</a:t>
          </a:r>
          <a:endParaRPr lang="en-US" altLang="zh-CN" sz="1100" b="1" i="0" u="none" strike="noStrike" baseline="0">
            <a:solidFill>
              <a:schemeClr val="tx1"/>
            </a:solidFill>
            <a:latin typeface="+mn-ea"/>
            <a:ea typeface="+mn-ea"/>
          </a:endParaRPr>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盛运股份</a:t>
          </a:r>
          <a:r>
            <a:rPr lang="zh-CN" altLang="en-US"/>
            <a:t>与宣州区人民政府签署秸秆生物质能源发电供热项目投资协议书：建设一座一期规模为焚烧秸秆</a:t>
          </a:r>
          <a:r>
            <a:rPr lang="en-US" altLang="zh-CN"/>
            <a:t>600 </a:t>
          </a:r>
          <a:r>
            <a:rPr lang="zh-CN" altLang="en-US"/>
            <a:t>吨</a:t>
          </a:r>
          <a:r>
            <a:rPr lang="en-US" altLang="zh-CN"/>
            <a:t>/</a:t>
          </a:r>
          <a:r>
            <a:rPr lang="zh-CN" altLang="en-US"/>
            <a:t>日，配置</a:t>
          </a:r>
          <a:r>
            <a:rPr lang="en-US" altLang="zh-CN"/>
            <a:t>3 </a:t>
          </a:r>
          <a:r>
            <a:rPr lang="zh-CN" altLang="en-US"/>
            <a:t>台</a:t>
          </a:r>
          <a:r>
            <a:rPr lang="en-US" altLang="zh-CN"/>
            <a:t>65t/h</a:t>
          </a:r>
          <a:r>
            <a:rPr lang="zh-CN" altLang="en-US"/>
            <a:t>循环流化床秸秆锅炉和</a:t>
          </a:r>
          <a:r>
            <a:rPr lang="en-US" altLang="zh-CN"/>
            <a:t>2 </a:t>
          </a:r>
          <a:r>
            <a:rPr lang="zh-CN" altLang="en-US"/>
            <a:t>套</a:t>
          </a:r>
          <a:r>
            <a:rPr lang="en-US" altLang="zh-CN"/>
            <a:t>15MW </a:t>
          </a:r>
          <a:r>
            <a:rPr lang="zh-CN" altLang="en-US"/>
            <a:t>汽轮发电机组的秸秆焚烧发电厂（项目采取热电联产，保证宣州经济开发区内企业用热（一期保证用汽量为</a:t>
          </a:r>
          <a:r>
            <a:rPr lang="en-US" altLang="zh-CN"/>
            <a:t>90t/h</a:t>
          </a:r>
          <a:r>
            <a:rPr lang="zh-CN" altLang="en-US"/>
            <a:t>）</a:t>
          </a:r>
          <a:r>
            <a:rPr lang="en-US" altLang="zh-CN"/>
            <a:t>,</a:t>
          </a:r>
          <a:r>
            <a:rPr lang="zh-CN" altLang="en-US"/>
            <a:t>具体数据以安徽省发改委对</a:t>
          </a:r>
          <a:r>
            <a:rPr lang="en-US" altLang="zh-CN"/>
            <a:t>《</a:t>
          </a:r>
          <a:r>
            <a:rPr lang="zh-CN" altLang="en-US"/>
            <a:t>项目申请报告</a:t>
          </a:r>
          <a:r>
            <a:rPr lang="en-US" altLang="zh-CN"/>
            <a:t>》</a:t>
          </a:r>
          <a:r>
            <a:rPr lang="zh-CN" altLang="en-US"/>
            <a:t>的批复意见为准）。项目一期投资估算</a:t>
          </a:r>
          <a:r>
            <a:rPr lang="en-US" altLang="zh-CN"/>
            <a:t>3.5 </a:t>
          </a:r>
          <a:r>
            <a:rPr lang="zh-CN" altLang="en-US"/>
            <a:t>亿元人民币，项目建设期为</a:t>
          </a:r>
          <a:r>
            <a:rPr lang="en-US" altLang="zh-CN"/>
            <a:t>1.5 </a:t>
          </a:r>
          <a:r>
            <a:rPr lang="zh-CN" altLang="en-US"/>
            <a:t>年（自项目申请报告核准之日起计）。一期项目预留扩展端，随着开发区企业用热需求的增加，适时进行二期扩建。建设覆盖宣州经济开发区内用热企业的供热管网。宣州区人民政府提供开发区内符合项目环评及建设要求的土地约</a:t>
          </a:r>
          <a:r>
            <a:rPr lang="en-US" altLang="zh-CN"/>
            <a:t>200</a:t>
          </a:r>
          <a:r>
            <a:rPr lang="zh-CN" altLang="en-US"/>
            <a:t>亩作为项目建设用地，于</a:t>
          </a:r>
          <a:r>
            <a:rPr lang="en-US" altLang="zh-CN"/>
            <a:t>2014 </a:t>
          </a:r>
          <a:r>
            <a:rPr lang="zh-CN" altLang="en-US"/>
            <a:t>年</a:t>
          </a:r>
          <a:r>
            <a:rPr lang="en-US" altLang="zh-CN"/>
            <a:t>12 </a:t>
          </a:r>
          <a:r>
            <a:rPr lang="zh-CN" altLang="en-US"/>
            <a:t>月</a:t>
          </a:r>
          <a:r>
            <a:rPr lang="en-US" altLang="zh-CN"/>
            <a:t>31 </a:t>
          </a:r>
          <a:r>
            <a:rPr lang="zh-CN" altLang="en-US"/>
            <a:t>日前，与盛运股份设立的项目公司签署秸秆</a:t>
          </a:r>
          <a:r>
            <a:rPr lang="en-US" altLang="zh-CN"/>
            <a:t>《</a:t>
          </a:r>
          <a:r>
            <a:rPr lang="zh-CN" altLang="en-US"/>
            <a:t>特许经营协议</a:t>
          </a:r>
          <a:r>
            <a:rPr lang="en-US" altLang="zh-CN"/>
            <a:t>》</a:t>
          </a:r>
          <a:r>
            <a:rPr lang="zh-CN" altLang="en-US"/>
            <a:t>和</a:t>
          </a:r>
          <a:r>
            <a:rPr lang="en-US" altLang="zh-CN"/>
            <a:t>《</a:t>
          </a:r>
          <a:r>
            <a:rPr lang="zh-CN" altLang="en-US"/>
            <a:t>经济开发区供热协议</a:t>
          </a:r>
          <a:r>
            <a:rPr lang="en-US" altLang="zh-CN"/>
            <a:t>》</a:t>
          </a:r>
          <a:r>
            <a:rPr lang="zh-CN" altLang="en-US"/>
            <a:t>，特许经营期自项目正式投产</a:t>
          </a:r>
        </a:p>
        <a:p>
          <a:pPr algn="l" rtl="0">
            <a:lnSpc>
              <a:spcPts val="1500"/>
            </a:lnSpc>
            <a:defRPr sz="1000"/>
          </a:pPr>
          <a:r>
            <a:rPr lang="zh-CN" altLang="en-US"/>
            <a:t>之日开始计算</a:t>
          </a:r>
          <a:r>
            <a:rPr lang="en-US" altLang="zh-CN"/>
            <a:t>30 </a:t>
          </a:r>
          <a:r>
            <a:rPr lang="zh-CN" altLang="en-US"/>
            <a:t>年。盛运股份力争本项目于</a:t>
          </a:r>
          <a:r>
            <a:rPr lang="en-US" altLang="zh-CN"/>
            <a:t>2016 </a:t>
          </a:r>
          <a:r>
            <a:rPr lang="zh-CN" altLang="en-US"/>
            <a:t>年</a:t>
          </a:r>
          <a:r>
            <a:rPr lang="en-US" altLang="zh-CN"/>
            <a:t>5 </a:t>
          </a:r>
          <a:r>
            <a:rPr lang="zh-CN" altLang="en-US"/>
            <a:t>月</a:t>
          </a:r>
          <a:r>
            <a:rPr lang="en-US" altLang="zh-CN"/>
            <a:t>31 </a:t>
          </a:r>
          <a:r>
            <a:rPr lang="zh-CN" altLang="en-US"/>
            <a:t>日前投入运行，最迟于</a:t>
          </a:r>
          <a:r>
            <a:rPr lang="en-US" altLang="zh-CN"/>
            <a:t>2016 </a:t>
          </a:r>
          <a:r>
            <a:rPr lang="zh-CN" altLang="en-US"/>
            <a:t>年年底建成运营。</a:t>
          </a:r>
          <a:r>
            <a:rPr lang="zh-CN" altLang="en-US" sz="1000" b="0" i="0" baseline="0">
              <a:solidFill>
                <a:schemeClr val="tx1"/>
              </a:solidFill>
              <a:effectLst/>
              <a:latin typeface="+mn-lt"/>
              <a:ea typeface="+mn-ea"/>
              <a:cs typeface="+mn-cs"/>
            </a:rPr>
            <a:t>。 </a:t>
          </a:r>
          <a:endParaRPr lang="en-US" altLang="zh-CN"/>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华西能源计划以部分机器设备作价实物出资</a:t>
          </a:r>
          <a:r>
            <a:rPr lang="en-US" altLang="zh-CN" sz="1000" b="0" i="0" u="none" strike="noStrike">
              <a:effectLst/>
              <a:latin typeface="+mn-lt"/>
              <a:ea typeface="+mn-ea"/>
              <a:cs typeface="+mn-cs"/>
            </a:rPr>
            <a:t>1,238.49</a:t>
          </a:r>
          <a:r>
            <a:rPr lang="zh-CN" altLang="en-US" sz="1000" b="0" i="0" u="none" strike="noStrike">
              <a:effectLst/>
              <a:latin typeface="+mn-lt"/>
              <a:ea typeface="+mn-ea"/>
              <a:cs typeface="+mn-cs"/>
            </a:rPr>
            <a:t>万元增资入股成都华西阀门有限公司，本次增资入股完成后，成都华西阀门注册资本由</a:t>
          </a:r>
          <a:r>
            <a:rPr lang="en-US" altLang="zh-CN" sz="1000" b="0" i="0" u="none" strike="noStrike">
              <a:effectLst/>
              <a:latin typeface="+mn-lt"/>
              <a:ea typeface="+mn-ea"/>
              <a:cs typeface="+mn-cs"/>
            </a:rPr>
            <a:t>1,000</a:t>
          </a:r>
          <a:r>
            <a:rPr lang="zh-CN" altLang="en-US" sz="1000" b="0" i="0" u="none" strike="noStrike">
              <a:effectLst/>
              <a:latin typeface="+mn-lt"/>
              <a:ea typeface="+mn-ea"/>
              <a:cs typeface="+mn-cs"/>
            </a:rPr>
            <a:t>万元增加至</a:t>
          </a:r>
          <a:r>
            <a:rPr lang="en-US" altLang="zh-CN" sz="1000" b="0" i="0" u="none" strike="noStrike">
              <a:effectLst/>
              <a:latin typeface="+mn-lt"/>
              <a:ea typeface="+mn-ea"/>
              <a:cs typeface="+mn-cs"/>
            </a:rPr>
            <a:t>2,238.49</a:t>
          </a:r>
          <a:r>
            <a:rPr lang="zh-CN" altLang="en-US" sz="1000" b="0" i="0" u="none" strike="noStrike">
              <a:effectLst/>
              <a:latin typeface="+mn-lt"/>
              <a:ea typeface="+mn-ea"/>
              <a:cs typeface="+mn-cs"/>
            </a:rPr>
            <a:t>万元。公司将持有成都华西阀门</a:t>
          </a:r>
          <a:r>
            <a:rPr lang="en-US" altLang="zh-CN" sz="1000" b="0" i="0" u="none" strike="noStrike">
              <a:effectLst/>
              <a:latin typeface="+mn-lt"/>
              <a:ea typeface="+mn-ea"/>
              <a:cs typeface="+mn-cs"/>
            </a:rPr>
            <a:t>51%</a:t>
          </a:r>
          <a:r>
            <a:rPr lang="zh-CN" altLang="en-US" sz="1000" b="0" i="0" u="none" strike="noStrike">
              <a:effectLst/>
              <a:latin typeface="+mn-lt"/>
              <a:ea typeface="+mn-ea"/>
              <a:cs typeface="+mn-cs"/>
            </a:rPr>
            <a:t>的股权，成为成都华西阀门的控股股东，成都华西阀门将纳入公司合并财务报表范围。本次增资完成后，成都华西阀门董事会进行相应调整，董事会由</a:t>
          </a:r>
          <a:r>
            <a:rPr lang="en-US" altLang="zh-CN" sz="1000" b="0" i="0" u="none" strike="noStrike">
              <a:effectLst/>
              <a:latin typeface="+mn-lt"/>
              <a:ea typeface="+mn-ea"/>
              <a:cs typeface="+mn-cs"/>
            </a:rPr>
            <a:t>5</a:t>
          </a:r>
          <a:r>
            <a:rPr lang="zh-CN" altLang="en-US" sz="1000" b="0" i="0" u="none" strike="noStrike">
              <a:effectLst/>
              <a:latin typeface="+mn-lt"/>
              <a:ea typeface="+mn-ea"/>
              <a:cs typeface="+mn-cs"/>
            </a:rPr>
            <a:t>名董事组成，其中华西能源委派</a:t>
          </a:r>
          <a:r>
            <a:rPr lang="en-US" altLang="zh-CN" sz="1000" b="0" i="0" u="none" strike="noStrike">
              <a:effectLst/>
              <a:latin typeface="+mn-lt"/>
              <a:ea typeface="+mn-ea"/>
              <a:cs typeface="+mn-cs"/>
            </a:rPr>
            <a:t>3</a:t>
          </a:r>
          <a:r>
            <a:rPr lang="zh-CN" altLang="en-US" sz="1000" b="0" i="0" u="none" strike="noStrike">
              <a:effectLst/>
              <a:latin typeface="+mn-lt"/>
              <a:ea typeface="+mn-ea"/>
              <a:cs typeface="+mn-cs"/>
            </a:rPr>
            <a:t>名董事，成都华西阀门原股东委派</a:t>
          </a:r>
          <a:r>
            <a:rPr lang="en-US" altLang="zh-CN" sz="1000" b="0" i="0" u="none" strike="noStrike">
              <a:effectLst/>
              <a:latin typeface="+mn-lt"/>
              <a:ea typeface="+mn-ea"/>
              <a:cs typeface="+mn-cs"/>
            </a:rPr>
            <a:t>2</a:t>
          </a:r>
          <a:r>
            <a:rPr lang="zh-CN" altLang="en-US" sz="1000" b="0" i="0" u="none" strike="noStrike">
              <a:effectLst/>
              <a:latin typeface="+mn-lt"/>
              <a:ea typeface="+mn-ea"/>
              <a:cs typeface="+mn-cs"/>
            </a:rPr>
            <a:t>名董事。</a:t>
          </a:r>
          <a:r>
            <a:rPr lang="zh-CN" altLang="en-US"/>
            <a:t> </a:t>
          </a:r>
          <a:endParaRPr lang="en-US" altLang="zh-CN"/>
        </a:p>
        <a:p>
          <a:pPr algn="l" rtl="0">
            <a:lnSpc>
              <a:spcPts val="1500"/>
            </a:lnSpc>
            <a:defRPr sz="1000"/>
          </a:pPr>
          <a:r>
            <a:rPr lang="en-US" altLang="zh-CN"/>
            <a:t>          </a:t>
          </a:r>
          <a:r>
            <a:rPr lang="zh-CN" altLang="en-US"/>
            <a:t>（</a:t>
          </a:r>
          <a:r>
            <a:rPr lang="en-US" altLang="zh-CN"/>
            <a:t>3</a:t>
          </a:r>
          <a:r>
            <a:rPr lang="zh-CN" altLang="en-US"/>
            <a:t>）天壕节能与自然人张英辰、郑硕果于</a:t>
          </a:r>
          <a:r>
            <a:rPr lang="en-US" altLang="zh-CN"/>
            <a:t>2014</a:t>
          </a:r>
          <a:r>
            <a:rPr lang="zh-CN" altLang="en-US"/>
            <a:t>年</a:t>
          </a:r>
          <a:r>
            <a:rPr lang="en-US" altLang="zh-CN"/>
            <a:t>9</a:t>
          </a:r>
          <a:r>
            <a:rPr lang="zh-CN" altLang="en-US"/>
            <a:t>月</a:t>
          </a:r>
          <a:r>
            <a:rPr lang="en-US" altLang="zh-CN"/>
            <a:t>26</a:t>
          </a:r>
          <a:r>
            <a:rPr lang="zh-CN" altLang="en-US"/>
            <a:t>日在北京签署了</a:t>
          </a:r>
          <a:r>
            <a:rPr lang="en-US" altLang="zh-CN"/>
            <a:t>《</a:t>
          </a:r>
          <a:r>
            <a:rPr lang="zh-CN" altLang="en-US"/>
            <a:t>股权转让协议</a:t>
          </a:r>
          <a:r>
            <a:rPr lang="en-US" altLang="zh-CN"/>
            <a:t>》</a:t>
          </a:r>
          <a:r>
            <a:rPr lang="zh-CN" altLang="en-US"/>
            <a:t>，各方约定由天壕节能以现金</a:t>
          </a:r>
          <a:r>
            <a:rPr lang="en-US" altLang="zh-CN"/>
            <a:t>38,000</a:t>
          </a:r>
          <a:r>
            <a:rPr lang="zh-CN" altLang="en-US"/>
            <a:t>万元收购张英辰和郑硕果合计持有的北京力拓节能工程技术有限公司（简称“北京力拓”）</a:t>
          </a:r>
          <a:r>
            <a:rPr lang="en-US" altLang="zh-CN"/>
            <a:t>100%</a:t>
          </a:r>
          <a:r>
            <a:rPr lang="zh-CN" altLang="en-US"/>
            <a:t>的股权，其中张英辰持有的</a:t>
          </a:r>
          <a:r>
            <a:rPr lang="en-US" altLang="zh-CN"/>
            <a:t>70%</a:t>
          </a:r>
          <a:r>
            <a:rPr lang="zh-CN" altLang="en-US"/>
            <a:t>股权的收购价格为</a:t>
          </a:r>
          <a:r>
            <a:rPr lang="en-US" altLang="zh-CN"/>
            <a:t>26,600</a:t>
          </a:r>
          <a:r>
            <a:rPr lang="zh-CN" altLang="en-US"/>
            <a:t>万元，郑硕果持有的</a:t>
          </a:r>
          <a:r>
            <a:rPr lang="en-US" altLang="zh-CN"/>
            <a:t>30%</a:t>
          </a:r>
          <a:r>
            <a:rPr lang="zh-CN" altLang="en-US"/>
            <a:t>股权的收购价格为</a:t>
          </a:r>
          <a:r>
            <a:rPr lang="en-US" altLang="zh-CN"/>
            <a:t>11,400</a:t>
          </a:r>
          <a:r>
            <a:rPr lang="zh-CN" altLang="en-US"/>
            <a:t>万元。本次收购资金来源于公司自有资金，本次股权转让完成后，北京力拓将成为天壕节能的全资子公司</a:t>
          </a:r>
          <a:r>
            <a:rPr lang="zh-CN" altLang="en-US" baseline="0"/>
            <a:t>。</a:t>
          </a:r>
          <a:endParaRPr lang="en-US" altLang="zh-CN"/>
        </a:p>
        <a:p>
          <a:pPr algn="l" rtl="0">
            <a:lnSpc>
              <a:spcPts val="1500"/>
            </a:lnSpc>
            <a:defRPr sz="1000"/>
          </a:pPr>
          <a:endParaRPr lang="en-US" altLang="zh-CN" sz="1000" b="0" i="0" baseline="0">
            <a:solidFill>
              <a:schemeClr val="tx1"/>
            </a:solidFill>
            <a:effectLst/>
            <a:latin typeface="+mn-lt"/>
            <a:ea typeface="+mn-ea"/>
            <a:cs typeface="+mn-cs"/>
          </a:endParaRPr>
        </a:p>
        <a:p>
          <a:pPr algn="l" rtl="0">
            <a:lnSpc>
              <a:spcPts val="1500"/>
            </a:lnSpc>
            <a:defRPr sz="1000"/>
          </a:pPr>
          <a:r>
            <a:rPr lang="zh-CN" altLang="en-US" sz="1000" b="0" i="0" baseline="0">
              <a:solidFill>
                <a:schemeClr val="tx1"/>
              </a:solidFill>
              <a:effectLst/>
              <a:latin typeface="+mn-lt"/>
              <a:ea typeface="+mn-ea"/>
              <a:cs typeface="+mn-cs"/>
            </a:rPr>
            <a:t> </a:t>
          </a:r>
          <a:r>
            <a:rPr lang="zh-CN" altLang="en-US" sz="1100" b="1" i="0" u="none" strike="noStrike" baseline="0">
              <a:solidFill>
                <a:srgbClr val="000000"/>
              </a:solidFill>
              <a:latin typeface="+mn-ea"/>
              <a:ea typeface="+mn-ea"/>
            </a:rPr>
            <a:t>投资与建议 ：</a:t>
          </a:r>
          <a:endParaRPr lang="en-US" altLang="zh-CN" sz="1100" b="0" i="0" u="none" strike="noStrike" baseline="0">
            <a:solidFill>
              <a:srgbClr val="000000"/>
            </a:solidFill>
            <a:latin typeface="+mn-ea"/>
            <a:ea typeface="+mn-ea"/>
          </a:endParaRPr>
        </a:p>
        <a:p>
          <a:pPr marL="0" marR="0" indent="0" algn="l" defTabSz="914400" rtl="0" eaLnBrk="1" fontAlgn="auto" latinLnBrk="0" hangingPunct="1">
            <a:lnSpc>
              <a:spcPts val="1500"/>
            </a:lnSpc>
            <a:spcBef>
              <a:spcPts val="0"/>
            </a:spcBef>
            <a:spcAft>
              <a:spcPts val="0"/>
            </a:spcAft>
            <a:buClrTx/>
            <a:buSzTx/>
            <a:buFontTx/>
            <a:buNone/>
            <a:tabLst/>
            <a:defRPr sz="1000"/>
          </a:pPr>
          <a:r>
            <a:rPr lang="zh-CN" altLang="en-US" sz="1100" b="0" i="0" u="none" strike="noStrike" baseline="0">
              <a:solidFill>
                <a:srgbClr val="000000"/>
              </a:solidFill>
              <a:latin typeface="+mn-ea"/>
              <a:ea typeface="+mn-ea"/>
              <a:cs typeface="+mn-cs"/>
            </a:rPr>
            <a:t>　</a:t>
          </a:r>
          <a:r>
            <a:rPr lang="zh-CN" altLang="en-US" sz="1000" b="0" i="0" baseline="0">
              <a:effectLst/>
              <a:latin typeface="+mn-lt"/>
              <a:ea typeface="+mn-ea"/>
              <a:cs typeface="+mn-cs"/>
            </a:rPr>
            <a:t>　环保部公布的</a:t>
          </a:r>
          <a:r>
            <a:rPr lang="en-US" altLang="zh-CN" sz="1000" b="0" i="0" baseline="0">
              <a:effectLst/>
              <a:latin typeface="+mn-lt"/>
              <a:ea typeface="+mn-ea"/>
              <a:cs typeface="+mn-cs"/>
            </a:rPr>
            <a:t>2014</a:t>
          </a:r>
          <a:r>
            <a:rPr lang="zh-CN" altLang="en-US" sz="1000" b="0" i="0" baseline="0">
              <a:effectLst/>
              <a:latin typeface="+mn-lt"/>
              <a:ea typeface="+mn-ea"/>
              <a:cs typeface="+mn-cs"/>
            </a:rPr>
            <a:t>年上半年污染物排放量指标公告，显示各污染物数量均有所下降，环保治理初见效果。水十条已经上报国务院审议，环保监督近期也颇受关注，环保行业进入秋季政策爆发期。在期待水十条出台的同时，也可以布局环境监测类公司，同时建议关注政策推动力下大气、水务子版块业绩有保障的龙头公司。</a:t>
          </a:r>
          <a:endParaRPr lang="en-US" altLang="zh-CN" sz="1000" b="0" i="0" u="none" strike="noStrike" baseline="0">
            <a:solidFill>
              <a:sysClr val="windowText" lastClr="000000"/>
            </a:solidFill>
            <a:effectLst/>
            <a:latin typeface="+mn-ea"/>
            <a:ea typeface="+mn-ea"/>
            <a:cs typeface="+mn-cs"/>
          </a:endParaRPr>
        </a:p>
        <a:p>
          <a:pPr algn="l" rtl="0">
            <a:lnSpc>
              <a:spcPts val="1500"/>
            </a:lnSpc>
            <a:defRPr sz="1000"/>
          </a:pPr>
          <a:endParaRPr lang="en-US" altLang="zh-CN" sz="1000" b="0" i="0" u="none" strike="noStrike" baseline="0">
            <a:solidFill>
              <a:srgbClr val="000000"/>
            </a:solidFill>
            <a:latin typeface="+mn-ea"/>
            <a:ea typeface="+mn-ea"/>
            <a:cs typeface="+mn-cs"/>
          </a:endParaRPr>
        </a:p>
        <a:p>
          <a:pPr rtl="0" fontAlgn="base">
            <a:lnSpc>
              <a:spcPts val="1000"/>
            </a:lnSpc>
          </a:pPr>
          <a:r>
            <a:rPr lang="zh-CN" altLang="en-US" sz="1100" b="1" i="0" u="none" strike="noStrike" baseline="0">
              <a:solidFill>
                <a:srgbClr val="000000"/>
              </a:solidFill>
              <a:latin typeface="+mn-ea"/>
              <a:ea typeface="+mn-ea"/>
              <a:cs typeface="+mn-cs"/>
            </a:rPr>
            <a:t>风险提示</a:t>
          </a:r>
          <a:r>
            <a:rPr lang="zh-CN" altLang="zh-CN" sz="1100" b="1" i="0" u="none" strike="noStrike" baseline="0">
              <a:solidFill>
                <a:srgbClr val="000000"/>
              </a:solidFill>
              <a:latin typeface="+mn-ea"/>
              <a:ea typeface="+mn-ea"/>
              <a:cs typeface="+mn-cs"/>
            </a:rPr>
            <a:t>：</a:t>
          </a:r>
          <a:endParaRPr lang="en-US" altLang="zh-CN" sz="1100" b="1" i="0" u="none" strike="noStrike" baseline="0">
            <a:solidFill>
              <a:srgbClr val="000000"/>
            </a:solidFill>
            <a:latin typeface="+mn-ea"/>
            <a:ea typeface="+mn-ea"/>
            <a:cs typeface="+mn-cs"/>
          </a:endParaRPr>
        </a:p>
        <a:p>
          <a:pPr rtl="0" fontAlgn="base">
            <a:lnSpc>
              <a:spcPts val="1000"/>
            </a:lnSpc>
          </a:pPr>
          <a:endParaRPr lang="zh-CN" altLang="zh-CN" sz="1100" b="1" i="0" u="none" strike="noStrike" baseline="0">
            <a:solidFill>
              <a:srgbClr val="000000"/>
            </a:solidFill>
            <a:latin typeface="+mn-ea"/>
            <a:ea typeface="+mn-ea"/>
            <a:cs typeface="+mn-cs"/>
          </a:endParaRPr>
        </a:p>
        <a:p>
          <a:pPr fontAlgn="base">
            <a:lnSpc>
              <a:spcPts val="900"/>
            </a:lnSpc>
          </a:pPr>
          <a:r>
            <a:rPr lang="zh-CN" altLang="en-US" sz="1000" b="0" i="0" u="none" strike="noStrike" baseline="0" smtClean="0">
              <a:solidFill>
                <a:srgbClr val="000000"/>
              </a:solidFill>
              <a:latin typeface="+mn-ea"/>
              <a:ea typeface="+mn-ea"/>
              <a:cs typeface="+mn-cs"/>
            </a:rPr>
            <a:t>　　经济下行的风险、项目进行不达预期、政策执行缓慢、下游需求不振</a:t>
          </a:r>
          <a:endParaRPr lang="en-US" altLang="zh-CN" sz="1000" b="0" i="0" u="none" strike="noStrike" baseline="0" smtClean="0">
            <a:solidFill>
              <a:srgbClr val="000000"/>
            </a:solidFill>
            <a:latin typeface="+mn-ea"/>
            <a:ea typeface="+mn-ea"/>
            <a:cs typeface="+mn-cs"/>
          </a:endParaRPr>
        </a:p>
        <a:p>
          <a:pPr algn="l" rtl="0">
            <a:lnSpc>
              <a:spcPts val="1000"/>
            </a:lnSpc>
            <a:defRPr sz="1000"/>
          </a:pPr>
          <a:endParaRPr lang="zh-CN" altLang="en-US" sz="1100" b="1" i="0" u="none" strike="noStrike" baseline="0">
            <a:solidFill>
              <a:srgbClr val="000000"/>
            </a:solidFill>
            <a:latin typeface="+mn-ea"/>
            <a:ea typeface="+mn-ea"/>
            <a:cs typeface="+mn-cs"/>
          </a:endParaRPr>
        </a:p>
      </xdr:txBody>
    </xdr:sp>
    <xdr:clientData/>
  </xdr:twoCellAnchor>
  <xdr:twoCellAnchor>
    <xdr:from>
      <xdr:col>7</xdr:col>
      <xdr:colOff>9525</xdr:colOff>
      <xdr:row>14</xdr:row>
      <xdr:rowOff>9525</xdr:rowOff>
    </xdr:from>
    <xdr:to>
      <xdr:col>9</xdr:col>
      <xdr:colOff>9525</xdr:colOff>
      <xdr:row>24</xdr:row>
      <xdr:rowOff>66675</xdr:rowOff>
    </xdr:to>
    <xdr:graphicFrame macro="">
      <xdr:nvGraphicFramePr>
        <xdr:cNvPr id="2026777"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493619</xdr:colOff>
      <xdr:row>3</xdr:row>
      <xdr:rowOff>19050</xdr:rowOff>
    </xdr:to>
    <xdr:pic>
      <xdr:nvPicPr>
        <xdr:cNvPr id="203385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6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9</xdr:col>
      <xdr:colOff>676275</xdr:colOff>
      <xdr:row>37</xdr:row>
      <xdr:rowOff>142874</xdr:rowOff>
    </xdr:to>
    <xdr:sp macro="" textlink="">
      <xdr:nvSpPr>
        <xdr:cNvPr id="3" name="TextBox 4"/>
        <xdr:cNvSpPr txBox="1">
          <a:spLocks noChangeArrowheads="1"/>
        </xdr:cNvSpPr>
      </xdr:nvSpPr>
      <xdr:spPr bwMode="auto">
        <a:xfrm>
          <a:off x="0" y="3333750"/>
          <a:ext cx="6848475" cy="43052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信息披露和免责声明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Calibri"/>
            </a:rPr>
            <a:t>         王刚</a:t>
          </a:r>
          <a:r>
            <a:rPr lang="zh-CN" altLang="en-US" sz="1000" b="0" i="0" u="none" strike="noStrike" baseline="0">
              <a:solidFill>
                <a:srgbClr val="000000"/>
              </a:solidFill>
              <a:latin typeface="宋体"/>
              <a:ea typeface="宋体"/>
            </a:rPr>
            <a:t>，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1" i="0" u="none" strike="noStrike" baseline="0">
              <a:solidFill>
                <a:srgbClr val="000000"/>
              </a:solidFill>
              <a:latin typeface="宋体"/>
              <a:ea typeface="宋体"/>
            </a:rPr>
            <a:t>华融证券股份有限公司市场研究部</a:t>
          </a:r>
          <a:r>
            <a:rPr lang="zh-CN" altLang="en-US" sz="1000" b="1" i="0" u="none" strike="noStrike" baseline="0">
              <a:solidFill>
                <a:srgbClr val="000000"/>
              </a:solidFill>
              <a:latin typeface="Calibri"/>
            </a:rPr>
            <a:t> </a:t>
          </a: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宋体"/>
              <a:ea typeface="宋体"/>
            </a:rPr>
            <a:t>地址：北京市西城区金融大街</a:t>
          </a:r>
          <a:r>
            <a:rPr lang="en-US" altLang="zh-CN" sz="1000" b="0" i="0" u="none" strike="noStrike" baseline="0">
              <a:solidFill>
                <a:srgbClr val="000000"/>
              </a:solidFill>
              <a:latin typeface="Calibri"/>
            </a:rPr>
            <a:t>8</a:t>
          </a:r>
          <a:r>
            <a:rPr lang="zh-CN" altLang="en-US" sz="1000" b="0" i="0" u="none" strike="noStrike" baseline="0">
              <a:solidFill>
                <a:srgbClr val="000000"/>
              </a:solidFill>
              <a:latin typeface="宋体"/>
              <a:ea typeface="宋体"/>
            </a:rPr>
            <a:t>号</a:t>
          </a:r>
          <a:r>
            <a:rPr lang="en-US" altLang="zh-CN" sz="1000" b="0" i="0" u="none" strike="noStrike" baseline="0">
              <a:solidFill>
                <a:srgbClr val="000000"/>
              </a:solidFill>
              <a:latin typeface="Calibri"/>
            </a:rPr>
            <a:t>A</a:t>
          </a:r>
          <a:r>
            <a:rPr lang="zh-CN" altLang="en-US" sz="1000" b="0" i="0" u="none" strike="noStrike" baseline="0">
              <a:solidFill>
                <a:srgbClr val="000000"/>
              </a:solidFill>
              <a:latin typeface="宋体"/>
              <a:ea typeface="宋体"/>
            </a:rPr>
            <a:t>座</a:t>
          </a:r>
          <a:r>
            <a:rPr lang="en-US" altLang="zh-CN" sz="1000" b="0" i="0" u="none" strike="noStrike" baseline="0">
              <a:solidFill>
                <a:srgbClr val="000000"/>
              </a:solidFill>
              <a:latin typeface="Calibri"/>
            </a:rPr>
            <a:t>5</a:t>
          </a:r>
          <a:r>
            <a:rPr lang="zh-CN" altLang="en-US" sz="1000" b="0" i="0" u="none" strike="noStrike" baseline="0">
              <a:solidFill>
                <a:srgbClr val="000000"/>
              </a:solidFill>
              <a:latin typeface="宋体"/>
              <a:ea typeface="宋体"/>
            </a:rPr>
            <a:t>层</a:t>
          </a:r>
          <a:r>
            <a:rPr lang="zh-CN" altLang="en-US" sz="1000" b="0" i="0" u="none" strike="noStrike" baseline="0">
              <a:solidFill>
                <a:srgbClr val="000000"/>
              </a:solidFill>
              <a:latin typeface="Calibri"/>
            </a:rPr>
            <a:t> </a:t>
          </a:r>
          <a:r>
            <a:rPr lang="en-US" altLang="zh-CN" sz="1000" b="0" i="0" u="none" strike="noStrike" baseline="0">
              <a:solidFill>
                <a:srgbClr val="000000"/>
              </a:solidFill>
              <a:latin typeface="Calibri"/>
            </a:rPr>
            <a:t>(100033</a:t>
          </a:r>
          <a:r>
            <a:rPr lang="zh-CN" altLang="en-US" sz="1000" b="0" i="0" u="none" strike="noStrike" baseline="0">
              <a:solidFill>
                <a:srgbClr val="000000"/>
              </a:solidFill>
              <a:latin typeface="宋体"/>
              <a:ea typeface="宋体"/>
            </a:rPr>
            <a:t>）</a:t>
          </a:r>
        </a:p>
        <a:p>
          <a:pPr algn="l" rtl="0">
            <a:lnSpc>
              <a:spcPts val="1200"/>
            </a:lnSpc>
            <a:defRPr sz="1000"/>
          </a:pPr>
          <a:r>
            <a:rPr lang="zh-CN" altLang="en-US" sz="1000" b="0" i="0" u="none" strike="noStrike" baseline="0">
              <a:solidFill>
                <a:srgbClr val="000000"/>
              </a:solidFill>
              <a:latin typeface="宋体"/>
              <a:ea typeface="宋体"/>
            </a:rPr>
            <a:t>传真：</a:t>
          </a:r>
          <a:r>
            <a:rPr lang="en-US" altLang="zh-CN" sz="1000" b="0" i="0" u="none" strike="noStrike" baseline="0">
              <a:solidFill>
                <a:srgbClr val="000000"/>
              </a:solidFill>
              <a:latin typeface="Calibri"/>
            </a:rPr>
            <a:t>010</a:t>
          </a:r>
          <a:r>
            <a:rPr lang="zh-CN" altLang="en-US" sz="1000" b="0" i="0" u="none" strike="noStrike" baseline="0">
              <a:solidFill>
                <a:srgbClr val="000000"/>
              </a:solidFill>
              <a:latin typeface="宋体"/>
              <a:ea typeface="宋体"/>
            </a:rPr>
            <a:t>－</a:t>
          </a:r>
          <a:r>
            <a:rPr lang="en-US" altLang="zh-CN" sz="1000" b="0" i="0" u="none" strike="noStrike" baseline="0">
              <a:solidFill>
                <a:srgbClr val="000000"/>
              </a:solidFill>
              <a:latin typeface="Calibri"/>
            </a:rPr>
            <a:t>58568159       </a:t>
          </a:r>
          <a:r>
            <a:rPr lang="zh-CN" altLang="en-US" sz="1000" b="0" i="0" u="none" strike="noStrike" baseline="0">
              <a:solidFill>
                <a:srgbClr val="000000"/>
              </a:solidFill>
              <a:latin typeface="宋体"/>
              <a:ea typeface="宋体"/>
            </a:rPr>
            <a:t>网址：</a:t>
          </a:r>
          <a:r>
            <a:rPr lang="en-US" altLang="zh-CN" sz="1000" b="1" i="0" u="none" strike="noStrike" baseline="0">
              <a:solidFill>
                <a:srgbClr val="000000"/>
              </a:solidFill>
              <a:latin typeface="Calibri"/>
            </a:rPr>
            <a:t>www.hrsec.com.cn</a:t>
          </a:r>
          <a:endParaRPr lang="en-US" altLang="zh-CN" sz="1000" b="0" i="0" u="none" strike="noStrike" baseline="0">
            <a:solidFill>
              <a:srgbClr val="000000"/>
            </a:solidFill>
            <a:latin typeface="宋体"/>
            <a:ea typeface="宋体"/>
          </a:endParaRPr>
        </a:p>
        <a:p>
          <a:pPr algn="l" rtl="0">
            <a:lnSpc>
              <a:spcPts val="1200"/>
            </a:lnSpc>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仿宋_GB2312"/>
            <a:ea typeface="仿宋_GB2312"/>
          </a:endParaRPr>
        </a:p>
        <a:p>
          <a:pPr algn="l" rtl="0">
            <a:lnSpc>
              <a:spcPts val="900"/>
            </a:lnSpc>
            <a:defRPr sz="1000"/>
          </a:pPr>
          <a:endParaRPr lang="en-US" altLang="zh-CN" sz="1000" b="0" i="0" u="none" strike="noStrike" baseline="0">
            <a:solidFill>
              <a:srgbClr val="000000"/>
            </a:solidFill>
            <a:latin typeface="仿宋_GB2312"/>
            <a:ea typeface="仿宋_GB23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0</xdr:rowOff>
    </xdr:to>
    <xdr:pic>
      <xdr:nvPicPr>
        <xdr:cNvPr id="796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9525</xdr:rowOff>
    </xdr:from>
    <xdr:to>
      <xdr:col>8</xdr:col>
      <xdr:colOff>9525</xdr:colOff>
      <xdr:row>24</xdr:row>
      <xdr:rowOff>104775</xdr:rowOff>
    </xdr:to>
    <xdr:graphicFrame macro="">
      <xdr:nvGraphicFramePr>
        <xdr:cNvPr id="202873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1752600</xdr:colOff>
      <xdr:row>2</xdr:row>
      <xdr:rowOff>0</xdr:rowOff>
    </xdr:to>
    <xdr:pic>
      <xdr:nvPicPr>
        <xdr:cNvPr id="202873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19050</xdr:rowOff>
        </xdr:to>
        <xdr:sp macro="" textlink="">
          <xdr:nvSpPr>
            <xdr:cNvPr id="16385" name="Drop Down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8</xdr:row>
          <xdr:rowOff>19050</xdr:rowOff>
        </xdr:to>
        <xdr:sp macro="" textlink="">
          <xdr:nvSpPr>
            <xdr:cNvPr id="16395" name="Drop Down 11" hidden="1">
              <a:extLst>
                <a:ext uri="{63B3BB69-23CF-44E3-9099-C40C66FF867C}">
                  <a14:compatExt spid="_x0000_s1639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114300</xdr:rowOff>
    </xdr:to>
    <xdr:pic>
      <xdr:nvPicPr>
        <xdr:cNvPr id="2030778"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47625</xdr:rowOff>
    </xdr:from>
    <xdr:to>
      <xdr:col>8</xdr:col>
      <xdr:colOff>619125</xdr:colOff>
      <xdr:row>24</xdr:row>
      <xdr:rowOff>104775</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9525</xdr:colOff>
      <xdr:row>22</xdr:row>
      <xdr:rowOff>104775</xdr:rowOff>
    </xdr:to>
    <xdr:graphicFrame macro="">
      <xdr:nvGraphicFramePr>
        <xdr:cNvPr id="123859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1704975</xdr:colOff>
      <xdr:row>1</xdr:row>
      <xdr:rowOff>161925</xdr:rowOff>
    </xdr:to>
    <xdr:pic>
      <xdr:nvPicPr>
        <xdr:cNvPr id="123859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04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533400</xdr:colOff>
          <xdr:row>6</xdr:row>
          <xdr:rowOff>19050</xdr:rowOff>
        </xdr:to>
        <xdr:sp macro="" textlink="">
          <xdr:nvSpPr>
            <xdr:cNvPr id="1238017" name="Drop Down 1" hidden="1">
              <a:extLst>
                <a:ext uri="{63B3BB69-23CF-44E3-9099-C40C66FF867C}">
                  <a14:compatExt spid="_x0000_s1238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38100</xdr:colOff>
          <xdr:row>6</xdr:row>
          <xdr:rowOff>19050</xdr:rowOff>
        </xdr:to>
        <xdr:sp macro="" textlink="">
          <xdr:nvSpPr>
            <xdr:cNvPr id="1238018" name="Drop Down 2" hidden="1">
              <a:extLst>
                <a:ext uri="{63B3BB69-23CF-44E3-9099-C40C66FF867C}">
                  <a14:compatExt spid="_x0000_s1238018"/>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103717</xdr:colOff>
      <xdr:row>1</xdr:row>
      <xdr:rowOff>314325</xdr:rowOff>
    </xdr:to>
    <xdr:pic>
      <xdr:nvPicPr>
        <xdr:cNvPr id="6943"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100806</xdr:colOff>
      <xdr:row>1</xdr:row>
      <xdr:rowOff>314325</xdr:rowOff>
    </xdr:to>
    <xdr:pic>
      <xdr:nvPicPr>
        <xdr:cNvPr id="2"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6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304800</xdr:colOff>
      <xdr:row>27</xdr:row>
      <xdr:rowOff>304800</xdr:rowOff>
    </xdr:to>
    <xdr:sp macro="" textlink="">
      <xdr:nvSpPr>
        <xdr:cNvPr id="1240065" name="AutoShape 1" descr="http://mlt01.com/dspo.htm?sp=19,1,1173986,1&amp;ext=1,1,1,1,1&amp;ost=1&amp;c=1700&amp;cb=7427759929"/>
        <xdr:cNvSpPr>
          <a:spLocks noChangeAspect="1" noChangeArrowheads="1"/>
        </xdr:cNvSpPr>
      </xdr:nvSpPr>
      <xdr:spPr bwMode="auto">
        <a:xfrm>
          <a:off x="2162175" y="89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314325</xdr:colOff>
      <xdr:row>27</xdr:row>
      <xdr:rowOff>0</xdr:rowOff>
    </xdr:from>
    <xdr:to>
      <xdr:col>3</xdr:col>
      <xdr:colOff>619125</xdr:colOff>
      <xdr:row>27</xdr:row>
      <xdr:rowOff>304800</xdr:rowOff>
    </xdr:to>
    <xdr:sp macro="" textlink="">
      <xdr:nvSpPr>
        <xdr:cNvPr id="1240066" name="AutoShape 2" descr="http://irs09.com/f.htm?f=148,LUFTHANSA20140901,ADTVGMW&amp;cb=5489461842"/>
        <xdr:cNvSpPr>
          <a:spLocks noChangeAspect="1" noChangeArrowheads="1"/>
        </xdr:cNvSpPr>
      </xdr:nvSpPr>
      <xdr:spPr bwMode="auto">
        <a:xfrm>
          <a:off x="2476500" y="89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628650</xdr:colOff>
      <xdr:row>27</xdr:row>
      <xdr:rowOff>0</xdr:rowOff>
    </xdr:from>
    <xdr:to>
      <xdr:col>3</xdr:col>
      <xdr:colOff>638175</xdr:colOff>
      <xdr:row>27</xdr:row>
      <xdr:rowOff>9525</xdr:rowOff>
    </xdr:to>
    <xdr:pic>
      <xdr:nvPicPr>
        <xdr:cNvPr id="5" name="图片 4" descr="http://ad.doubleclick.net/ddm/trackimp/N3707.adchina/B8244626.111072022;dc_trk_aid=284054519;dc_trk_cid=59205537;ord=14103383288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0825" y="895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269875</xdr:colOff>
      <xdr:row>1</xdr:row>
      <xdr:rowOff>314325</xdr:rowOff>
    </xdr:to>
    <xdr:pic>
      <xdr:nvPicPr>
        <xdr:cNvPr id="11021"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384175</xdr:colOff>
      <xdr:row>2</xdr:row>
      <xdr:rowOff>114300</xdr:rowOff>
    </xdr:to>
    <xdr:pic>
      <xdr:nvPicPr>
        <xdr:cNvPr id="2"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1\Downloads\&#21326;&#34701;&#35777;&#21048;_&#34892;&#19994;&#30740;&#31350;_&#29615;&#20445;&#34892;&#19994;_&#21608;&#25253;(2.10-2.17)_201402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环保周报"/>
      <sheetName val="公司估值及表现"/>
      <sheetName val="市场表现"/>
      <sheetName val="板块表现"/>
      <sheetName val="财政支出"/>
      <sheetName val="政策规划"/>
      <sheetName val="环保事件"/>
      <sheetName val="公司公告"/>
      <sheetName val="免责声明"/>
    </sheetNames>
    <sheetDataSet>
      <sheetData sheetId="0"/>
      <sheetData sheetId="1"/>
      <sheetData sheetId="2">
        <row r="2">
          <cell r="AV2" t="str">
            <v>沪深300</v>
          </cell>
          <cell r="AW2" t="str">
            <v>上证综指</v>
          </cell>
          <cell r="AX2" t="str">
            <v>环保(中信)</v>
          </cell>
          <cell r="AY2" t="str">
            <v>环保工程及服务Ⅲ(申万)</v>
          </cell>
          <cell r="AZ2" t="str">
            <v>环保设备(申万)</v>
          </cell>
          <cell r="BA2" t="str">
            <v>水务Ⅲ(申万)</v>
          </cell>
          <cell r="BB2" t="str">
            <v>华融环保指数</v>
          </cell>
        </row>
        <row r="4">
          <cell r="W4">
            <v>0</v>
          </cell>
          <cell r="X4">
            <v>0</v>
          </cell>
          <cell r="Y4">
            <v>0</v>
          </cell>
          <cell r="Z4">
            <v>0</v>
          </cell>
          <cell r="AA4">
            <v>0</v>
          </cell>
          <cell r="AU4">
            <v>41343</v>
          </cell>
        </row>
        <row r="10">
          <cell r="B10">
            <v>1</v>
          </cell>
        </row>
        <row r="16">
          <cell r="B16">
            <v>1</v>
          </cell>
        </row>
      </sheetData>
      <sheetData sheetId="3"/>
      <sheetData sheetId="4">
        <row r="2">
          <cell r="K2" t="str">
            <v>财政预算支出:节能环保:累计同比</v>
          </cell>
          <cell r="L2" t="str">
            <v>财政预算支出:节能环保:累计值</v>
          </cell>
          <cell r="M2" t="str">
            <v>财政预算支出:节能环保:当月同比</v>
          </cell>
          <cell r="N2" t="str">
            <v>财政预算支出:节能环保:当月值</v>
          </cell>
        </row>
        <row r="8">
          <cell r="B8">
            <v>4</v>
          </cell>
        </row>
        <row r="14">
          <cell r="B14">
            <v>3</v>
          </cell>
        </row>
        <row r="65">
          <cell r="J65">
            <v>41608</v>
          </cell>
          <cell r="K65">
            <v>14.12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s_dq_preclose"/>
      <definedName name="s_est_eps"/>
      <definedName name="S_FA_EPS_ADJUST"/>
      <definedName name="S_FA_ROE_BASIC"/>
      <definedName name="S_INFO_NAME"/>
      <definedName name="s_mq_preclose"/>
      <definedName name="s_share_liqa"/>
      <definedName name="S_SHARE_TOTAL"/>
      <definedName name="s_val_pb_lf"/>
      <definedName name="S_wQ_CLOSE"/>
      <definedName name="S_WQ_PRECLOSE"/>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topLeftCell="A11" zoomScaleNormal="100" zoomScaleSheetLayoutView="100" workbookViewId="0">
      <selection activeCell="C57" sqref="C57"/>
    </sheetView>
  </sheetViews>
  <sheetFormatPr defaultRowHeight="14.25"/>
  <cols>
    <col min="1" max="1" width="28.25" style="3" bestFit="1" customWidth="1"/>
    <col min="2" max="3" width="9" style="3"/>
    <col min="4" max="4" width="9" style="3" customWidth="1"/>
    <col min="5" max="6" width="9" style="3"/>
    <col min="7" max="7" width="13.25" style="3" customWidth="1"/>
    <col min="8" max="8" width="32.625" style="3" bestFit="1" customWidth="1"/>
    <col min="9" max="9" width="9" style="3" customWidth="1"/>
    <col min="10" max="10" width="0.25" style="3" customWidth="1"/>
    <col min="11" max="16384" width="9" style="3"/>
  </cols>
  <sheetData>
    <row r="1" spans="1:13">
      <c r="A1" s="1"/>
      <c r="B1" s="2"/>
      <c r="C1" s="2"/>
      <c r="D1" s="2"/>
      <c r="E1" s="2"/>
      <c r="F1" s="2"/>
      <c r="G1" s="307" t="s">
        <v>888</v>
      </c>
      <c r="H1" s="307"/>
      <c r="I1" s="307"/>
      <c r="J1" s="308"/>
    </row>
    <row r="2" spans="1:13">
      <c r="A2" s="1"/>
      <c r="B2" s="2"/>
      <c r="C2" s="2"/>
      <c r="D2" s="2"/>
      <c r="E2" s="2"/>
      <c r="F2" s="2"/>
      <c r="G2" s="307"/>
      <c r="H2" s="307"/>
      <c r="I2" s="307"/>
      <c r="J2" s="308"/>
    </row>
    <row r="3" spans="1:13">
      <c r="A3" s="1"/>
      <c r="B3" s="2"/>
      <c r="C3" s="2"/>
      <c r="D3" s="2"/>
      <c r="E3" s="2"/>
      <c r="F3" s="2"/>
      <c r="G3" s="307"/>
      <c r="H3" s="307"/>
      <c r="I3" s="307"/>
      <c r="J3" s="308"/>
    </row>
    <row r="4" spans="1:13">
      <c r="A4" s="1"/>
      <c r="B4" s="2"/>
      <c r="C4" s="2"/>
      <c r="D4" s="2"/>
      <c r="E4" s="2"/>
      <c r="F4" s="2"/>
      <c r="G4" s="2"/>
      <c r="H4" s="2"/>
      <c r="I4" s="2"/>
      <c r="J4" s="4"/>
    </row>
    <row r="5" spans="1:13">
      <c r="A5" s="172"/>
      <c r="B5" s="173"/>
      <c r="C5" s="173"/>
      <c r="D5" s="173"/>
      <c r="E5" s="166"/>
      <c r="F5" s="166"/>
      <c r="G5" s="166"/>
      <c r="H5" s="166"/>
      <c r="I5" s="166"/>
      <c r="J5" s="167"/>
    </row>
    <row r="6" spans="1:13">
      <c r="A6" s="1"/>
      <c r="B6" s="2"/>
      <c r="C6" s="2"/>
      <c r="D6" s="2"/>
      <c r="E6" s="2"/>
      <c r="F6" s="2"/>
      <c r="G6" s="2"/>
      <c r="H6" s="2"/>
      <c r="I6" s="2"/>
      <c r="J6" s="4"/>
    </row>
    <row r="7" spans="1:13" ht="17.25" customHeight="1">
      <c r="A7" s="168" t="s">
        <v>887</v>
      </c>
      <c r="B7" s="169"/>
      <c r="C7" s="169"/>
      <c r="D7" s="169"/>
      <c r="E7" s="169"/>
      <c r="F7" s="169"/>
      <c r="G7" s="169"/>
      <c r="H7" s="309">
        <f ca="1">TODAY()</f>
        <v>41911</v>
      </c>
      <c r="I7" s="309"/>
      <c r="J7" s="310"/>
    </row>
    <row r="8" spans="1:13">
      <c r="A8" s="311" t="s">
        <v>0</v>
      </c>
      <c r="B8" s="311"/>
      <c r="C8" s="311"/>
      <c r="D8" s="311"/>
      <c r="E8" s="311"/>
      <c r="F8" s="311"/>
      <c r="G8" s="311"/>
      <c r="H8" s="6"/>
      <c r="I8" s="7"/>
      <c r="J8" s="8"/>
    </row>
    <row r="9" spans="1:13">
      <c r="A9" s="312"/>
      <c r="B9" s="312"/>
      <c r="C9" s="312"/>
      <c r="D9" s="312"/>
      <c r="E9" s="312"/>
      <c r="F9" s="312"/>
      <c r="G9" s="312"/>
      <c r="H9" s="304" t="s">
        <v>1</v>
      </c>
      <c r="I9" s="305"/>
      <c r="J9" s="306"/>
    </row>
    <row r="10" spans="1:13" ht="15.75">
      <c r="A10" s="302" t="s">
        <v>2450</v>
      </c>
      <c r="B10" s="303"/>
      <c r="C10" s="303"/>
      <c r="D10" s="303"/>
      <c r="E10" s="303"/>
      <c r="F10" s="303"/>
      <c r="G10" s="303"/>
      <c r="H10" s="11"/>
      <c r="I10" s="12"/>
    </row>
    <row r="11" spans="1:13">
      <c r="A11" s="9"/>
      <c r="B11" s="10"/>
      <c r="C11" s="10"/>
      <c r="D11" s="10"/>
      <c r="E11" s="10"/>
      <c r="F11" s="10"/>
      <c r="G11" s="10"/>
      <c r="H11" s="304" t="s">
        <v>889</v>
      </c>
      <c r="I11" s="305"/>
      <c r="J11" s="306"/>
    </row>
    <row r="12" spans="1:13">
      <c r="A12" s="5"/>
      <c r="B12" s="5"/>
      <c r="C12" s="5"/>
      <c r="D12" s="5"/>
      <c r="E12" s="5"/>
      <c r="F12" s="5"/>
      <c r="G12" s="5"/>
      <c r="H12" s="11"/>
      <c r="I12" s="12"/>
      <c r="J12" s="13"/>
    </row>
    <row r="13" spans="1:13">
      <c r="H13" s="14"/>
      <c r="I13" s="15"/>
      <c r="J13" s="16"/>
    </row>
    <row r="14" spans="1:13">
      <c r="H14" s="17" t="s">
        <v>6</v>
      </c>
      <c r="I14" s="5"/>
      <c r="J14" s="18"/>
    </row>
    <row r="15" spans="1:13">
      <c r="H15" s="11"/>
      <c r="I15" s="12"/>
      <c r="J15" s="13"/>
      <c r="M15" s="19"/>
    </row>
    <row r="16" spans="1:13">
      <c r="H16" s="11"/>
      <c r="I16" s="12"/>
      <c r="J16" s="13"/>
    </row>
    <row r="17" spans="8:10">
      <c r="H17" s="11"/>
      <c r="I17" s="12"/>
      <c r="J17" s="13"/>
    </row>
    <row r="18" spans="8:10">
      <c r="H18" s="11"/>
      <c r="I18" s="12"/>
      <c r="J18" s="13"/>
    </row>
    <row r="19" spans="8:10">
      <c r="H19" s="11"/>
      <c r="I19" s="12"/>
      <c r="J19" s="13"/>
    </row>
    <row r="20" spans="8:10">
      <c r="H20" s="11"/>
      <c r="I20" s="12"/>
      <c r="J20" s="13"/>
    </row>
    <row r="21" spans="8:10">
      <c r="H21" s="11"/>
      <c r="I21" s="12"/>
      <c r="J21" s="13"/>
    </row>
    <row r="22" spans="8:10">
      <c r="H22" s="11"/>
      <c r="I22" s="12"/>
      <c r="J22" s="13"/>
    </row>
    <row r="23" spans="8:10">
      <c r="H23" s="11"/>
      <c r="I23" s="12"/>
      <c r="J23" s="13"/>
    </row>
    <row r="24" spans="8:10">
      <c r="H24" s="11"/>
      <c r="I24" s="12"/>
      <c r="J24" s="13"/>
    </row>
    <row r="25" spans="8:10">
      <c r="H25" s="20"/>
      <c r="I25" s="12"/>
      <c r="J25" s="13"/>
    </row>
    <row r="26" spans="8:10">
      <c r="H26" s="11"/>
      <c r="I26" s="12"/>
      <c r="J26" s="13"/>
    </row>
    <row r="27" spans="8:10">
      <c r="H27" s="11"/>
      <c r="I27" s="12"/>
      <c r="J27" s="13"/>
    </row>
    <row r="28" spans="8:10">
      <c r="H28" s="11"/>
      <c r="I28" s="12"/>
      <c r="J28" s="13"/>
    </row>
    <row r="29" spans="8:10">
      <c r="H29" s="11"/>
      <c r="I29" s="22"/>
      <c r="J29" s="13"/>
    </row>
    <row r="30" spans="8:10">
      <c r="H30" s="11"/>
      <c r="I30" s="22"/>
      <c r="J30" s="13"/>
    </row>
    <row r="31" spans="8:10" ht="15">
      <c r="H31" s="21" t="s">
        <v>2291</v>
      </c>
      <c r="I31" s="22"/>
      <c r="J31" s="13"/>
    </row>
    <row r="32" spans="8:10" ht="15">
      <c r="H32" s="21" t="s">
        <v>2292</v>
      </c>
      <c r="I32" s="22"/>
      <c r="J32" s="13"/>
    </row>
    <row r="33" spans="1:10" ht="15">
      <c r="H33" s="21" t="s">
        <v>2293</v>
      </c>
      <c r="I33" s="22"/>
      <c r="J33" s="13"/>
    </row>
    <row r="34" spans="1:10" ht="15">
      <c r="H34" s="21" t="s">
        <v>2294</v>
      </c>
      <c r="I34" s="22"/>
      <c r="J34" s="13"/>
    </row>
    <row r="35" spans="1:10" ht="15">
      <c r="H35" s="21"/>
      <c r="I35" s="22"/>
      <c r="J35" s="13"/>
    </row>
    <row r="36" spans="1:10">
      <c r="H36" s="218"/>
      <c r="I36" s="22"/>
      <c r="J36" s="13"/>
    </row>
    <row r="37" spans="1:10">
      <c r="H37" s="218"/>
      <c r="I37" s="22"/>
      <c r="J37" s="13"/>
    </row>
    <row r="38" spans="1:10">
      <c r="H38" s="218"/>
      <c r="I38" s="12"/>
      <c r="J38" s="13"/>
    </row>
    <row r="39" spans="1:10" ht="15">
      <c r="H39" s="21" t="s">
        <v>2295</v>
      </c>
      <c r="I39" s="12"/>
      <c r="J39" s="13"/>
    </row>
    <row r="40" spans="1:10" ht="15">
      <c r="H40" s="21" t="s">
        <v>2296</v>
      </c>
      <c r="I40" s="23"/>
      <c r="J40" s="24"/>
    </row>
    <row r="41" spans="1:10" ht="15">
      <c r="H41" s="21" t="s">
        <v>2297</v>
      </c>
      <c r="I41" s="23"/>
      <c r="J41" s="24"/>
    </row>
    <row r="42" spans="1:10" ht="15">
      <c r="A42" s="2"/>
      <c r="B42" s="2"/>
      <c r="C42" s="2"/>
      <c r="D42" s="2"/>
      <c r="E42" s="2"/>
      <c r="F42" s="2"/>
      <c r="G42" s="2"/>
      <c r="H42" s="11"/>
      <c r="I42" s="23"/>
      <c r="J42" s="24"/>
    </row>
    <row r="43" spans="1:10">
      <c r="A43" s="2"/>
      <c r="B43" s="2"/>
      <c r="C43" s="2"/>
      <c r="D43" s="2"/>
      <c r="E43" s="2"/>
      <c r="F43" s="2"/>
      <c r="G43" s="2"/>
      <c r="H43" s="11"/>
      <c r="I43" s="22"/>
      <c r="J43" s="13"/>
    </row>
    <row r="44" spans="1:10">
      <c r="A44" s="2"/>
      <c r="B44" s="2"/>
      <c r="C44" s="2"/>
      <c r="D44" s="2"/>
      <c r="E44" s="2"/>
      <c r="F44" s="2"/>
      <c r="G44" s="2"/>
      <c r="H44" s="11"/>
      <c r="I44" s="12"/>
      <c r="J44" s="13"/>
    </row>
    <row r="45" spans="1:10">
      <c r="A45" s="2"/>
      <c r="B45" s="2"/>
      <c r="C45" s="2"/>
      <c r="D45" s="2"/>
      <c r="E45" s="2"/>
      <c r="F45" s="2"/>
      <c r="G45" s="2"/>
      <c r="H45" s="11"/>
      <c r="I45" s="12"/>
      <c r="J45" s="13"/>
    </row>
    <row r="46" spans="1:10">
      <c r="A46" s="2"/>
      <c r="B46" s="2"/>
      <c r="C46" s="2"/>
      <c r="D46" s="2"/>
      <c r="E46" s="2"/>
      <c r="F46" s="2"/>
      <c r="G46" s="2"/>
      <c r="H46" s="11"/>
      <c r="I46" s="12"/>
      <c r="J46" s="13"/>
    </row>
    <row r="47" spans="1:10">
      <c r="A47" s="2"/>
      <c r="B47" s="2"/>
      <c r="C47" s="2"/>
      <c r="D47" s="2"/>
      <c r="E47" s="2"/>
      <c r="F47" s="2"/>
      <c r="G47" s="2"/>
      <c r="H47" s="11"/>
      <c r="I47" s="12"/>
      <c r="J47" s="13"/>
    </row>
    <row r="48" spans="1:10">
      <c r="A48" s="2"/>
      <c r="B48" s="2"/>
      <c r="C48" s="2"/>
      <c r="D48" s="2"/>
      <c r="E48" s="2"/>
      <c r="F48" s="2"/>
      <c r="G48" s="2"/>
      <c r="H48" s="11"/>
      <c r="I48" s="12"/>
      <c r="J48" s="13"/>
    </row>
    <row r="49" spans="1:10">
      <c r="A49" s="2"/>
      <c r="B49" s="2"/>
      <c r="C49" s="2"/>
      <c r="D49" s="2"/>
      <c r="E49" s="2"/>
      <c r="F49" s="2"/>
      <c r="G49" s="2"/>
      <c r="H49" s="11"/>
      <c r="I49" s="12"/>
      <c r="J49" s="13"/>
    </row>
    <row r="50" spans="1:10">
      <c r="H50" s="11"/>
      <c r="I50" s="12"/>
      <c r="J50" s="13"/>
    </row>
    <row r="51" spans="1:10">
      <c r="H51" s="11"/>
      <c r="I51" s="12"/>
      <c r="J51" s="13"/>
    </row>
    <row r="52" spans="1:10">
      <c r="H52" s="11"/>
      <c r="I52" s="12"/>
      <c r="J52" s="13"/>
    </row>
    <row r="53" spans="1:10">
      <c r="H53" s="11"/>
      <c r="I53" s="12"/>
      <c r="J53" s="13"/>
    </row>
    <row r="54" spans="1:10">
      <c r="H54" s="11"/>
      <c r="I54" s="12"/>
      <c r="J54" s="13"/>
    </row>
    <row r="55" spans="1:10">
      <c r="H55" s="11"/>
      <c r="I55" s="12"/>
      <c r="J55" s="13"/>
    </row>
  </sheetData>
  <mergeCells count="6">
    <mergeCell ref="A10:G10"/>
    <mergeCell ref="H11:J11"/>
    <mergeCell ref="G1:J3"/>
    <mergeCell ref="H7:J7"/>
    <mergeCell ref="A8:G9"/>
    <mergeCell ref="H9:J9"/>
  </mergeCells>
  <phoneticPr fontId="16" type="noConversion"/>
  <pageMargins left="0.75" right="0.75" top="1" bottom="1" header="0.51180555555555551" footer="0.51180555555555551"/>
  <pageSetup paperSize="9" firstPageNumber="4294963191" orientation="portrait" horizontalDpi="0" verticalDpi="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85" zoomScaleNormal="85" workbookViewId="0">
      <selection activeCell="L21" sqref="L21"/>
    </sheetView>
  </sheetViews>
  <sheetFormatPr defaultRowHeight="14.25"/>
  <cols>
    <col min="1" max="1" width="11.625" style="59" bestFit="1" customWidth="1"/>
    <col min="2" max="5" width="9" style="59"/>
    <col min="6" max="6" width="8.5" style="59" bestFit="1" customWidth="1"/>
    <col min="7" max="16384" width="9" style="59"/>
  </cols>
  <sheetData>
    <row r="1" spans="1:10">
      <c r="A1" s="1"/>
      <c r="B1" s="2"/>
      <c r="C1" s="2"/>
      <c r="D1" s="2"/>
      <c r="E1" s="2"/>
      <c r="F1" s="2"/>
      <c r="G1" s="2"/>
      <c r="H1" s="2"/>
      <c r="I1" s="2"/>
      <c r="J1" s="4"/>
    </row>
    <row r="2" spans="1:10">
      <c r="A2" s="1"/>
      <c r="B2" s="2"/>
      <c r="C2" s="2"/>
      <c r="D2" s="2"/>
      <c r="E2" s="2"/>
      <c r="F2" s="2"/>
      <c r="G2" s="2"/>
      <c r="H2" s="2"/>
      <c r="I2" s="2"/>
      <c r="J2" s="4"/>
    </row>
    <row r="3" spans="1:10">
      <c r="A3" s="1"/>
      <c r="B3" s="2"/>
      <c r="C3" s="2"/>
      <c r="D3" s="2"/>
      <c r="E3" s="2"/>
      <c r="F3" s="2"/>
      <c r="G3" s="2"/>
      <c r="H3" s="2"/>
      <c r="I3" s="2"/>
      <c r="J3" s="4"/>
    </row>
    <row r="4" spans="1:10">
      <c r="A4" s="1"/>
      <c r="B4" s="2"/>
      <c r="C4" s="2"/>
      <c r="D4" s="2"/>
      <c r="E4" s="2"/>
      <c r="F4" s="2"/>
      <c r="G4" s="2"/>
      <c r="H4" s="2"/>
      <c r="I4" s="2"/>
      <c r="J4" s="4"/>
    </row>
    <row r="5" spans="1:10">
      <c r="A5" s="174"/>
      <c r="B5" s="5"/>
      <c r="C5" s="5"/>
      <c r="D5" s="175"/>
      <c r="E5" s="175"/>
      <c r="F5" s="175"/>
      <c r="G5" s="175"/>
      <c r="H5" s="175"/>
      <c r="I5" s="175"/>
      <c r="J5" s="175"/>
    </row>
    <row r="6" spans="1:10">
      <c r="A6" s="60"/>
      <c r="B6" s="61"/>
      <c r="C6" s="61"/>
      <c r="D6" s="61"/>
      <c r="E6" s="61"/>
      <c r="F6" s="61"/>
      <c r="G6" s="61"/>
      <c r="H6" s="61"/>
      <c r="I6" s="61"/>
      <c r="J6" s="62"/>
    </row>
    <row r="7" spans="1:10">
      <c r="A7" s="63" t="s">
        <v>91</v>
      </c>
      <c r="B7" s="64"/>
      <c r="C7" s="64"/>
      <c r="D7" s="64"/>
      <c r="E7" s="64"/>
      <c r="F7" s="64"/>
      <c r="G7" s="64"/>
      <c r="H7" s="64"/>
      <c r="I7" s="64"/>
      <c r="J7" s="65"/>
    </row>
    <row r="8" spans="1:10">
      <c r="A8" s="339" t="s">
        <v>92</v>
      </c>
      <c r="B8" s="339"/>
      <c r="C8" s="339"/>
      <c r="D8" s="339"/>
      <c r="E8" s="339"/>
      <c r="F8" s="339" t="s">
        <v>93</v>
      </c>
      <c r="G8" s="339"/>
      <c r="H8" s="339"/>
      <c r="I8" s="339"/>
      <c r="J8" s="339"/>
    </row>
    <row r="9" spans="1:10" ht="30" customHeight="1">
      <c r="A9" s="66" t="s">
        <v>94</v>
      </c>
      <c r="B9" s="340" t="s">
        <v>95</v>
      </c>
      <c r="C9" s="341"/>
      <c r="D9" s="341"/>
      <c r="E9" s="342"/>
      <c r="F9" s="66" t="s">
        <v>96</v>
      </c>
      <c r="G9" s="337" t="s">
        <v>97</v>
      </c>
      <c r="H9" s="337"/>
      <c r="I9" s="337"/>
      <c r="J9" s="337"/>
    </row>
    <row r="10" spans="1:10" ht="30" customHeight="1">
      <c r="A10" s="66" t="s">
        <v>98</v>
      </c>
      <c r="B10" s="337" t="s">
        <v>99</v>
      </c>
      <c r="C10" s="337"/>
      <c r="D10" s="337"/>
      <c r="E10" s="337"/>
      <c r="F10" s="66" t="s">
        <v>100</v>
      </c>
      <c r="G10" s="337" t="s">
        <v>101</v>
      </c>
      <c r="H10" s="337"/>
      <c r="I10" s="337"/>
      <c r="J10" s="337"/>
    </row>
    <row r="11" spans="1:10" ht="30" customHeight="1">
      <c r="A11" s="66" t="s">
        <v>100</v>
      </c>
      <c r="B11" s="337" t="s">
        <v>102</v>
      </c>
      <c r="C11" s="337"/>
      <c r="D11" s="337"/>
      <c r="E11" s="337"/>
      <c r="F11" s="66" t="s">
        <v>103</v>
      </c>
      <c r="G11" s="337" t="s">
        <v>104</v>
      </c>
      <c r="H11" s="337"/>
      <c r="I11" s="337"/>
      <c r="J11" s="337"/>
    </row>
    <row r="12" spans="1:10" ht="30" customHeight="1">
      <c r="A12" s="66" t="s">
        <v>105</v>
      </c>
      <c r="B12" s="337" t="s">
        <v>106</v>
      </c>
      <c r="C12" s="337"/>
      <c r="D12" s="337"/>
      <c r="E12" s="337"/>
      <c r="F12" s="66"/>
      <c r="G12" s="338"/>
      <c r="H12" s="338"/>
      <c r="I12" s="338"/>
      <c r="J12" s="338"/>
    </row>
    <row r="13" spans="1:10">
      <c r="A13" s="1"/>
      <c r="B13" s="2"/>
      <c r="C13" s="2"/>
      <c r="D13" s="2"/>
      <c r="E13" s="2"/>
      <c r="F13" s="2"/>
      <c r="G13" s="2"/>
      <c r="H13" s="2"/>
      <c r="I13" s="2"/>
      <c r="J13" s="4"/>
    </row>
    <row r="14" spans="1:10">
      <c r="A14" s="1"/>
      <c r="B14" s="2"/>
      <c r="C14" s="2"/>
      <c r="D14" s="2"/>
      <c r="E14" s="2"/>
      <c r="F14" s="2"/>
      <c r="G14" s="2"/>
      <c r="H14" s="2"/>
      <c r="I14" s="2"/>
      <c r="J14" s="4"/>
    </row>
    <row r="44" spans="1:7">
      <c r="A44" s="2"/>
      <c r="B44" s="2"/>
      <c r="C44" s="2"/>
      <c r="D44" s="2"/>
      <c r="E44" s="2"/>
      <c r="F44" s="2"/>
      <c r="G44" s="2"/>
    </row>
    <row r="45" spans="1:7">
      <c r="A45" s="2"/>
      <c r="B45" s="2"/>
      <c r="C45" s="2"/>
      <c r="D45" s="2"/>
      <c r="E45" s="2"/>
      <c r="F45" s="2"/>
      <c r="G45" s="2"/>
    </row>
    <row r="46" spans="1:7">
      <c r="A46" s="2"/>
      <c r="B46" s="2"/>
      <c r="C46" s="2"/>
      <c r="D46" s="2"/>
      <c r="E46" s="2"/>
      <c r="F46" s="2"/>
      <c r="G46" s="2"/>
    </row>
    <row r="47" spans="1:7">
      <c r="A47" s="2"/>
      <c r="B47" s="2"/>
      <c r="C47" s="2"/>
      <c r="D47" s="2"/>
      <c r="E47" s="2"/>
      <c r="F47" s="2"/>
      <c r="G47" s="2"/>
    </row>
    <row r="48" spans="1:7">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sheetData>
  <mergeCells count="10">
    <mergeCell ref="B11:E11"/>
    <mergeCell ref="G11:J11"/>
    <mergeCell ref="B12:E12"/>
    <mergeCell ref="G12:J12"/>
    <mergeCell ref="A8:E8"/>
    <mergeCell ref="F8:J8"/>
    <mergeCell ref="B9:E9"/>
    <mergeCell ref="G9:J9"/>
    <mergeCell ref="B10:E10"/>
    <mergeCell ref="G10:J10"/>
  </mergeCells>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B47" sqref="B47"/>
    </sheetView>
  </sheetViews>
  <sheetFormatPr defaultRowHeight="12.75"/>
  <cols>
    <col min="1" max="1" width="24" style="26" bestFit="1" customWidth="1"/>
    <col min="2" max="2" width="9.5" style="26" bestFit="1" customWidth="1"/>
    <col min="3" max="3" width="13.125" style="26" bestFit="1" customWidth="1"/>
    <col min="4" max="4" width="14.125" style="26" bestFit="1" customWidth="1"/>
    <col min="5" max="6" width="4.875" style="25" bestFit="1" customWidth="1"/>
    <col min="7" max="7" width="6.375" style="25" bestFit="1" customWidth="1"/>
    <col min="8" max="8" width="6.5" style="25" bestFit="1" customWidth="1"/>
    <col min="9" max="10" width="4.625" style="25" bestFit="1" customWidth="1"/>
    <col min="11" max="11" width="6.375" style="25" bestFit="1" customWidth="1"/>
    <col min="12" max="12" width="6.75" style="25" bestFit="1" customWidth="1"/>
    <col min="13" max="13" width="6.125" style="25" bestFit="1" customWidth="1"/>
    <col min="14" max="14" width="6.5" style="25" bestFit="1" customWidth="1"/>
    <col min="15" max="16" width="6.875" style="134" bestFit="1" customWidth="1"/>
    <col min="17" max="16384" width="9" style="25"/>
  </cols>
  <sheetData>
    <row r="1" spans="1:21">
      <c r="A1" s="33"/>
      <c r="B1" s="33"/>
      <c r="C1" s="33"/>
      <c r="D1" s="33"/>
    </row>
    <row r="2" spans="1:21" ht="24.75" customHeight="1">
      <c r="A2" s="33"/>
      <c r="B2" s="33"/>
      <c r="C2" s="33"/>
      <c r="D2" s="33"/>
      <c r="H2" s="67"/>
    </row>
    <row r="3" spans="1:21" s="34" customFormat="1" ht="13.5" thickBot="1">
      <c r="A3" s="35" t="s">
        <v>110</v>
      </c>
      <c r="B3" s="69">
        <f ca="1">华融环保周报!H7-1</f>
        <v>41910</v>
      </c>
      <c r="C3" s="69"/>
      <c r="D3" s="69"/>
      <c r="O3" s="134"/>
      <c r="P3" s="134"/>
    </row>
    <row r="4" spans="1:21" ht="12.75" customHeight="1">
      <c r="A4" s="313" t="s">
        <v>11</v>
      </c>
      <c r="B4" s="314"/>
      <c r="C4" s="314"/>
      <c r="D4" s="314"/>
      <c r="E4" s="314"/>
      <c r="F4" s="314"/>
      <c r="G4" s="314"/>
      <c r="H4" s="314"/>
      <c r="I4" s="314"/>
      <c r="J4" s="314"/>
      <c r="K4" s="314"/>
      <c r="L4" s="314"/>
      <c r="M4" s="314"/>
      <c r="N4" s="314"/>
      <c r="O4" s="314"/>
      <c r="P4" s="315"/>
    </row>
    <row r="5" spans="1:21" ht="13.5" customHeight="1" thickBot="1">
      <c r="A5" s="316"/>
      <c r="B5" s="317"/>
      <c r="C5" s="317"/>
      <c r="D5" s="317"/>
      <c r="E5" s="317"/>
      <c r="F5" s="317"/>
      <c r="G5" s="317"/>
      <c r="H5" s="317"/>
      <c r="I5" s="317"/>
      <c r="J5" s="317"/>
      <c r="K5" s="317"/>
      <c r="L5" s="317"/>
      <c r="M5" s="317"/>
      <c r="N5" s="317"/>
      <c r="O5" s="317"/>
      <c r="P5" s="318"/>
    </row>
    <row r="6" spans="1:21" ht="13.5" customHeight="1">
      <c r="A6" s="319" t="s">
        <v>12</v>
      </c>
      <c r="B6" s="321" t="s">
        <v>13</v>
      </c>
      <c r="C6" s="321" t="s">
        <v>88</v>
      </c>
      <c r="D6" s="321" t="s">
        <v>89</v>
      </c>
      <c r="E6" s="321" t="s">
        <v>14</v>
      </c>
      <c r="F6" s="321" t="s">
        <v>15</v>
      </c>
      <c r="G6" s="321" t="s">
        <v>16</v>
      </c>
      <c r="H6" s="321" t="s">
        <v>109</v>
      </c>
      <c r="I6" s="323" t="s">
        <v>17</v>
      </c>
      <c r="J6" s="324"/>
      <c r="K6" s="325"/>
      <c r="L6" s="323" t="s">
        <v>18</v>
      </c>
      <c r="M6" s="324"/>
      <c r="N6" s="325"/>
      <c r="O6" s="131" t="s">
        <v>19</v>
      </c>
      <c r="P6" s="131" t="s">
        <v>90</v>
      </c>
    </row>
    <row r="7" spans="1:21" ht="15" customHeight="1" thickBot="1">
      <c r="A7" s="320"/>
      <c r="B7" s="322"/>
      <c r="C7" s="322"/>
      <c r="D7" s="322"/>
      <c r="E7" s="322"/>
      <c r="F7" s="322"/>
      <c r="G7" s="322"/>
      <c r="H7" s="322"/>
      <c r="I7" s="36" t="s">
        <v>1863</v>
      </c>
      <c r="J7" s="36" t="s">
        <v>1864</v>
      </c>
      <c r="K7" s="36" t="s">
        <v>1865</v>
      </c>
      <c r="L7" s="37" t="s">
        <v>1866</v>
      </c>
      <c r="M7" s="36" t="s">
        <v>1864</v>
      </c>
      <c r="N7" s="36" t="s">
        <v>1867</v>
      </c>
      <c r="O7" s="229" t="s">
        <v>1342</v>
      </c>
      <c r="P7" s="37" t="s">
        <v>1864</v>
      </c>
    </row>
    <row r="8" spans="1:21" ht="13.5" customHeight="1">
      <c r="A8" s="330" t="s">
        <v>22</v>
      </c>
      <c r="B8" s="331"/>
      <c r="C8" s="55"/>
      <c r="D8" s="55"/>
      <c r="E8" s="38"/>
      <c r="F8" s="38"/>
      <c r="G8" s="38"/>
      <c r="H8" s="39"/>
      <c r="I8" s="39"/>
      <c r="J8" s="40"/>
      <c r="K8" s="41"/>
      <c r="L8" s="39"/>
      <c r="M8" s="40"/>
      <c r="N8" s="41"/>
      <c r="O8" s="38"/>
      <c r="P8" s="39"/>
      <c r="Q8" s="42"/>
      <c r="R8" s="42"/>
      <c r="S8" s="43"/>
    </row>
    <row r="9" spans="1:21">
      <c r="A9" s="38" t="s">
        <v>27</v>
      </c>
      <c r="B9" s="38" t="str">
        <f>[2]!S_INFO_NAME(A9)</f>
        <v>中原环保</v>
      </c>
      <c r="C9" s="58">
        <f ca="1">[2]!S_SHARE_TOTAL(A9,$B$3)/10^8</f>
        <v>2.6945979900000001</v>
      </c>
      <c r="D9" s="58">
        <f ca="1">[2]!s_share_liqa(A9,$B$3)/10^8</f>
        <v>2.6945979900000001</v>
      </c>
      <c r="E9" s="38">
        <f ca="1">[2]!S_WQ_PRECLOSE($A9,$B$3-7,3)</f>
        <v>11.83</v>
      </c>
      <c r="F9" s="38">
        <f ca="1">[2]!S_wQ_CLOSE($A9,$B$3,1)</f>
        <v>12.25</v>
      </c>
      <c r="G9" s="44">
        <f ca="1">F9/E9-1</f>
        <v>3.5502958579881616E-2</v>
      </c>
      <c r="H9" s="68">
        <f ca="1">[2]!s_dq_preclose($A9,$B$3,3)/[2]!s_mq_preclose($A9,$B$3,3)-1</f>
        <v>8.9857651245551562E-2</v>
      </c>
      <c r="I9" s="39">
        <f>[2]!S_FA_EPS_ADJUST(A9,"2012/12/31")</f>
        <v>0.37573513732191272</v>
      </c>
      <c r="J9" s="45">
        <f>[2]!S_FA_EPS_ADJUST(A9,"2013/12/31")</f>
        <v>0.22172892361580065</v>
      </c>
      <c r="K9" s="45">
        <f ca="1">[2]!s_est_eps($A9,2014,$B$3)</f>
        <v>0</v>
      </c>
      <c r="L9" s="39">
        <f ca="1">$F9/I9</f>
        <v>32.602753331277505</v>
      </c>
      <c r="M9" s="45">
        <f ca="1">$F9/J9</f>
        <v>55.247641129698117</v>
      </c>
      <c r="N9" s="45" t="e">
        <f ca="1">$F9/K9</f>
        <v>#DIV/0!</v>
      </c>
      <c r="O9" s="38">
        <f ca="1">[2]!s_val_pb_lf($A9,$B$3)</f>
        <v>3.8518524169921875</v>
      </c>
      <c r="P9" s="135">
        <f>[2]!S_FA_ROE_BASIC($A9,"2013/12/31")/100</f>
        <v>7.46E-2</v>
      </c>
      <c r="Q9" s="46"/>
      <c r="R9" s="43"/>
      <c r="S9" s="43"/>
      <c r="T9" s="43"/>
      <c r="U9" s="43"/>
    </row>
    <row r="10" spans="1:21">
      <c r="A10" s="38" t="s">
        <v>28</v>
      </c>
      <c r="B10" s="38" t="str">
        <f>[2]!S_INFO_NAME(A10)</f>
        <v>兴蓉投资</v>
      </c>
      <c r="C10" s="58">
        <f ca="1">[2]!S_SHARE_TOTAL(A10,$B$3)/10^8</f>
        <v>29.862186019999999</v>
      </c>
      <c r="D10" s="58">
        <f ca="1">[2]!s_share_liqa(A10,$B$3)/10^8</f>
        <v>17.30512208</v>
      </c>
      <c r="E10" s="38">
        <f ca="1">[2]!S_WQ_PRECLOSE($A10,$B$3-7,3)</f>
        <v>5.6</v>
      </c>
      <c r="F10" s="38">
        <f ca="1">[2]!S_wQ_CLOSE($A10,$B$3,1)</f>
        <v>5.71</v>
      </c>
      <c r="G10" s="44">
        <f t="shared" ref="G10:G33" ca="1" si="0">F10/E10-1</f>
        <v>1.9642857142857295E-2</v>
      </c>
      <c r="H10" s="68">
        <f ca="1">[2]!s_dq_preclose($A10,$B$3,3)/[2]!s_mq_preclose($A10,$B$3,3)-1</f>
        <v>0.14428857715430854</v>
      </c>
      <c r="I10" s="39">
        <f>[2]!S_FA_EPS_ADJUST(A10,"2012/12/31")</f>
        <v>0.24307075748033266</v>
      </c>
      <c r="J10" s="45">
        <f>[2]!S_FA_EPS_ADJUST(A10,"2013/12/31")</f>
        <v>0.24965302481228063</v>
      </c>
      <c r="K10" s="45">
        <f ca="1">[2]!s_est_eps($A10,2014,$B$3)</f>
        <v>0.27939999103546143</v>
      </c>
      <c r="L10" s="39">
        <f t="shared" ref="L10:L33" ca="1" si="1">$F10/I10</f>
        <v>23.491102176130781</v>
      </c>
      <c r="M10" s="45">
        <f t="shared" ref="M10:M33" ca="1" si="2">$F10/J10</f>
        <v>22.87174371026936</v>
      </c>
      <c r="N10" s="45">
        <f t="shared" ref="N10:N33" ca="1" si="3">$F10/K10</f>
        <v>20.436650619918193</v>
      </c>
      <c r="O10" s="38">
        <f ca="1">[2]!s_val_pb_lf($A10,$B$3)</f>
        <v>2.4046504497528076</v>
      </c>
      <c r="P10" s="135">
        <f>[2]!S_FA_ROE_BASIC($A10,"2013/12/31")/100</f>
        <v>0.12470000000000001</v>
      </c>
      <c r="Q10" s="46"/>
      <c r="R10" s="43"/>
      <c r="S10" s="43"/>
      <c r="T10" s="43"/>
      <c r="U10" s="43"/>
    </row>
    <row r="11" spans="1:21">
      <c r="A11" s="38" t="s">
        <v>29</v>
      </c>
      <c r="B11" s="38" t="str">
        <f>[2]!S_INFO_NAME(A11)</f>
        <v>锦龙股份</v>
      </c>
      <c r="C11" s="58">
        <f ca="1">[2]!S_SHARE_TOTAL(A11,$B$3)/10^8</f>
        <v>8.9600000000000009</v>
      </c>
      <c r="D11" s="58">
        <f ca="1">[2]!s_share_liqa(A11,$B$3)/10^8</f>
        <v>4.4788872800000004</v>
      </c>
      <c r="E11" s="38">
        <f ca="1">[2]!S_WQ_PRECLOSE($A11,$B$3-7,3)</f>
        <v>17.59</v>
      </c>
      <c r="F11" s="38">
        <f ca="1">[2]!S_wQ_CLOSE($A11,$B$3,1)</f>
        <v>17.52</v>
      </c>
      <c r="G11" s="44">
        <f t="shared" ca="1" si="0"/>
        <v>-3.9795338260375512E-3</v>
      </c>
      <c r="H11" s="68">
        <f ca="1">[2]!s_dq_preclose($A11,$B$3,3)/[2]!s_mq_preclose($A11,$B$3,3)-1</f>
        <v>8.0147965474722582E-2</v>
      </c>
      <c r="I11" s="39">
        <f>[2]!S_FA_EPS_ADJUST(A11,"2012/12/31")</f>
        <v>2.6331886852678572E-2</v>
      </c>
      <c r="J11" s="45">
        <f>[2]!S_FA_EPS_ADJUST(A11,"2013/12/31")</f>
        <v>5.9013884877232144E-2</v>
      </c>
      <c r="K11" s="45">
        <f ca="1">[2]!s_est_eps($A11,2014,$B$3)</f>
        <v>0.42440000176429749</v>
      </c>
      <c r="L11" s="39">
        <f t="shared" ca="1" si="1"/>
        <v>665.35300330055168</v>
      </c>
      <c r="M11" s="45">
        <f t="shared" ca="1" si="2"/>
        <v>296.87928589089216</v>
      </c>
      <c r="N11" s="45">
        <f t="shared" ca="1" si="3"/>
        <v>41.28180944195713</v>
      </c>
      <c r="O11" s="38">
        <f ca="1">[2]!s_val_pb_lf($A11,$B$3)</f>
        <v>6.6041736602783203</v>
      </c>
      <c r="P11" s="135">
        <f>[2]!S_FA_ROE_BASIC($A11,"2013/12/31")/100</f>
        <v>2.3700000000000002E-2</v>
      </c>
      <c r="Q11" s="46"/>
      <c r="R11" s="43"/>
      <c r="S11" s="43"/>
      <c r="T11" s="43"/>
      <c r="U11" s="43"/>
    </row>
    <row r="12" spans="1:21">
      <c r="A12" s="38" t="s">
        <v>30</v>
      </c>
      <c r="B12" s="38" t="str">
        <f>[2]!S_INFO_NAME(A12)</f>
        <v>大禹节水</v>
      </c>
      <c r="C12" s="58">
        <f ca="1">[2]!S_SHARE_TOTAL(A12,$B$3)/10^8</f>
        <v>2.786</v>
      </c>
      <c r="D12" s="58">
        <f ca="1">[2]!s_share_liqa(A12,$B$3)/10^8</f>
        <v>1.6750815400000001</v>
      </c>
      <c r="E12" s="38">
        <f ca="1">[2]!S_WQ_PRECLOSE($A12,$B$3-7,3)</f>
        <v>16.989999999999998</v>
      </c>
      <c r="F12" s="38">
        <f ca="1">[2]!S_wQ_CLOSE($A12,$B$3,1)</f>
        <v>17.7</v>
      </c>
      <c r="G12" s="44">
        <f t="shared" ca="1" si="0"/>
        <v>4.1789287816362597E-2</v>
      </c>
      <c r="H12" s="68">
        <f ca="1">[2]!s_dq_preclose($A12,$B$3,3)/[2]!s_mq_preclose($A12,$B$3,3)-1</f>
        <v>0.32982719759579249</v>
      </c>
      <c r="I12" s="39">
        <f>[2]!S_FA_EPS_ADJUST(A12,"2012/12/31")</f>
        <v>0.11320097286432161</v>
      </c>
      <c r="J12" s="45">
        <f>[2]!S_FA_EPS_ADJUST(A12,"2013/12/31")</f>
        <v>6.139327569992821E-2</v>
      </c>
      <c r="K12" s="45">
        <f ca="1">[2]!s_est_eps($A12,2014,$B$3)</f>
        <v>0.22460000216960907</v>
      </c>
      <c r="L12" s="39">
        <f t="shared" ca="1" si="1"/>
        <v>156.35908024584336</v>
      </c>
      <c r="M12" s="45">
        <f t="shared" ca="1" si="2"/>
        <v>288.30518974931806</v>
      </c>
      <c r="N12" s="45">
        <f t="shared" ca="1" si="3"/>
        <v>78.806766825557091</v>
      </c>
      <c r="O12" s="38">
        <f ca="1">[2]!s_val_pb_lf($A12,$B$3)</f>
        <v>10.22545337677002</v>
      </c>
      <c r="P12" s="135">
        <f>[2]!S_FA_ROE_BASIC($A12,"2013/12/31")/100</f>
        <v>1.26E-2</v>
      </c>
      <c r="Q12" s="46"/>
      <c r="R12" s="43"/>
      <c r="S12" s="43"/>
      <c r="T12" s="43"/>
      <c r="U12" s="43"/>
    </row>
    <row r="13" spans="1:21">
      <c r="A13" s="38" t="s">
        <v>31</v>
      </c>
      <c r="B13" s="38" t="str">
        <f>[2]!S_INFO_NAME(A13)</f>
        <v>万邦达</v>
      </c>
      <c r="C13" s="58">
        <f ca="1">[2]!S_SHARE_TOTAL(A13,$B$3)/10^8</f>
        <v>2.4506160500000003</v>
      </c>
      <c r="D13" s="58">
        <f ca="1">[2]!s_share_liqa(A13,$B$3)/10^8</f>
        <v>1.71844625</v>
      </c>
      <c r="E13" s="38">
        <f ca="1">[2]!S_WQ_PRECLOSE($A13,$B$3-7,3)</f>
        <v>34.07</v>
      </c>
      <c r="F13" s="38">
        <f ca="1">[2]!S_wQ_CLOSE($A13,$B$3,1)</f>
        <v>32.82</v>
      </c>
      <c r="G13" s="44">
        <f t="shared" ca="1" si="0"/>
        <v>-3.6689169357205786E-2</v>
      </c>
      <c r="H13" s="68">
        <f ca="1">[2]!s_dq_preclose($A13,$B$3,3)/[2]!s_mq_preclose($A13,$B$3,3)-1</f>
        <v>6.9055374592833951E-2</v>
      </c>
      <c r="I13" s="39">
        <f>[2]!S_FA_EPS_ADJUST(A13,"2012/12/31")</f>
        <v>0.40294463296280131</v>
      </c>
      <c r="J13" s="45">
        <f>[2]!S_FA_EPS_ADJUST(A13,"2013/12/31")</f>
        <v>0.57351293451293595</v>
      </c>
      <c r="K13" s="45">
        <f ca="1">[2]!s_est_eps($A13,2014,$B$3)</f>
        <v>0.8091999888420105</v>
      </c>
      <c r="L13" s="39">
        <f t="shared" ca="1" si="1"/>
        <v>81.45039619631774</v>
      </c>
      <c r="M13" s="45">
        <f t="shared" ca="1" si="2"/>
        <v>57.226259470281789</v>
      </c>
      <c r="N13" s="45">
        <f t="shared" ca="1" si="3"/>
        <v>40.558576930983904</v>
      </c>
      <c r="O13" s="38">
        <f ca="1">[2]!s_val_pb_lf($A13,$B$3)</f>
        <v>3.2423233985900879</v>
      </c>
      <c r="P13" s="135">
        <f>[2]!S_FA_ROE_BASIC($A13,"2013/12/31")/100</f>
        <v>7.8700000000000006E-2</v>
      </c>
      <c r="Q13" s="46"/>
      <c r="R13" s="43"/>
      <c r="S13" s="43"/>
      <c r="T13" s="43"/>
      <c r="U13" s="43"/>
    </row>
    <row r="14" spans="1:21">
      <c r="A14" s="38" t="s">
        <v>32</v>
      </c>
      <c r="B14" s="38" t="str">
        <f>[2]!S_INFO_NAME(A14)</f>
        <v>碧水源</v>
      </c>
      <c r="C14" s="58">
        <f ca="1">[2]!S_SHARE_TOTAL(A14,$B$3)/10^8</f>
        <v>10.70450451</v>
      </c>
      <c r="D14" s="58">
        <f ca="1">[2]!s_share_liqa(A14,$B$3)/10^8</f>
        <v>6.4701739600000003</v>
      </c>
      <c r="E14" s="38">
        <f ca="1">[2]!S_WQ_PRECLOSE($A14,$B$3-7,3)</f>
        <v>32.35</v>
      </c>
      <c r="F14" s="38">
        <f ca="1">[2]!S_wQ_CLOSE($A14,$B$3,1)</f>
        <v>30.36</v>
      </c>
      <c r="G14" s="44">
        <f t="shared" ca="1" si="0"/>
        <v>-6.1514683153014005E-2</v>
      </c>
      <c r="H14" s="68">
        <f ca="1">[2]!s_dq_preclose($A14,$B$3,3)/[2]!s_mq_preclose($A14,$B$3,3)-1</f>
        <v>-1.5244891339604272E-2</v>
      </c>
      <c r="I14" s="39">
        <f>[2]!S_FA_EPS_ADJUST(A14,"2012/12/31")</f>
        <v>0.52544492535320542</v>
      </c>
      <c r="J14" s="45">
        <f>[2]!S_FA_EPS_ADJUST(A14,"2013/12/31")</f>
        <v>0.78463249242911481</v>
      </c>
      <c r="K14" s="45">
        <f ca="1">[2]!s_est_eps($A14,2014,$B$3)</f>
        <v>1.1402000188827515</v>
      </c>
      <c r="L14" s="39">
        <f t="shared" ca="1" si="1"/>
        <v>57.779604550547198</v>
      </c>
      <c r="M14" s="45">
        <f t="shared" ca="1" si="2"/>
        <v>38.693273975959869</v>
      </c>
      <c r="N14" s="45">
        <f t="shared" ca="1" si="3"/>
        <v>26.626907119111323</v>
      </c>
      <c r="O14" s="38">
        <f ca="1">[2]!s_val_pb_lf($A14,$B$3)</f>
        <v>6.5759172439575195</v>
      </c>
      <c r="P14" s="135">
        <f>[2]!S_FA_ROE_BASIC($A14,"2013/12/31")/100</f>
        <v>0.19350000000000001</v>
      </c>
      <c r="Q14" s="46"/>
      <c r="R14" s="43"/>
      <c r="S14" s="43"/>
      <c r="T14" s="43"/>
      <c r="U14" s="43"/>
    </row>
    <row r="15" spans="1:21">
      <c r="A15" s="38" t="s">
        <v>33</v>
      </c>
      <c r="B15" s="38" t="str">
        <f>[2]!S_INFO_NAME(A15)</f>
        <v>中电环保</v>
      </c>
      <c r="C15" s="58">
        <f ca="1">[2]!S_SHARE_TOTAL(A15,$B$3)/10^8</f>
        <v>1.69</v>
      </c>
      <c r="D15" s="58">
        <f ca="1">[2]!s_share_liqa(A15,$B$3)/10^8</f>
        <v>1.0224559499999999</v>
      </c>
      <c r="E15" s="38">
        <f ca="1">[2]!S_WQ_PRECLOSE($A15,$B$3-7,3)</f>
        <v>20.59</v>
      </c>
      <c r="F15" s="38">
        <f ca="1">[2]!S_wQ_CLOSE($A15,$B$3,1)</f>
        <v>19.5</v>
      </c>
      <c r="G15" s="44">
        <f t="shared" ca="1" si="0"/>
        <v>-5.2938319572608084E-2</v>
      </c>
      <c r="H15" s="68">
        <f ca="1">[2]!s_dq_preclose($A15,$B$3,3)/[2]!s_mq_preclose($A15,$B$3,3)-1</f>
        <v>3.7786056412985713E-2</v>
      </c>
      <c r="I15" s="39">
        <f>[2]!S_FA_EPS_ADJUST(A15,"2012/12/31")</f>
        <v>0.33924665402366866</v>
      </c>
      <c r="J15" s="45">
        <f>[2]!S_FA_EPS_ADJUST(A15,"2013/12/31")</f>
        <v>0.40870211082840241</v>
      </c>
      <c r="K15" s="45">
        <f ca="1">[2]!s_est_eps($A15,2014,$B$3)</f>
        <v>0.52359998226165771</v>
      </c>
      <c r="L15" s="39">
        <f t="shared" ca="1" si="1"/>
        <v>57.480301629266826</v>
      </c>
      <c r="M15" s="45">
        <f t="shared" ca="1" si="2"/>
        <v>47.712011960190893</v>
      </c>
      <c r="N15" s="45">
        <f t="shared" ca="1" si="3"/>
        <v>37.242170856788341</v>
      </c>
      <c r="O15" s="38">
        <f ca="1">[2]!s_val_pb_lf($A15,$B$3)</f>
        <v>3.7493429183959961</v>
      </c>
      <c r="P15" s="135">
        <f>[2]!S_FA_ROE_BASIC($A15,"2013/12/31")/100</f>
        <v>8.2100000000000006E-2</v>
      </c>
      <c r="Q15" s="46"/>
      <c r="R15" s="43"/>
      <c r="S15" s="43"/>
      <c r="T15" s="43"/>
      <c r="U15" s="43"/>
    </row>
    <row r="16" spans="1:21">
      <c r="A16" s="38" t="s">
        <v>34</v>
      </c>
      <c r="B16" s="38" t="str">
        <f>[2]!S_INFO_NAME(A16)</f>
        <v>元力股份</v>
      </c>
      <c r="C16" s="58">
        <f ca="1">[2]!S_SHARE_TOTAL(A16,$B$3)/10^8</f>
        <v>1.36</v>
      </c>
      <c r="D16" s="58">
        <f ca="1">[2]!s_share_liqa(A16,$B$3)/10^8</f>
        <v>0.65944387999999998</v>
      </c>
      <c r="E16" s="38">
        <f ca="1">[2]!S_WQ_PRECLOSE($A16,$B$3-7,3)</f>
        <v>13.85</v>
      </c>
      <c r="F16" s="38">
        <f ca="1">[2]!S_wQ_CLOSE($A16,$B$3,1)</f>
        <v>14.27</v>
      </c>
      <c r="G16" s="44">
        <f t="shared" ca="1" si="0"/>
        <v>3.0324909747292406E-2</v>
      </c>
      <c r="H16" s="68">
        <f ca="1">[2]!s_dq_preclose($A16,$B$3,3)/[2]!s_mq_preclose($A16,$B$3,3)-1</f>
        <v>0.11310452418096717</v>
      </c>
      <c r="I16" s="39">
        <f>[2]!S_FA_EPS_ADJUST(A16,"2012/12/31")</f>
        <v>0.17026011941176469</v>
      </c>
      <c r="J16" s="45">
        <f>[2]!S_FA_EPS_ADJUST(A16,"2013/12/31")</f>
        <v>3.9823668161764705E-2</v>
      </c>
      <c r="K16" s="45">
        <f ca="1">[2]!s_est_eps($A16,2014,$B$3)</f>
        <v>7.9899996519088745E-2</v>
      </c>
      <c r="L16" s="39">
        <f t="shared" ca="1" si="1"/>
        <v>83.812933112591054</v>
      </c>
      <c r="M16" s="45">
        <f t="shared" ca="1" si="2"/>
        <v>358.32962302806749</v>
      </c>
      <c r="N16" s="45">
        <f t="shared" ca="1" si="3"/>
        <v>178.59825559054664</v>
      </c>
      <c r="O16" s="38">
        <f ca="1">[2]!s_val_pb_lf($A16,$B$3)</f>
        <v>3.906367301940918</v>
      </c>
      <c r="P16" s="135">
        <f>[2]!S_FA_ROE_BASIC($A16,"2013/12/31")/100</f>
        <v>1.0800000000000001E-2</v>
      </c>
      <c r="Q16" s="46"/>
      <c r="R16" s="43"/>
      <c r="S16" s="43"/>
      <c r="T16" s="43"/>
      <c r="U16" s="43"/>
    </row>
    <row r="17" spans="1:21">
      <c r="A17" s="38" t="s">
        <v>35</v>
      </c>
      <c r="B17" s="38" t="str">
        <f>[2]!S_INFO_NAME(A17)</f>
        <v>维尔利</v>
      </c>
      <c r="C17" s="58">
        <f ca="1">[2]!S_SHARE_TOTAL(A17,$B$3)/10^8</f>
        <v>1.74060444</v>
      </c>
      <c r="D17" s="58">
        <f ca="1">[2]!s_share_liqa(A17,$B$3)/10^8</f>
        <v>0.63515520000000003</v>
      </c>
      <c r="E17" s="38">
        <f ca="1">[2]!S_WQ_PRECLOSE($A17,$B$3-7,3)</f>
        <v>29.3</v>
      </c>
      <c r="F17" s="38">
        <f ca="1">[2]!S_wQ_CLOSE($A17,$B$3,1)</f>
        <v>27.78</v>
      </c>
      <c r="G17" s="44">
        <f t="shared" ca="1" si="0"/>
        <v>-5.1877133105801998E-2</v>
      </c>
      <c r="H17" s="68">
        <f ca="1">[2]!s_dq_preclose($A17,$B$3,3)/[2]!s_mq_preclose($A17,$B$3,3)-1</f>
        <v>7.4245939675174011E-2</v>
      </c>
      <c r="I17" s="39">
        <f>[2]!S_FA_EPS_ADJUST(A17,"2012/12/31")</f>
        <v>0.39067117903019938</v>
      </c>
      <c r="J17" s="45">
        <f>[2]!S_FA_EPS_ADJUST(A17,"2013/12/31")</f>
        <v>0.16592845184285523</v>
      </c>
      <c r="K17" s="45">
        <f ca="1">[2]!s_est_eps($A17,2014,$B$3)</f>
        <v>0.63050001859664917</v>
      </c>
      <c r="L17" s="39">
        <f t="shared" ca="1" si="1"/>
        <v>71.108393685351871</v>
      </c>
      <c r="M17" s="45">
        <f t="shared" ca="1" si="2"/>
        <v>167.42155845767442</v>
      </c>
      <c r="N17" s="45">
        <f t="shared" ca="1" si="3"/>
        <v>44.060268327718717</v>
      </c>
      <c r="O17" s="38">
        <f ca="1">[2]!s_val_pb_lf($A17,$B$3)</f>
        <v>3.4304237365722656</v>
      </c>
      <c r="P17" s="135">
        <f>[2]!S_FA_ROE_BASIC($A17,"2013/12/31")/100</f>
        <v>3.0099999999999998E-2</v>
      </c>
      <c r="Q17" s="46"/>
      <c r="R17" s="43"/>
      <c r="S17" s="43"/>
      <c r="T17" s="43"/>
      <c r="U17" s="43"/>
    </row>
    <row r="18" spans="1:21">
      <c r="A18" s="38" t="s">
        <v>36</v>
      </c>
      <c r="B18" s="38" t="str">
        <f>[2]!S_INFO_NAME(A18)</f>
        <v>津膜科技</v>
      </c>
      <c r="C18" s="58">
        <f ca="1">[2]!S_SHARE_TOTAL(A18,$B$3)/10^8</f>
        <v>2.61</v>
      </c>
      <c r="D18" s="58">
        <f ca="1">[2]!s_share_liqa(A18,$B$3)/10^8</f>
        <v>1.05035627</v>
      </c>
      <c r="E18" s="38">
        <f ca="1">[2]!S_WQ_PRECLOSE($A18,$B$3-7,3)</f>
        <v>24.32</v>
      </c>
      <c r="F18" s="38">
        <f ca="1">[2]!S_wQ_CLOSE($A18,$B$3,1)</f>
        <v>23.72</v>
      </c>
      <c r="G18" s="44">
        <f t="shared" ca="1" si="0"/>
        <v>-2.4671052631578982E-2</v>
      </c>
      <c r="H18" s="68">
        <f ca="1">[2]!s_dq_preclose($A18,$B$3,3)/[2]!s_mq_preclose($A18,$B$3,3)-1</f>
        <v>0.15257531584062201</v>
      </c>
      <c r="I18" s="39">
        <f>[2]!S_FA_EPS_ADJUST(A18,"2012/12/31")</f>
        <v>0.22724598061302681</v>
      </c>
      <c r="J18" s="45">
        <f>[2]!S_FA_EPS_ADJUST(A18,"2013/12/31")</f>
        <v>0.30817239459770113</v>
      </c>
      <c r="K18" s="45">
        <f ca="1">[2]!s_est_eps($A18,2014,$B$3)</f>
        <v>0.45789998769760132</v>
      </c>
      <c r="L18" s="39">
        <f t="shared" ca="1" si="1"/>
        <v>104.38028402531955</v>
      </c>
      <c r="M18" s="45">
        <f t="shared" ca="1" si="2"/>
        <v>76.969905208300389</v>
      </c>
      <c r="N18" s="45">
        <f t="shared" ca="1" si="3"/>
        <v>51.801704820452549</v>
      </c>
      <c r="O18" s="38">
        <f ca="1">[2]!s_val_pb_lf($A18,$B$3)</f>
        <v>7.7641534805297852</v>
      </c>
      <c r="P18" s="135">
        <f>[2]!S_FA_ROE_BASIC($A18,"2013/12/31")/100</f>
        <v>0.10779999999999999</v>
      </c>
      <c r="Q18" s="46"/>
      <c r="R18" s="43"/>
      <c r="S18" s="43"/>
      <c r="T18" s="43"/>
      <c r="U18" s="43"/>
    </row>
    <row r="19" spans="1:21">
      <c r="A19" s="38" t="s">
        <v>37</v>
      </c>
      <c r="B19" s="38" t="str">
        <f>[2]!S_INFO_NAME(A19)</f>
        <v>首创股份</v>
      </c>
      <c r="C19" s="58">
        <f ca="1">[2]!S_SHARE_TOTAL(A19,$B$3)/10^8</f>
        <v>22</v>
      </c>
      <c r="D19" s="58">
        <f ca="1">[2]!s_share_liqa(A19,$B$3)/10^8</f>
        <v>22</v>
      </c>
      <c r="E19" s="38">
        <f ca="1">[2]!S_WQ_PRECLOSE($A19,$B$3-7,3)</f>
        <v>7.27</v>
      </c>
      <c r="F19" s="38">
        <f ca="1">[2]!S_wQ_CLOSE($A19,$B$3,1)</f>
        <v>7.67</v>
      </c>
      <c r="G19" s="44">
        <f t="shared" ca="1" si="0"/>
        <v>5.502063273727642E-2</v>
      </c>
      <c r="H19" s="68">
        <f ca="1">[2]!s_dq_preclose($A19,$B$3,3)/[2]!s_mq_preclose($A19,$B$3,3)-1</f>
        <v>0.14820359281437123</v>
      </c>
      <c r="I19" s="39">
        <f>[2]!S_FA_EPS_ADJUST(A19,"2012/12/31")</f>
        <v>0.26423132313636361</v>
      </c>
      <c r="J19" s="45">
        <f>[2]!S_FA_EPS_ADJUST(A19,"2013/12/31")</f>
        <v>0.27330248091818182</v>
      </c>
      <c r="K19" s="45">
        <f ca="1">[2]!s_est_eps($A19,2014,$B$3)</f>
        <v>0.27849999070167542</v>
      </c>
      <c r="L19" s="39">
        <f t="shared" ca="1" si="1"/>
        <v>29.027595627039616</v>
      </c>
      <c r="M19" s="45">
        <f t="shared" ca="1" si="2"/>
        <v>28.064143341224032</v>
      </c>
      <c r="N19" s="45">
        <f t="shared" ca="1" si="3"/>
        <v>27.540395892565673</v>
      </c>
      <c r="O19" s="38">
        <f ca="1">[2]!s_val_pb_lf($A19,$B$3)</f>
        <v>2.8646736145019531</v>
      </c>
      <c r="P19" s="135">
        <f>[2]!S_FA_ROE_BASIC($A19,"2013/12/31")/100</f>
        <v>0.10189999999999999</v>
      </c>
      <c r="Q19" s="46"/>
      <c r="R19" s="43"/>
      <c r="S19" s="43"/>
      <c r="T19" s="43"/>
      <c r="U19" s="43"/>
    </row>
    <row r="20" spans="1:21">
      <c r="A20" s="38" t="s">
        <v>38</v>
      </c>
      <c r="B20" s="38" t="str">
        <f>[2]!S_INFO_NAME(A20)</f>
        <v>武汉控股</v>
      </c>
      <c r="C20" s="58">
        <f ca="1">[2]!S_SHARE_TOTAL(A20,$B$3)/10^8</f>
        <v>7.0956969200000009</v>
      </c>
      <c r="D20" s="58">
        <f ca="1">[2]!s_share_liqa(A20,$B$3)/10^8</f>
        <v>4.4115000000000002</v>
      </c>
      <c r="E20" s="38">
        <f ca="1">[2]!S_WQ_PRECLOSE($A20,$B$3-7,3)</f>
        <v>9.91</v>
      </c>
      <c r="F20" s="38">
        <f ca="1">[2]!S_wQ_CLOSE($A20,$B$3,1)</f>
        <v>10.45</v>
      </c>
      <c r="G20" s="44">
        <f t="shared" ca="1" si="0"/>
        <v>5.4490413723511599E-2</v>
      </c>
      <c r="H20" s="68">
        <f ca="1">[2]!s_dq_preclose($A20,$B$3,3)/[2]!s_mq_preclose($A20,$B$3,3)-1</f>
        <v>0.29975124378109452</v>
      </c>
      <c r="I20" s="39">
        <f>[2]!S_FA_EPS_ADJUST(A20,"2012/12/31")</f>
        <v>7.2333182347929251E-2</v>
      </c>
      <c r="J20" s="45">
        <f>[2]!S_FA_EPS_ADJUST(A20,"2013/12/31")</f>
        <v>0.38301263346518466</v>
      </c>
      <c r="K20" s="45">
        <f ca="1">[2]!s_est_eps($A20,2014,$B$3)</f>
        <v>0.47360000014305115</v>
      </c>
      <c r="L20" s="39">
        <f t="shared" ca="1" si="1"/>
        <v>144.4703476439698</v>
      </c>
      <c r="M20" s="45">
        <f t="shared" ca="1" si="2"/>
        <v>27.283695332597667</v>
      </c>
      <c r="N20" s="45">
        <f t="shared" ca="1" si="3"/>
        <v>22.065033777119027</v>
      </c>
      <c r="O20" s="38">
        <f ca="1">[2]!s_val_pb_lf($A20,$B$3)</f>
        <v>1.8466289043426514</v>
      </c>
      <c r="P20" s="135">
        <f>[2]!S_FA_ROE_BASIC($A20,"2013/12/31")/100</f>
        <v>8.7799999999999989E-2</v>
      </c>
      <c r="Q20" s="46"/>
      <c r="R20" s="43"/>
      <c r="S20" s="43"/>
      <c r="T20" s="43"/>
      <c r="U20" s="43"/>
    </row>
    <row r="21" spans="1:21">
      <c r="A21" s="38" t="s">
        <v>39</v>
      </c>
      <c r="B21" s="38" t="str">
        <f>[2]!S_INFO_NAME(A21)</f>
        <v>国中水务</v>
      </c>
      <c r="C21" s="58">
        <f ca="1">[2]!S_SHARE_TOTAL(A21,$B$3)/10^8</f>
        <v>14.556242279999999</v>
      </c>
      <c r="D21" s="58">
        <f ca="1">[2]!s_share_liqa(A21,$B$3)/10^8</f>
        <v>14.556242279999999</v>
      </c>
      <c r="E21" s="38">
        <f ca="1">[2]!S_WQ_PRECLOSE($A21,$B$3-7,3)</f>
        <v>6.71</v>
      </c>
      <c r="F21" s="38">
        <f ca="1">[2]!S_wQ_CLOSE($A21,$B$3,1)</f>
        <v>6.48</v>
      </c>
      <c r="G21" s="44">
        <f t="shared" ca="1" si="0"/>
        <v>-3.4277198211624338E-2</v>
      </c>
      <c r="H21" s="68">
        <f ca="1">[2]!s_dq_preclose($A21,$B$3,3)/[2]!s_mq_preclose($A21,$B$3,3)-1</f>
        <v>7.2847682119205448E-2</v>
      </c>
      <c r="I21" s="39">
        <f>[2]!S_FA_EPS_ADJUST(A21,"2012/12/31")</f>
        <v>5.0894610233156966E-2</v>
      </c>
      <c r="J21" s="45">
        <f>[2]!S_FA_EPS_ADJUST(A21,"2013/12/31")</f>
        <v>9.8077188737202017E-2</v>
      </c>
      <c r="K21" s="45">
        <f ca="1">[2]!s_est_eps($A21,2014,$B$3)</f>
        <v>0.15170000493526459</v>
      </c>
      <c r="L21" s="39">
        <f t="shared" ca="1" si="1"/>
        <v>127.32192997085556</v>
      </c>
      <c r="M21" s="45">
        <f t="shared" ca="1" si="2"/>
        <v>66.070409270836365</v>
      </c>
      <c r="N21" s="45">
        <f t="shared" ca="1" si="3"/>
        <v>42.715885228647359</v>
      </c>
      <c r="O21" s="38">
        <f ca="1">[2]!s_val_pb_lf($A21,$B$3)</f>
        <v>3.6780440807342529</v>
      </c>
      <c r="P21" s="135">
        <f>[2]!S_FA_ROE_BASIC($A21,"2013/12/31")/100</f>
        <v>7.7899999999999997E-2</v>
      </c>
      <c r="Q21" s="46"/>
      <c r="R21" s="43"/>
      <c r="S21" s="43"/>
      <c r="T21" s="43"/>
      <c r="U21" s="43"/>
    </row>
    <row r="22" spans="1:21">
      <c r="A22" s="38" t="s">
        <v>40</v>
      </c>
      <c r="B22" s="38" t="str">
        <f>[2]!S_INFO_NAME(A22)</f>
        <v>瀚蓝环境</v>
      </c>
      <c r="C22" s="58">
        <f ca="1">[2]!S_SHARE_TOTAL(A22,$B$3)/10^8</f>
        <v>5.7924288099999997</v>
      </c>
      <c r="D22" s="58">
        <f ca="1">[2]!s_share_liqa(A22,$B$3)/10^8</f>
        <v>4.8792315499999992</v>
      </c>
      <c r="E22" s="38">
        <f ca="1">[2]!S_WQ_PRECLOSE($A22,$B$3-7,3)</f>
        <v>13.32</v>
      </c>
      <c r="F22" s="38">
        <f ca="1">[2]!S_wQ_CLOSE($A22,$B$3,1)</f>
        <v>13.55</v>
      </c>
      <c r="G22" s="44">
        <f t="shared" ca="1" si="0"/>
        <v>1.726726726726735E-2</v>
      </c>
      <c r="H22" s="68">
        <f ca="1">[2]!s_dq_preclose($A22,$B$3,3)/[2]!s_mq_preclose($A22,$B$3,3)-1</f>
        <v>6.5251572327043927E-2</v>
      </c>
      <c r="I22" s="39">
        <f>[2]!S_FA_EPS_ADJUST(A22,"2012/12/31")</f>
        <v>0.32845821946320997</v>
      </c>
      <c r="J22" s="45">
        <f>[2]!S_FA_EPS_ADJUST(A22,"2013/12/31")</f>
        <v>0.40376521747877986</v>
      </c>
      <c r="K22" s="45">
        <f ca="1">[2]!s_est_eps($A22,2014,$B$3)</f>
        <v>0.4505000114440918</v>
      </c>
      <c r="L22" s="39">
        <f t="shared" ca="1" si="1"/>
        <v>41.253344252259495</v>
      </c>
      <c r="M22" s="45">
        <f t="shared" ca="1" si="2"/>
        <v>33.559106662554782</v>
      </c>
      <c r="N22" s="45">
        <f t="shared" ca="1" si="3"/>
        <v>30.077690689873801</v>
      </c>
      <c r="O22" s="38">
        <f ca="1">[2]!s_val_pb_lf($A22,$B$3)</f>
        <v>3.1091818809509277</v>
      </c>
      <c r="P22" s="135">
        <f>[2]!S_FA_ROE_BASIC($A22,"2013/12/31")/100</f>
        <v>9.9299999999999999E-2</v>
      </c>
      <c r="Q22" s="46"/>
      <c r="R22" s="43"/>
      <c r="S22" s="43"/>
      <c r="T22" s="43"/>
      <c r="U22" s="43"/>
    </row>
    <row r="23" spans="1:21">
      <c r="A23" s="38" t="s">
        <v>41</v>
      </c>
      <c r="B23" s="38" t="str">
        <f>[2]!S_INFO_NAME(A23)</f>
        <v>洪城水业</v>
      </c>
      <c r="C23" s="58">
        <f ca="1">[2]!S_SHARE_TOTAL(A23,$B$3)/10^8</f>
        <v>3.3</v>
      </c>
      <c r="D23" s="58">
        <f ca="1">[2]!s_share_liqa(A23,$B$3)/10^8</f>
        <v>3.3</v>
      </c>
      <c r="E23" s="38">
        <f ca="1">[2]!S_WQ_PRECLOSE($A23,$B$3-7,3)</f>
        <v>10.91</v>
      </c>
      <c r="F23" s="38">
        <f ca="1">[2]!S_wQ_CLOSE($A23,$B$3,1)</f>
        <v>10.35</v>
      </c>
      <c r="G23" s="44">
        <f t="shared" ca="1" si="0"/>
        <v>-5.1329055912007426E-2</v>
      </c>
      <c r="H23" s="68">
        <f ca="1">[2]!s_dq_preclose($A23,$B$3,3)/[2]!s_mq_preclose($A23,$B$3,3)-1</f>
        <v>7.0320579110651371E-2</v>
      </c>
      <c r="I23" s="39">
        <f>[2]!S_FA_EPS_ADJUST(A23,"2012/12/31")</f>
        <v>0.30512884039393939</v>
      </c>
      <c r="J23" s="45">
        <f>[2]!S_FA_EPS_ADJUST(A23,"2013/12/31")</f>
        <v>0.30172740533333336</v>
      </c>
      <c r="K23" s="45">
        <f ca="1">[2]!s_est_eps($A23,2014,$B$3)</f>
        <v>0.45870000123977661</v>
      </c>
      <c r="L23" s="39">
        <f t="shared" ca="1" si="1"/>
        <v>33.920097446827832</v>
      </c>
      <c r="M23" s="45">
        <f t="shared" ca="1" si="2"/>
        <v>34.302485677646139</v>
      </c>
      <c r="N23" s="45">
        <f t="shared" ca="1" si="3"/>
        <v>22.563767107098254</v>
      </c>
      <c r="O23" s="38">
        <f ca="1">[2]!s_val_pb_lf($A23,$B$3)</f>
        <v>1.921452522277832</v>
      </c>
      <c r="P23" s="135">
        <f>[2]!S_FA_ROE_BASIC($A23,"2013/12/31")/100</f>
        <v>5.8299999999999998E-2</v>
      </c>
      <c r="Q23" s="46"/>
      <c r="R23" s="43"/>
      <c r="S23" s="43"/>
      <c r="T23" s="43"/>
      <c r="U23" s="43"/>
    </row>
    <row r="24" spans="1:21">
      <c r="A24" s="38" t="s">
        <v>42</v>
      </c>
      <c r="B24" s="38" t="str">
        <f>[2]!S_INFO_NAME(A24)</f>
        <v>创业环保</v>
      </c>
      <c r="C24" s="58">
        <f ca="1">[2]!S_SHARE_TOTAL(A24,$B$3)/10^8</f>
        <v>14.272284300000001</v>
      </c>
      <c r="D24" s="58">
        <f ca="1">[2]!s_share_liqa(A24,$B$3)/10^8</f>
        <v>10.8722843</v>
      </c>
      <c r="E24" s="38">
        <f ca="1">[2]!S_WQ_PRECLOSE($A24,$B$3-7,3)</f>
        <v>8.66</v>
      </c>
      <c r="F24" s="38">
        <f ca="1">[2]!S_wQ_CLOSE($A24,$B$3,1)</f>
        <v>8.69</v>
      </c>
      <c r="G24" s="44">
        <f t="shared" ca="1" si="0"/>
        <v>3.4642032332563577E-3</v>
      </c>
      <c r="H24" s="68">
        <f ca="1">[2]!s_dq_preclose($A24,$B$3,3)/[2]!s_mq_preclose($A24,$B$3,3)-1</f>
        <v>7.5495049504950451E-2</v>
      </c>
      <c r="I24" s="39">
        <f>[2]!S_FA_EPS_ADJUST(A24,"2012/12/31")</f>
        <v>0.18846387470014173</v>
      </c>
      <c r="J24" s="45">
        <f>[2]!S_FA_EPS_ADJUST(A24,"2013/12/31")</f>
        <v>0.19751498363860368</v>
      </c>
      <c r="K24" s="45">
        <f ca="1">[2]!s_est_eps($A24,2014,$B$3)</f>
        <v>0</v>
      </c>
      <c r="L24" s="39">
        <f t="shared" ca="1" si="1"/>
        <v>46.109632489655404</v>
      </c>
      <c r="M24" s="45">
        <f t="shared" ca="1" si="2"/>
        <v>43.996662126151563</v>
      </c>
      <c r="N24" s="45" t="e">
        <f t="shared" ca="1" si="3"/>
        <v>#DIV/0!</v>
      </c>
      <c r="O24" s="38">
        <f ca="1">[2]!s_val_pb_lf($A24,$B$3)</f>
        <v>3.0957987308502197</v>
      </c>
      <c r="P24" s="135">
        <f>[2]!S_FA_ROE_BASIC($A24,"2013/12/31")/100</f>
        <v>7.2800000000000004E-2</v>
      </c>
      <c r="Q24" s="46"/>
      <c r="R24" s="43"/>
      <c r="S24" s="43"/>
      <c r="T24" s="43"/>
      <c r="U24" s="43"/>
    </row>
    <row r="25" spans="1:21">
      <c r="A25" s="38" t="s">
        <v>43</v>
      </c>
      <c r="B25" s="38" t="str">
        <f>[2]!S_INFO_NAME(A25)</f>
        <v>重庆水务</v>
      </c>
      <c r="C25" s="58">
        <f ca="1">[2]!S_SHARE_TOTAL(A25,$B$3)/10^8</f>
        <v>48</v>
      </c>
      <c r="D25" s="58">
        <f ca="1">[2]!s_share_liqa(A25,$B$3)/10^8</f>
        <v>48</v>
      </c>
      <c r="E25" s="38">
        <f ca="1">[2]!S_WQ_PRECLOSE($A25,$B$3-7,3)</f>
        <v>5.64</v>
      </c>
      <c r="F25" s="38">
        <f ca="1">[2]!S_wQ_CLOSE($A25,$B$3,1)</f>
        <v>6.36</v>
      </c>
      <c r="G25" s="44">
        <f t="shared" ca="1" si="0"/>
        <v>0.12765957446808529</v>
      </c>
      <c r="H25" s="68">
        <f ca="1">[2]!s_dq_preclose($A25,$B$3,3)/[2]!s_mq_preclose($A25,$B$3,3)-1</f>
        <v>0.22072936660268727</v>
      </c>
      <c r="I25" s="39">
        <f>[2]!S_FA_EPS_ADJUST(A25,"2012/12/31")</f>
        <v>0.39345712942291666</v>
      </c>
      <c r="J25" s="45">
        <f>[2]!S_FA_EPS_ADJUST(A25,"2013/12/31")</f>
        <v>0.39108406776041665</v>
      </c>
      <c r="K25" s="45">
        <f ca="1">[2]!s_est_eps($A25,2014,$B$3)</f>
        <v>0.40540000796318054</v>
      </c>
      <c r="L25" s="39">
        <f t="shared" ca="1" si="1"/>
        <v>16.164404008457563</v>
      </c>
      <c r="M25" s="45">
        <f t="shared" ca="1" si="2"/>
        <v>16.262488104977525</v>
      </c>
      <c r="N25" s="45">
        <f t="shared" ca="1" si="3"/>
        <v>15.688208867962409</v>
      </c>
      <c r="O25" s="38">
        <f ca="1">[2]!s_val_pb_lf($A25,$B$3)</f>
        <v>2.4191365242004395</v>
      </c>
      <c r="P25" s="135">
        <f>[2]!S_FA_ROE_BASIC($A25,"2013/12/31")/100</f>
        <v>0.1477</v>
      </c>
      <c r="Q25" s="46"/>
      <c r="R25" s="43"/>
      <c r="S25" s="43"/>
      <c r="T25" s="43"/>
      <c r="U25" s="43"/>
    </row>
    <row r="26" spans="1:21">
      <c r="A26" s="38" t="s">
        <v>44</v>
      </c>
      <c r="B26" s="38" t="str">
        <f>[2]!S_INFO_NAME(A26)</f>
        <v>江南水务</v>
      </c>
      <c r="C26" s="58">
        <f ca="1">[2]!S_SHARE_TOTAL(A26,$B$3)/10^8</f>
        <v>2.3380000000000001</v>
      </c>
      <c r="D26" s="58">
        <f ca="1">[2]!s_share_liqa(A26,$B$3)/10^8</f>
        <v>2.3380000000000001</v>
      </c>
      <c r="E26" s="38">
        <f ca="1">[2]!S_WQ_PRECLOSE($A26,$B$3-7,3)</f>
        <v>16.690000000000001</v>
      </c>
      <c r="F26" s="38">
        <f ca="1">[2]!S_wQ_CLOSE($A26,$B$3,1)</f>
        <v>17.16</v>
      </c>
      <c r="G26" s="44">
        <f t="shared" ca="1" si="0"/>
        <v>2.8160575194727366E-2</v>
      </c>
      <c r="H26" s="68">
        <f ca="1">[2]!s_dq_preclose($A26,$B$3,3)/[2]!s_mq_preclose($A26,$B$3,3)-1</f>
        <v>0.10282776349614386</v>
      </c>
      <c r="I26" s="39">
        <f>[2]!S_FA_EPS_ADJUST(A26,"2012/12/31")</f>
        <v>0.59450819820359291</v>
      </c>
      <c r="J26" s="45">
        <f>[2]!S_FA_EPS_ADJUST(A26,"2013/12/31")</f>
        <v>0.62278921650983743</v>
      </c>
      <c r="K26" s="45">
        <f ca="1">[2]!s_est_eps($A26,2014,$B$3)</f>
        <v>0.66269999742507935</v>
      </c>
      <c r="L26" s="39">
        <f t="shared" ca="1" si="1"/>
        <v>28.864194054601505</v>
      </c>
      <c r="M26" s="45">
        <f t="shared" ca="1" si="2"/>
        <v>27.553463587834848</v>
      </c>
      <c r="N26" s="45">
        <f t="shared" ca="1" si="3"/>
        <v>25.894069815414479</v>
      </c>
      <c r="O26" s="38">
        <f ca="1">[2]!s_val_pb_lf($A26,$B$3)</f>
        <v>2.1463015079498291</v>
      </c>
      <c r="P26" s="135">
        <f>[2]!S_FA_ROE_BASIC($A26,"2013/12/31")/100</f>
        <v>8.14E-2</v>
      </c>
      <c r="Q26" s="46"/>
      <c r="R26" s="43"/>
      <c r="S26" s="43"/>
      <c r="T26" s="43"/>
      <c r="U26" s="43"/>
    </row>
    <row r="27" spans="1:21">
      <c r="A27" s="38" t="s">
        <v>45</v>
      </c>
      <c r="B27" s="38" t="str">
        <f>[2]!S_INFO_NAME(A27)</f>
        <v>宝莫股份</v>
      </c>
      <c r="C27" s="58">
        <f ca="1">[2]!S_SHARE_TOTAL(A27,$B$3)/10^8</f>
        <v>6.12</v>
      </c>
      <c r="D27" s="58">
        <f ca="1">[2]!s_share_liqa(A27,$B$3)/10^8</f>
        <v>6.12</v>
      </c>
      <c r="E27" s="38">
        <f ca="1">[2]!S_WQ_PRECLOSE($A27,$B$3-7,3)</f>
        <v>9.91</v>
      </c>
      <c r="F27" s="38">
        <f ca="1">[2]!S_wQ_CLOSE($A27,$B$3,1)</f>
        <v>10.07</v>
      </c>
      <c r="G27" s="44">
        <f t="shared" ca="1" si="0"/>
        <v>1.6145307769929396E-2</v>
      </c>
      <c r="H27" s="68">
        <f ca="1">[2]!s_dq_preclose($A27,$B$3,3)/[2]!s_mq_preclose($A27,$B$3,3)-1</f>
        <v>7.0138150903294338E-2</v>
      </c>
      <c r="I27" s="39">
        <f>[2]!S_FA_EPS_ADJUST(A27,"2012/12/31")</f>
        <v>8.3739643431372551E-2</v>
      </c>
      <c r="J27" s="45">
        <f>[2]!S_FA_EPS_ADJUST(A27,"2013/12/31")</f>
        <v>7.6686609852941165E-2</v>
      </c>
      <c r="K27" s="45">
        <f ca="1">[2]!s_est_eps($A27,2014,$B$3)</f>
        <v>0</v>
      </c>
      <c r="L27" s="39">
        <f t="shared" ca="1" si="1"/>
        <v>120.25367660244103</v>
      </c>
      <c r="M27" s="45">
        <f t="shared" ca="1" si="2"/>
        <v>131.31366765737636</v>
      </c>
      <c r="N27" s="45" t="e">
        <f t="shared" ca="1" si="3"/>
        <v>#DIV/0!</v>
      </c>
      <c r="O27" s="38">
        <f ca="1">[2]!s_val_pb_lf($A27,$B$3)</f>
        <v>6.1057848930358887</v>
      </c>
      <c r="P27" s="135">
        <f>[2]!S_FA_ROE_BASIC($A27,"2013/12/31")/100</f>
        <v>4.7800000000000002E-2</v>
      </c>
      <c r="Q27" s="46"/>
      <c r="R27" s="43"/>
      <c r="S27" s="43"/>
      <c r="T27" s="43"/>
      <c r="U27" s="43"/>
    </row>
    <row r="28" spans="1:21">
      <c r="A28" s="38" t="s">
        <v>46</v>
      </c>
      <c r="B28" s="38" t="str">
        <f>[2]!S_INFO_NAME(A28)</f>
        <v>城投控股</v>
      </c>
      <c r="C28" s="58">
        <f ca="1">[2]!S_SHARE_TOTAL(A28,$B$3)/10^8</f>
        <v>29.875235180000001</v>
      </c>
      <c r="D28" s="58">
        <f ca="1">[2]!s_share_liqa(A28,$B$3)/10^8</f>
        <v>29.875235180000001</v>
      </c>
      <c r="E28" s="38">
        <f ca="1">[2]!S_WQ_PRECLOSE($A28,$B$3-7,3)</f>
        <v>6.91</v>
      </c>
      <c r="F28" s="38">
        <f ca="1">[2]!S_wQ_CLOSE($A28,$B$3,1)</f>
        <v>7.07</v>
      </c>
      <c r="G28" s="44">
        <f t="shared" ca="1" si="0"/>
        <v>2.3154848046309739E-2</v>
      </c>
      <c r="H28" s="68">
        <f ca="1">[2]!s_dq_preclose($A28,$B$3,3)/[2]!s_mq_preclose($A28,$B$3,3)-1</f>
        <v>5.5223880597014885E-2</v>
      </c>
      <c r="I28" s="39">
        <f>[2]!S_FA_EPS_ADJUST(A28,"2012/12/31")</f>
        <v>0.44879932908698861</v>
      </c>
      <c r="J28" s="45">
        <f>[2]!S_FA_EPS_ADJUST(A28,"2013/12/31")</f>
        <v>0.46146762575878741</v>
      </c>
      <c r="K28" s="45">
        <f ca="1">[2]!s_est_eps($A28,2014,$B$3)</f>
        <v>0.50260001420974731</v>
      </c>
      <c r="L28" s="39">
        <f t="shared" ca="1" si="1"/>
        <v>15.753142979029846</v>
      </c>
      <c r="M28" s="45">
        <f t="shared" ca="1" si="2"/>
        <v>15.320684714068202</v>
      </c>
      <c r="N28" s="45">
        <f t="shared" ca="1" si="3"/>
        <v>14.066851969983263</v>
      </c>
      <c r="O28" s="38">
        <f ca="1">[2]!s_val_pb_lf($A28,$B$3)</f>
        <v>1.4799790382385254</v>
      </c>
      <c r="P28" s="135">
        <f>[2]!S_FA_ROE_BASIC($A28,"2013/12/31")/100</f>
        <v>9.8400000000000001E-2</v>
      </c>
      <c r="Q28" s="46"/>
      <c r="R28" s="43"/>
      <c r="S28" s="43"/>
      <c r="T28" s="43"/>
      <c r="U28" s="43"/>
    </row>
    <row r="29" spans="1:21">
      <c r="A29" s="38" t="s">
        <v>47</v>
      </c>
      <c r="B29" s="38" t="str">
        <f>[2]!S_INFO_NAME(A29)</f>
        <v>中山公用</v>
      </c>
      <c r="C29" s="58">
        <f ca="1">[2]!S_SHARE_TOTAL(A29,$B$3)/10^8</f>
        <v>7.7868321500000004</v>
      </c>
      <c r="D29" s="58">
        <f ca="1">[2]!s_share_liqa(A29,$B$3)/10^8</f>
        <v>6.5505549700000003</v>
      </c>
      <c r="E29" s="38">
        <f ca="1">[2]!S_WQ_PRECLOSE($A29,$B$3-7,3)</f>
        <v>13.05</v>
      </c>
      <c r="F29" s="38">
        <f ca="1">[2]!S_wQ_CLOSE($A29,$B$3,1)</f>
        <v>13.29</v>
      </c>
      <c r="G29" s="44">
        <f t="shared" ca="1" si="0"/>
        <v>1.8390804597701038E-2</v>
      </c>
      <c r="H29" s="68">
        <f ca="1">[2]!s_dq_preclose($A29,$B$3,3)/[2]!s_mq_preclose($A29,$B$3,3)-1</f>
        <v>0.14470284237726094</v>
      </c>
      <c r="I29" s="39">
        <f>[2]!S_FA_EPS_ADJUST(A29,"2012/12/31")</f>
        <v>0.47110230406083692</v>
      </c>
      <c r="J29" s="45">
        <f>[2]!S_FA_EPS_ADJUST(A29,"2013/12/31")</f>
        <v>0.78137240951058651</v>
      </c>
      <c r="K29" s="45">
        <f ca="1">[2]!s_est_eps($A29,2014,$B$3)</f>
        <v>0.85290002822875977</v>
      </c>
      <c r="L29" s="39">
        <f t="shared" ca="1" si="1"/>
        <v>28.210433032150409</v>
      </c>
      <c r="M29" s="45">
        <f t="shared" ca="1" si="2"/>
        <v>17.00853503174524</v>
      </c>
      <c r="N29" s="45">
        <f t="shared" ca="1" si="3"/>
        <v>15.582131035450541</v>
      </c>
      <c r="O29" s="38">
        <f ca="1">[2]!s_val_pb_lf($A29,$B$3)</f>
        <v>1.5560542345046997</v>
      </c>
      <c r="P29" s="135">
        <f>[2]!S_FA_ROE_BASIC($A29,"2013/12/31")/100</f>
        <v>9.69E-2</v>
      </c>
      <c r="Q29" s="46"/>
      <c r="R29" s="43"/>
      <c r="S29" s="43"/>
      <c r="T29" s="43"/>
      <c r="U29" s="43"/>
    </row>
    <row r="30" spans="1:21">
      <c r="A30" s="38" t="s">
        <v>48</v>
      </c>
      <c r="B30" s="38" t="str">
        <f>[2]!S_INFO_NAME(A30)</f>
        <v>*ST新业</v>
      </c>
      <c r="C30" s="58">
        <f ca="1">[2]!S_SHARE_TOTAL(A30,$B$3)/10^8</f>
        <v>4.3859199999999996</v>
      </c>
      <c r="D30" s="58">
        <f ca="1">[2]!s_share_liqa(A30,$B$3)/10^8</f>
        <v>4.3859199999999996</v>
      </c>
      <c r="E30" s="38">
        <f ca="1">[2]!S_WQ_PRECLOSE($A30,$B$3-7,3)</f>
        <v>6.6</v>
      </c>
      <c r="F30" s="38">
        <f ca="1">[2]!S_wQ_CLOSE($A30,$B$3,1)</f>
        <v>6.85</v>
      </c>
      <c r="G30" s="44">
        <f t="shared" ca="1" si="0"/>
        <v>3.7878787878787845E-2</v>
      </c>
      <c r="H30" s="68">
        <f ca="1">[2]!s_dq_preclose($A30,$B$3,3)/[2]!s_mq_preclose($A30,$B$3,3)-1</f>
        <v>0.17697594501718195</v>
      </c>
      <c r="I30" s="39">
        <f>[2]!S_FA_EPS_ADJUST(A30,"2012/12/31")</f>
        <v>-0.16259832224481977</v>
      </c>
      <c r="J30" s="45">
        <f>[2]!S_FA_EPS_ADJUST(A30,"2013/12/31")</f>
        <v>-0.49173791471344669</v>
      </c>
      <c r="K30" s="45">
        <f ca="1">[2]!s_est_eps($A30,2014,$B$3)</f>
        <v>0</v>
      </c>
      <c r="L30" s="39">
        <f t="shared" ca="1" si="1"/>
        <v>-42.128355972124638</v>
      </c>
      <c r="M30" s="45">
        <f t="shared" ca="1" si="2"/>
        <v>-13.930184748905807</v>
      </c>
      <c r="N30" s="45" t="e">
        <f t="shared" ca="1" si="3"/>
        <v>#DIV/0!</v>
      </c>
      <c r="O30" s="38">
        <f ca="1">[2]!s_val_pb_lf($A30,$B$3)</f>
        <v>1.9525676965713501</v>
      </c>
      <c r="P30" s="135">
        <f>[2]!S_FA_ROE_BASIC($A30,"2013/12/31")/100</f>
        <v>-0.13390000000000002</v>
      </c>
      <c r="Q30" s="46"/>
      <c r="R30" s="43"/>
      <c r="S30" s="43"/>
      <c r="T30" s="43"/>
      <c r="U30" s="43"/>
    </row>
    <row r="31" spans="1:21">
      <c r="A31" s="38" t="s">
        <v>49</v>
      </c>
      <c r="B31" s="38" t="str">
        <f>[2]!S_INFO_NAME(A31)</f>
        <v>南方汇通</v>
      </c>
      <c r="C31" s="58">
        <f ca="1">[2]!S_SHARE_TOTAL(A31,$B$3)/10^8</f>
        <v>4.22</v>
      </c>
      <c r="D31" s="58">
        <f ca="1">[2]!s_share_liqa(A31,$B$3)/10^8</f>
        <v>4.22</v>
      </c>
      <c r="E31" s="38">
        <f ca="1">[2]!S_WQ_PRECLOSE($A31,$B$3-7,3)</f>
        <v>12.94</v>
      </c>
      <c r="F31" s="38">
        <f ca="1">[2]!S_wQ_CLOSE($A31,$B$3,1)</f>
        <v>13.23</v>
      </c>
      <c r="G31" s="44">
        <f t="shared" ca="1" si="0"/>
        <v>2.2411128284389514E-2</v>
      </c>
      <c r="H31" s="68">
        <f ca="1">[2]!s_dq_preclose($A31,$B$3,3)/[2]!s_mq_preclose($A31,$B$3,3)-1</f>
        <v>8.8888888888888795E-2</v>
      </c>
      <c r="I31" s="39">
        <f>[2]!S_FA_EPS_ADJUST(A31,"2012/12/31")</f>
        <v>0.14021157111374408</v>
      </c>
      <c r="J31" s="45">
        <f>[2]!S_FA_EPS_ADJUST(A31,"2013/12/31")</f>
        <v>0.15441092097156398</v>
      </c>
      <c r="K31" s="45">
        <f ca="1">[2]!s_est_eps($A31,2014,$B$3)</f>
        <v>0.20340000092983246</v>
      </c>
      <c r="L31" s="39">
        <f t="shared" ca="1" si="1"/>
        <v>94.357404990971858</v>
      </c>
      <c r="M31" s="45">
        <f t="shared" ca="1" si="2"/>
        <v>85.680468173856767</v>
      </c>
      <c r="N31" s="45">
        <f t="shared" ca="1" si="3"/>
        <v>65.04424749026424</v>
      </c>
      <c r="O31" s="38">
        <f ca="1">[2]!s_val_pb_lf($A31,$B$3)</f>
        <v>5.2199549674987793</v>
      </c>
      <c r="P31" s="135">
        <f>[2]!S_FA_ROE_BASIC($A31,"2013/12/31")/100</f>
        <v>6.3099999999999989E-2</v>
      </c>
      <c r="Q31" s="46"/>
      <c r="R31" s="43"/>
      <c r="S31" s="43"/>
      <c r="T31" s="43"/>
      <c r="U31" s="43"/>
    </row>
    <row r="32" spans="1:21">
      <c r="A32" s="38" t="s">
        <v>50</v>
      </c>
      <c r="B32" s="38" t="str">
        <f>[2]!S_INFO_NAME(A32)</f>
        <v>巴安水务</v>
      </c>
      <c r="C32" s="58">
        <f ca="1">[2]!S_SHARE_TOTAL(A32,$B$3)/10^8</f>
        <v>2.6680000000000001</v>
      </c>
      <c r="D32" s="58">
        <f ca="1">[2]!s_share_liqa(A32,$B$3)/10^8</f>
        <v>1.57275834</v>
      </c>
      <c r="E32" s="38">
        <f ca="1">[2]!S_WQ_PRECLOSE($A32,$B$3-7,3)</f>
        <v>17.21</v>
      </c>
      <c r="F32" s="38">
        <f ca="1">[2]!S_wQ_CLOSE($A32,$B$3,1)</f>
        <v>16.489999999999998</v>
      </c>
      <c r="G32" s="44">
        <f t="shared" ca="1" si="0"/>
        <v>-4.1836141778036184E-2</v>
      </c>
      <c r="H32" s="68">
        <f ca="1">[2]!s_dq_preclose($A32,$B$3,3)/[2]!s_mq_preclose($A32,$B$3,3)-1</f>
        <v>8.7013843111404032E-2</v>
      </c>
      <c r="I32" s="39">
        <f>[2]!S_FA_EPS_ADJUST(A32,"2012/12/31")</f>
        <v>0.16816293118440778</v>
      </c>
      <c r="J32" s="45">
        <f>[2]!S_FA_EPS_ADJUST(A32,"2013/12/31")</f>
        <v>0.23964923519490255</v>
      </c>
      <c r="K32" s="45">
        <f ca="1">[2]!s_est_eps($A32,2014,$B$3)</f>
        <v>0.33180001378059387</v>
      </c>
      <c r="L32" s="39">
        <f t="shared" ca="1" si="1"/>
        <v>98.059660853062994</v>
      </c>
      <c r="M32" s="45">
        <f t="shared" ca="1" si="2"/>
        <v>68.808898916739579</v>
      </c>
      <c r="N32" s="45">
        <f t="shared" ca="1" si="3"/>
        <v>49.698611558540136</v>
      </c>
      <c r="O32" s="38">
        <f ca="1">[2]!s_val_pb_lf($A32,$B$3)</f>
        <v>8.0532369613647461</v>
      </c>
      <c r="P32" s="135">
        <f>[2]!S_FA_ROE_BASIC($A32,"2013/12/31")/100</f>
        <v>0.1278</v>
      </c>
      <c r="Q32" s="46"/>
      <c r="R32" s="46"/>
      <c r="S32" s="43"/>
      <c r="T32" s="43"/>
      <c r="U32" s="43"/>
    </row>
    <row r="33" spans="1:21">
      <c r="A33" s="38" t="s">
        <v>51</v>
      </c>
      <c r="B33" s="38" t="str">
        <f>[2]!S_INFO_NAME(A33)</f>
        <v>钱江水利</v>
      </c>
      <c r="C33" s="58">
        <f ca="1">[2]!S_SHARE_TOTAL(A33,$B$3)/10^8</f>
        <v>2.8532999999999999</v>
      </c>
      <c r="D33" s="58">
        <f ca="1">[2]!s_share_liqa(A33,$B$3)/10^8</f>
        <v>2.8532999999999999</v>
      </c>
      <c r="E33" s="38">
        <f ca="1">[2]!S_WQ_PRECLOSE($A33,$B$3-7,3)</f>
        <v>10.29</v>
      </c>
      <c r="F33" s="38">
        <f ca="1">[2]!S_wQ_CLOSE($A33,$B$3,1)</f>
        <v>10.02</v>
      </c>
      <c r="G33" s="44">
        <f t="shared" ca="1" si="0"/>
        <v>-2.6239067055393583E-2</v>
      </c>
      <c r="H33" s="68">
        <f ca="1">[2]!s_dq_preclose($A33,$B$3,3)/[2]!s_mq_preclose($A33,$B$3,3)-1</f>
        <v>0.14253135689851759</v>
      </c>
      <c r="I33" s="39">
        <f>[2]!S_FA_EPS_ADJUST(A33,"2012/12/31")</f>
        <v>6.3892086005677626E-2</v>
      </c>
      <c r="J33" s="45">
        <f>[2]!S_FA_EPS_ADJUST(A33,"2013/12/31")</f>
        <v>6.5960041741141839E-2</v>
      </c>
      <c r="K33" s="45">
        <f ca="1">[2]!s_est_eps($A33,2014,$B$3)</f>
        <v>0.16259999573230743</v>
      </c>
      <c r="L33" s="39">
        <f t="shared" ca="1" si="1"/>
        <v>156.82693470220389</v>
      </c>
      <c r="M33" s="45">
        <f t="shared" ca="1" si="2"/>
        <v>151.91015250298327</v>
      </c>
      <c r="N33" s="45">
        <f t="shared" ca="1" si="3"/>
        <v>61.623617853571069</v>
      </c>
      <c r="O33" s="38">
        <f ca="1">[2]!s_val_pb_lf($A33,$B$3)</f>
        <v>3.1279375553131104</v>
      </c>
      <c r="P33" s="135">
        <f>[2]!S_FA_ROE_BASIC($A33,"2013/12/31")/100</f>
        <v>2.0400000000000001E-2</v>
      </c>
      <c r="Q33" s="46"/>
      <c r="R33" s="46"/>
      <c r="S33" s="43"/>
      <c r="T33" s="43"/>
      <c r="U33" s="43"/>
    </row>
    <row r="34" spans="1:21">
      <c r="A34" s="329" t="s">
        <v>23</v>
      </c>
      <c r="B34" s="328"/>
      <c r="C34" s="56"/>
      <c r="D34" s="56"/>
      <c r="E34" s="38"/>
      <c r="F34" s="38"/>
      <c r="G34" s="38"/>
      <c r="H34" s="39"/>
      <c r="I34" s="39"/>
      <c r="J34" s="45"/>
      <c r="K34" s="41"/>
      <c r="L34" s="39"/>
      <c r="M34" s="45"/>
      <c r="N34" s="41"/>
      <c r="O34" s="38"/>
      <c r="P34" s="39"/>
      <c r="Q34" s="42"/>
      <c r="R34" s="42"/>
      <c r="S34" s="43"/>
      <c r="T34" s="43"/>
      <c r="U34" s="43"/>
    </row>
    <row r="35" spans="1:21">
      <c r="A35" s="38" t="s">
        <v>52</v>
      </c>
      <c r="B35" s="38" t="str">
        <f>[2]!S_INFO_NAME(A35)</f>
        <v>国电清新</v>
      </c>
      <c r="C35" s="58">
        <f ca="1">[2]!S_SHARE_TOTAL(A35,$B$3)/10^8</f>
        <v>5.3280000000000003</v>
      </c>
      <c r="D35" s="58">
        <f ca="1">[2]!s_share_liqa(A35,$B$3)/10^8</f>
        <v>5.3143425000000004</v>
      </c>
      <c r="E35" s="38">
        <f ca="1">[2]!S_WQ_PRECLOSE($A35,$B$3-7,3)</f>
        <v>21.54</v>
      </c>
      <c r="F35" s="38">
        <f ca="1">[2]!S_wQ_CLOSE($A35,$B$3,1)</f>
        <v>20.7</v>
      </c>
      <c r="G35" s="44">
        <f t="shared" ref="G35:G45" ca="1" si="4">F35/E35-1</f>
        <v>-3.8997214484679632E-2</v>
      </c>
      <c r="H35" s="68">
        <f ca="1">[2]!s_dq_preclose($A35,$B$3,3)/[2]!s_mq_preclose($A35,$B$3,3)-1</f>
        <v>3.8635223281485276E-2</v>
      </c>
      <c r="I35" s="39">
        <f>[2]!S_FA_EPS_ADJUST(A35,"2011/12/31")</f>
        <v>0.19278975065690693</v>
      </c>
      <c r="J35" s="45">
        <f>[2]!S_FA_EPS_ADJUST(A35,"2012/12/31")</f>
        <v>0.19617933909534535</v>
      </c>
      <c r="K35" s="45">
        <f ca="1">[2]!s_est_eps($A35,2013,$B$3)</f>
        <v>0</v>
      </c>
      <c r="L35" s="39">
        <f t="shared" ref="L35:L45" ca="1" si="5">$F35/I35</f>
        <v>107.370853115725</v>
      </c>
      <c r="M35" s="45">
        <f t="shared" ref="M35:M45" ca="1" si="6">$F35/J35</f>
        <v>105.51569852082929</v>
      </c>
      <c r="N35" s="45" t="e">
        <f t="shared" ref="N35:N45" ca="1" si="7">$F35/K35</f>
        <v>#DIV/0!</v>
      </c>
      <c r="O35" s="38">
        <f ca="1">[2]!s_val_pb_lf($A35,$B$3)</f>
        <v>4.8287672996520996</v>
      </c>
      <c r="P35" s="135">
        <f>[2]!S_FA_ROE_BASIC($A35,"2012/12/31")/100</f>
        <v>5.0259999999999999E-2</v>
      </c>
      <c r="Q35" s="46"/>
      <c r="R35" s="46"/>
      <c r="S35" s="43"/>
      <c r="T35" s="43"/>
      <c r="U35" s="43"/>
    </row>
    <row r="36" spans="1:21">
      <c r="A36" s="38" t="s">
        <v>53</v>
      </c>
      <c r="B36" s="38" t="str">
        <f>[2]!S_INFO_NAME(A36)</f>
        <v>三聚环保</v>
      </c>
      <c r="C36" s="58">
        <f ca="1">[2]!S_SHARE_TOTAL(A36,$B$3)/10^8</f>
        <v>5.0883797800000004</v>
      </c>
      <c r="D36" s="58">
        <f ca="1">[2]!s_share_liqa(A36,$B$3)/10^8</f>
        <v>4.5855155200000004</v>
      </c>
      <c r="E36" s="38">
        <f ca="1">[2]!S_WQ_PRECLOSE($A36,$B$3-7,3)</f>
        <v>25.68</v>
      </c>
      <c r="F36" s="38">
        <f ca="1">[2]!S_wQ_CLOSE($A36,$B$3,1)</f>
        <v>24.83</v>
      </c>
      <c r="G36" s="44">
        <f t="shared" ca="1" si="4"/>
        <v>-3.3099688473520295E-2</v>
      </c>
      <c r="H36" s="68">
        <f ca="1">[2]!s_dq_preclose($A36,$B$3,3)/[2]!s_mq_preclose($A36,$B$3,3)-1</f>
        <v>3.6310517529215325E-2</v>
      </c>
      <c r="I36" s="39">
        <f>[2]!S_FA_EPS_ADJUST(A36,"2011/12/31")</f>
        <v>0.18682362860108684</v>
      </c>
      <c r="J36" s="45">
        <f>[2]!S_FA_EPS_ADJUST(A36,"2012/12/31")</f>
        <v>0.35386551441724345</v>
      </c>
      <c r="K36" s="45">
        <f ca="1">[2]!s_est_eps($A36,2013,$B$3)</f>
        <v>0</v>
      </c>
      <c r="L36" s="39">
        <f t="shared" ca="1" si="5"/>
        <v>132.90610072143494</v>
      </c>
      <c r="M36" s="45">
        <f t="shared" ca="1" si="6"/>
        <v>70.167899917828393</v>
      </c>
      <c r="N36" s="45" t="e">
        <f t="shared" ca="1" si="7"/>
        <v>#DIV/0!</v>
      </c>
      <c r="O36" s="38">
        <f ca="1">[2]!s_val_pb_lf($A36,$B$3)</f>
        <v>7.4247894287109375</v>
      </c>
      <c r="P36" s="135">
        <f>[2]!S_FA_ROE_BASIC($A36,"2012/12/31")/100</f>
        <v>0.1477</v>
      </c>
      <c r="Q36" s="46"/>
      <c r="R36" s="43"/>
      <c r="S36" s="43"/>
      <c r="T36" s="43"/>
      <c r="U36" s="43"/>
    </row>
    <row r="37" spans="1:21">
      <c r="A37" s="38" t="s">
        <v>54</v>
      </c>
      <c r="B37" s="38" t="str">
        <f>[2]!S_INFO_NAME(A37)</f>
        <v>永清环保</v>
      </c>
      <c r="C37" s="58">
        <f ca="1">[2]!S_SHARE_TOTAL(A37,$B$3)/10^8</f>
        <v>2.0034000000000001</v>
      </c>
      <c r="D37" s="58">
        <f ca="1">[2]!s_share_liqa(A37,$B$3)/10^8</f>
        <v>1.9739230000000001</v>
      </c>
      <c r="E37" s="38">
        <f ca="1">[2]!S_WQ_PRECLOSE($A37,$B$3-7,3)</f>
        <v>34.880000000000003</v>
      </c>
      <c r="F37" s="38">
        <f ca="1">[2]!S_wQ_CLOSE($A37,$B$3,1)</f>
        <v>32.17</v>
      </c>
      <c r="G37" s="44">
        <f t="shared" ca="1" si="4"/>
        <v>-7.7694954128440408E-2</v>
      </c>
      <c r="H37" s="68">
        <f ca="1">[2]!s_dq_preclose($A37,$B$3,3)/[2]!s_mq_preclose($A37,$B$3,3)-1</f>
        <v>-5.5212922173274448E-2</v>
      </c>
      <c r="I37" s="39">
        <f>[2]!S_FA_EPS_ADJUST(A37,"2011/12/31")</f>
        <v>0.17692577373465107</v>
      </c>
      <c r="J37" s="45">
        <f>[2]!S_FA_EPS_ADJUST(A37,"2012/12/31")</f>
        <v>0.26809743880403314</v>
      </c>
      <c r="K37" s="45">
        <f ca="1">[2]!s_est_eps($A37,2013,$B$3)</f>
        <v>0</v>
      </c>
      <c r="L37" s="39">
        <f t="shared" ca="1" si="5"/>
        <v>181.82766321117114</v>
      </c>
      <c r="M37" s="45">
        <f t="shared" ca="1" si="6"/>
        <v>119.99368641307606</v>
      </c>
      <c r="N37" s="45" t="e">
        <f t="shared" ca="1" si="7"/>
        <v>#DIV/0!</v>
      </c>
      <c r="O37" s="38">
        <f ca="1">[2]!s_val_pb_lf($A37,$B$3)</f>
        <v>7.3201050758361816</v>
      </c>
      <c r="P37" s="135">
        <f>[2]!S_FA_ROE_BASIC($A37,"2012/12/31")/100</f>
        <v>6.9000000000000006E-2</v>
      </c>
      <c r="Q37" s="46"/>
      <c r="R37" s="43"/>
      <c r="S37" s="43"/>
      <c r="T37" s="43"/>
      <c r="U37" s="43"/>
    </row>
    <row r="38" spans="1:21">
      <c r="A38" s="38" t="s">
        <v>55</v>
      </c>
      <c r="B38" s="38" t="str">
        <f>[2]!S_INFO_NAME(A38)</f>
        <v>龙净环保</v>
      </c>
      <c r="C38" s="58">
        <f ca="1">[2]!S_SHARE_TOTAL(A38,$B$3)/10^8</f>
        <v>4.2762000000000002</v>
      </c>
      <c r="D38" s="58">
        <f ca="1">[2]!s_share_liqa(A38,$B$3)/10^8</f>
        <v>4.2762000000000002</v>
      </c>
      <c r="E38" s="38">
        <f ca="1">[2]!S_WQ_PRECLOSE($A38,$B$3-7,3)</f>
        <v>26.52</v>
      </c>
      <c r="F38" s="38">
        <f ca="1">[2]!S_wQ_CLOSE($A38,$B$3,1)</f>
        <v>26.31</v>
      </c>
      <c r="G38" s="44">
        <f t="shared" ca="1" si="4"/>
        <v>-7.9185520361991779E-3</v>
      </c>
      <c r="H38" s="68">
        <f ca="1">[2]!s_dq_preclose($A38,$B$3,3)/[2]!s_mq_preclose($A38,$B$3,3)-1</f>
        <v>4.5707472178060371E-2</v>
      </c>
      <c r="I38" s="39">
        <f>[2]!S_FA_EPS_ADJUST(A38,"2011/12/31")</f>
        <v>0.58932353858566011</v>
      </c>
      <c r="J38" s="45">
        <f>[2]!S_FA_EPS_ADJUST(A38,"2012/12/31")</f>
        <v>0.68063271465319675</v>
      </c>
      <c r="K38" s="45">
        <f ca="1">[2]!s_est_eps($A38,2013,$B$3)</f>
        <v>0</v>
      </c>
      <c r="L38" s="39">
        <f t="shared" ca="1" si="5"/>
        <v>44.64440715051424</v>
      </c>
      <c r="M38" s="45">
        <f t="shared" ca="1" si="6"/>
        <v>38.655209239252848</v>
      </c>
      <c r="N38" s="45" t="e">
        <f t="shared" ca="1" si="7"/>
        <v>#DIV/0!</v>
      </c>
      <c r="O38" s="38">
        <f ca="1">[2]!s_val_pb_lf($A38,$B$3)</f>
        <v>3.8716804981231689</v>
      </c>
      <c r="P38" s="135">
        <f>[2]!S_FA_ROE_BASIC($A38,"2012/12/31")/100</f>
        <v>0.12</v>
      </c>
      <c r="Q38" s="46"/>
      <c r="R38" s="43"/>
      <c r="S38" s="43"/>
      <c r="T38" s="43"/>
      <c r="U38" s="43"/>
    </row>
    <row r="39" spans="1:21">
      <c r="A39" s="38" t="s">
        <v>56</v>
      </c>
      <c r="B39" s="38" t="str">
        <f>[2]!S_INFO_NAME(A39)</f>
        <v>众合机电</v>
      </c>
      <c r="C39" s="58">
        <f ca="1">[2]!S_SHARE_TOTAL(A39,$B$3)/10^8</f>
        <v>3.0791810800000001</v>
      </c>
      <c r="D39" s="58">
        <f ca="1">[2]!s_share_liqa(A39,$B$3)/10^8</f>
        <v>3.0133810799999998</v>
      </c>
      <c r="E39" s="38">
        <f ca="1">[2]!S_WQ_PRECLOSE($A39,$B$3-7,3)</f>
        <v>19.11</v>
      </c>
      <c r="F39" s="38">
        <f ca="1">[2]!S_wQ_CLOSE($A39,$B$3,1)</f>
        <v>22.6</v>
      </c>
      <c r="G39" s="44">
        <f t="shared" ca="1" si="4"/>
        <v>0.18262689691261125</v>
      </c>
      <c r="H39" s="68">
        <f ca="1">[2]!s_dq_preclose($A39,$B$3,3)/[2]!s_mq_preclose($A39,$B$3,3)-1</f>
        <v>0.45618556701030943</v>
      </c>
      <c r="I39" s="39">
        <f>[2]!S_FA_EPS_ADJUST(A39,"2011/12/31")</f>
        <v>9.671770826806976E-2</v>
      </c>
      <c r="J39" s="45">
        <f>[2]!S_FA_EPS_ADJUST(A39,"2012/12/31")</f>
        <v>0.11259480699329316</v>
      </c>
      <c r="K39" s="45">
        <f ca="1">[2]!s_est_eps($A39,2013,$B$3)</f>
        <v>0</v>
      </c>
      <c r="L39" s="39">
        <f t="shared" ca="1" si="5"/>
        <v>233.66972196405041</v>
      </c>
      <c r="M39" s="45">
        <f t="shared" ca="1" si="6"/>
        <v>200.71973658026872</v>
      </c>
      <c r="N39" s="45" t="e">
        <f t="shared" ca="1" si="7"/>
        <v>#DIV/0!</v>
      </c>
      <c r="O39" s="38">
        <f ca="1">[2]!s_val_pb_lf($A39,$B$3)</f>
        <v>7.5661635398864746</v>
      </c>
      <c r="P39" s="135">
        <f>[2]!S_FA_ROE_BASIC($A39,"2012/12/31")/100</f>
        <v>3.32E-2</v>
      </c>
      <c r="Q39" s="46"/>
      <c r="R39" s="43"/>
      <c r="S39" s="43"/>
      <c r="T39" s="43"/>
      <c r="U39" s="43"/>
    </row>
    <row r="40" spans="1:21">
      <c r="A40" s="38" t="s">
        <v>57</v>
      </c>
      <c r="B40" s="38" t="str">
        <f>[2]!S_INFO_NAME(A40)</f>
        <v>科林环保</v>
      </c>
      <c r="C40" s="58">
        <f ca="1">[2]!S_SHARE_TOTAL(A40,$B$3)/10^8</f>
        <v>1.35</v>
      </c>
      <c r="D40" s="58">
        <f ca="1">[2]!s_share_liqa(A40,$B$3)/10^8</f>
        <v>0.77621762000000005</v>
      </c>
      <c r="E40" s="38">
        <f ca="1">[2]!S_WQ_PRECLOSE($A40,$B$3-7,3)</f>
        <v>24.13</v>
      </c>
      <c r="F40" s="38">
        <f ca="1">[2]!S_wQ_CLOSE($A40,$B$3,1)</f>
        <v>24.37</v>
      </c>
      <c r="G40" s="44">
        <f t="shared" ca="1" si="4"/>
        <v>9.9461251554082697E-3</v>
      </c>
      <c r="H40" s="68">
        <f ca="1">[2]!s_dq_preclose($A40,$B$3,3)/[2]!s_mq_preclose($A40,$B$3,3)-1</f>
        <v>7.8318584070796504E-2</v>
      </c>
      <c r="I40" s="39">
        <f>[2]!S_FA_EPS_ADJUST(A40,"2011/12/31")</f>
        <v>0.31136480392592591</v>
      </c>
      <c r="J40" s="45">
        <f>[2]!S_FA_EPS_ADJUST(A40,"2012/12/31")</f>
        <v>0.17508776992592592</v>
      </c>
      <c r="K40" s="45">
        <f ca="1">[2]!s_est_eps($A40,2013,$B$3)</f>
        <v>8.8899999856948853E-2</v>
      </c>
      <c r="L40" s="39">
        <f t="shared" ca="1" si="5"/>
        <v>78.268319645394655</v>
      </c>
      <c r="M40" s="45">
        <f t="shared" ca="1" si="6"/>
        <v>139.18733450263358</v>
      </c>
      <c r="N40" s="45">
        <f t="shared" ca="1" si="7"/>
        <v>274.12823441186003</v>
      </c>
      <c r="O40" s="38">
        <f ca="1">[2]!s_val_pb_lf($A40,$B$3)</f>
        <v>4.9587650299072266</v>
      </c>
      <c r="P40" s="135">
        <f>[2]!S_FA_ROE_BASIC($A40,"2012/12/31")/100</f>
        <v>3.6499999999999998E-2</v>
      </c>
      <c r="Q40" s="46"/>
      <c r="R40" s="43"/>
      <c r="S40" s="43"/>
      <c r="T40" s="43"/>
      <c r="U40" s="43"/>
    </row>
    <row r="41" spans="1:21">
      <c r="A41" s="38" t="s">
        <v>58</v>
      </c>
      <c r="B41" s="38" t="str">
        <f>[2]!S_INFO_NAME(A41)</f>
        <v>三维丝</v>
      </c>
      <c r="C41" s="58">
        <f ca="1">[2]!S_SHARE_TOTAL(A41,$B$3)/10^8</f>
        <v>1.4976</v>
      </c>
      <c r="D41" s="58">
        <f ca="1">[2]!s_share_liqa(A41,$B$3)/10^8</f>
        <v>1.1380995700000001</v>
      </c>
      <c r="E41" s="38">
        <f ca="1">[2]!S_WQ_PRECLOSE($A41,$B$3-7,3)</f>
        <v>17.97</v>
      </c>
      <c r="F41" s="38">
        <f ca="1">[2]!S_wQ_CLOSE($A41,$B$3,1)</f>
        <v>17.97</v>
      </c>
      <c r="G41" s="44">
        <f t="shared" ca="1" si="4"/>
        <v>0</v>
      </c>
      <c r="H41" s="68">
        <f ca="1">[2]!s_dq_preclose($A41,$B$3,3)/[2]!s_mq_preclose($A41,$B$3,3)-1</f>
        <v>0</v>
      </c>
      <c r="I41" s="39">
        <f>[2]!S_FA_EPS_ADJUST(A41,"2011/12/31")</f>
        <v>0.18672038087606838</v>
      </c>
      <c r="J41" s="45">
        <f>[2]!S_FA_EPS_ADJUST(A41,"2012/12/31")</f>
        <v>5.3250045806623937E-2</v>
      </c>
      <c r="K41" s="45">
        <f ca="1">[2]!s_est_eps($A41,2013,$B$3)</f>
        <v>0.27930000424385071</v>
      </c>
      <c r="L41" s="39">
        <f t="shared" ca="1" si="5"/>
        <v>96.240163584109212</v>
      </c>
      <c r="M41" s="45">
        <f t="shared" ca="1" si="6"/>
        <v>337.46449843926058</v>
      </c>
      <c r="N41" s="45">
        <f t="shared" ca="1" si="7"/>
        <v>64.339419000906233</v>
      </c>
      <c r="O41" s="38">
        <f ca="1">[2]!s_val_pb_lf($A41,$B$3)</f>
        <v>6.4110984802246094</v>
      </c>
      <c r="P41" s="135">
        <f>[2]!S_FA_ROE_BASIC($A41,"2012/12/31")/100</f>
        <v>2.1299999999999999E-2</v>
      </c>
      <c r="Q41" s="46"/>
      <c r="R41" s="43"/>
      <c r="S41" s="43"/>
      <c r="T41" s="43"/>
      <c r="U41" s="43"/>
    </row>
    <row r="42" spans="1:21">
      <c r="A42" s="38" t="s">
        <v>59</v>
      </c>
      <c r="B42" s="38" t="str">
        <f>[2]!S_INFO_NAME(A42)</f>
        <v>龙源技术</v>
      </c>
      <c r="C42" s="58">
        <f ca="1">[2]!S_SHARE_TOTAL(A42,$B$3)/10^8</f>
        <v>5.1321599999999998</v>
      </c>
      <c r="D42" s="58">
        <f ca="1">[2]!s_share_liqa(A42,$B$3)/10^8</f>
        <v>5.1321599999999998</v>
      </c>
      <c r="E42" s="38">
        <f ca="1">[2]!S_WQ_PRECLOSE($A42,$B$3-7,3)</f>
        <v>13.56</v>
      </c>
      <c r="F42" s="38">
        <f ca="1">[2]!S_wQ_CLOSE($A42,$B$3,1)</f>
        <v>13.29</v>
      </c>
      <c r="G42" s="44">
        <f t="shared" ca="1" si="4"/>
        <v>-1.9911504424778848E-2</v>
      </c>
      <c r="H42" s="68">
        <f ca="1">[2]!s_dq_preclose($A42,$B$3,3)/[2]!s_mq_preclose($A42,$B$3,3)-1</f>
        <v>0.13589743589743586</v>
      </c>
      <c r="I42" s="39">
        <f>[2]!S_FA_EPS_ADJUST(A42,"2011/12/31")</f>
        <v>0.33969913878367003</v>
      </c>
      <c r="J42" s="45">
        <f>[2]!S_FA_EPS_ADJUST(A42,"2012/12/31")</f>
        <v>0.4127456750763811</v>
      </c>
      <c r="K42" s="45">
        <f ca="1">[2]!s_est_eps($A42,2013,$B$3)</f>
        <v>0</v>
      </c>
      <c r="L42" s="39">
        <f t="shared" ca="1" si="5"/>
        <v>39.12285455767212</v>
      </c>
      <c r="M42" s="45">
        <f t="shared" ca="1" si="6"/>
        <v>32.199004865503689</v>
      </c>
      <c r="N42" s="45" t="e">
        <f t="shared" ca="1" si="7"/>
        <v>#DIV/0!</v>
      </c>
      <c r="O42" s="38">
        <f ca="1">[2]!s_val_pb_lf($A42,$B$3)</f>
        <v>3.352177619934082</v>
      </c>
      <c r="P42" s="135">
        <f>[2]!S_FA_ROE_BASIC($A42,"2012/12/31")/100</f>
        <v>0.12039999999999999</v>
      </c>
      <c r="Q42" s="46"/>
      <c r="R42" s="43"/>
      <c r="S42" s="43"/>
      <c r="T42" s="43"/>
      <c r="U42" s="43"/>
    </row>
    <row r="43" spans="1:21">
      <c r="A43" s="38" t="s">
        <v>60</v>
      </c>
      <c r="B43" s="38" t="str">
        <f>[2]!S_INFO_NAME(A43)</f>
        <v>中电远达</v>
      </c>
      <c r="C43" s="58">
        <f ca="1">[2]!S_SHARE_TOTAL(A43,$B$3)/10^8</f>
        <v>6.0062837699999996</v>
      </c>
      <c r="D43" s="58">
        <f ca="1">[2]!s_share_liqa(A43,$B$3)/10^8</f>
        <v>5.1187263600000001</v>
      </c>
      <c r="E43" s="38">
        <f ca="1">[2]!S_WQ_PRECLOSE($A43,$B$3-7,3)</f>
        <v>22.97</v>
      </c>
      <c r="F43" s="38">
        <f ca="1">[2]!S_wQ_CLOSE($A43,$B$3,1)</f>
        <v>22.34</v>
      </c>
      <c r="G43" s="44">
        <f t="shared" ca="1" si="4"/>
        <v>-2.7427078798432647E-2</v>
      </c>
      <c r="H43" s="68">
        <f ca="1">[2]!s_dq_preclose($A43,$B$3,3)/[2]!s_mq_preclose($A43,$B$3,3)-1</f>
        <v>4.3925233644859896E-2</v>
      </c>
      <c r="I43" s="39">
        <f>[2]!S_FA_EPS_ADJUST(A43,"2011/12/31")</f>
        <v>7.2489625177999215E-2</v>
      </c>
      <c r="J43" s="45">
        <f>[2]!S_FA_EPS_ADJUST(A43,"2012/12/31")</f>
        <v>0.28024417510996152</v>
      </c>
      <c r="K43" s="45">
        <f ca="1">[2]!s_est_eps($A43,2013,$B$3)</f>
        <v>0</v>
      </c>
      <c r="L43" s="39">
        <f t="shared" ca="1" si="5"/>
        <v>308.182032189349</v>
      </c>
      <c r="M43" s="45">
        <f t="shared" ca="1" si="6"/>
        <v>79.716197459712717</v>
      </c>
      <c r="N43" s="45" t="e">
        <f t="shared" ca="1" si="7"/>
        <v>#DIV/0!</v>
      </c>
      <c r="O43" s="38">
        <f ca="1">[2]!s_val_pb_lf($A43,$B$3)</f>
        <v>2.9642987251281738</v>
      </c>
      <c r="P43" s="135">
        <f>[2]!S_FA_ROE_BASIC($A43,"2012/12/31")/100</f>
        <v>6.3E-2</v>
      </c>
      <c r="Q43" s="46"/>
      <c r="R43" s="43"/>
      <c r="S43" s="43"/>
      <c r="T43" s="43"/>
      <c r="U43" s="43"/>
    </row>
    <row r="44" spans="1:21">
      <c r="A44" s="38" t="s">
        <v>61</v>
      </c>
      <c r="B44" s="38" t="str">
        <f>[2]!S_INFO_NAME(A44)</f>
        <v>菲达环保</v>
      </c>
      <c r="C44" s="58">
        <f ca="1">[2]!S_SHARE_TOTAL(A44,$B$3)/10^8</f>
        <v>4.0688944999999999</v>
      </c>
      <c r="D44" s="58">
        <f ca="1">[2]!s_share_liqa(A44,$B$3)/10^8</f>
        <v>4.0688944999999999</v>
      </c>
      <c r="E44" s="38">
        <f ca="1">[2]!S_WQ_PRECLOSE($A44,$B$3-7,3)</f>
        <v>13.05</v>
      </c>
      <c r="F44" s="38">
        <f ca="1">[2]!S_wQ_CLOSE($A44,$B$3,1)</f>
        <v>12.42</v>
      </c>
      <c r="G44" s="44">
        <f t="shared" ca="1" si="4"/>
        <v>-4.8275862068965614E-2</v>
      </c>
      <c r="H44" s="68">
        <f ca="1">[2]!s_dq_preclose($A44,$B$3,3)/[2]!s_mq_preclose($A44,$B$3,3)-1</f>
        <v>0.10695187165775399</v>
      </c>
      <c r="I44" s="39">
        <f>[2]!S_FA_EPS_ADJUST(A44,"2011/12/31")</f>
        <v>3.960527443019228E-2</v>
      </c>
      <c r="J44" s="45">
        <f>[2]!S_FA_EPS_ADJUST(A44,"2012/12/31")</f>
        <v>4.6684668624364677E-2</v>
      </c>
      <c r="K44" s="45">
        <f ca="1">[2]!s_est_eps($A44,2013,$B$3)</f>
        <v>0.19439999759197235</v>
      </c>
      <c r="L44" s="39">
        <f t="shared" ca="1" si="5"/>
        <v>313.59459513129553</v>
      </c>
      <c r="M44" s="45">
        <f t="shared" ca="1" si="6"/>
        <v>266.04023046482581</v>
      </c>
      <c r="N44" s="45">
        <f t="shared" ca="1" si="7"/>
        <v>63.888889680278872</v>
      </c>
      <c r="O44" s="38">
        <f ca="1">[2]!s_val_pb_lf($A44,$B$3)</f>
        <v>3.8586905002593994</v>
      </c>
      <c r="P44" s="135">
        <f>[2]!S_FA_ROE_BASIC($A44,"2012/12/31")/100</f>
        <v>3.5299999999999998E-2</v>
      </c>
      <c r="Q44" s="46"/>
      <c r="R44" s="43"/>
      <c r="S44" s="43"/>
      <c r="T44" s="43"/>
      <c r="U44" s="43"/>
    </row>
    <row r="45" spans="1:21">
      <c r="A45" s="38" t="s">
        <v>62</v>
      </c>
      <c r="B45" s="38" t="str">
        <f>[2]!S_INFO_NAME(A45)</f>
        <v>信雅达</v>
      </c>
      <c r="C45" s="58">
        <f ca="1">[2]!S_SHARE_TOTAL(A45,$B$3)/10^8</f>
        <v>2.0262918000000001</v>
      </c>
      <c r="D45" s="58">
        <f ca="1">[2]!s_share_liqa(A45,$B$3)/10^8</f>
        <v>2.0016243</v>
      </c>
      <c r="E45" s="38">
        <f ca="1">[2]!S_WQ_PRECLOSE($A45,$B$3-7,3)</f>
        <v>19.75</v>
      </c>
      <c r="F45" s="38">
        <f ca="1">[2]!S_wQ_CLOSE($A45,$B$3,1)</f>
        <v>19.75</v>
      </c>
      <c r="G45" s="44">
        <f t="shared" ca="1" si="4"/>
        <v>0</v>
      </c>
      <c r="H45" s="68">
        <f ca="1">[2]!s_dq_preclose($A45,$B$3,3)/[2]!s_mq_preclose($A45,$B$3,3)-1</f>
        <v>0</v>
      </c>
      <c r="I45" s="39">
        <f>[2]!S_FA_EPS_ADJUST(A45,"2011/12/31")</f>
        <v>0.26139584575133751</v>
      </c>
      <c r="J45" s="45">
        <f>[2]!S_FA_EPS_ADJUST(A45,"2012/12/31")</f>
        <v>0.34635506243473918</v>
      </c>
      <c r="K45" s="45">
        <f ca="1">[2]!s_est_eps($A45,2013,$B$3)</f>
        <v>0</v>
      </c>
      <c r="L45" s="39">
        <f t="shared" ca="1" si="5"/>
        <v>75.555906189832569</v>
      </c>
      <c r="M45" s="45">
        <f t="shared" ca="1" si="6"/>
        <v>57.022408915190404</v>
      </c>
      <c r="N45" s="45" t="e">
        <f t="shared" ca="1" si="7"/>
        <v>#DIV/0!</v>
      </c>
      <c r="O45" s="38">
        <f ca="1">[2]!s_val_pb_lf($A45,$B$3)</f>
        <v>6.3697576522827148</v>
      </c>
      <c r="P45" s="135">
        <f>[2]!S_FA_ROE_BASIC($A45,"2012/12/31")/100</f>
        <v>0.1381</v>
      </c>
      <c r="Q45" s="46"/>
      <c r="R45" s="43"/>
      <c r="S45" s="43"/>
      <c r="T45" s="43"/>
      <c r="U45" s="43"/>
    </row>
    <row r="46" spans="1:21">
      <c r="A46" s="332" t="s">
        <v>192</v>
      </c>
      <c r="B46" s="327"/>
      <c r="C46" s="57"/>
      <c r="D46" s="57"/>
      <c r="E46" s="38"/>
      <c r="F46" s="38"/>
      <c r="G46" s="38"/>
      <c r="H46" s="39"/>
      <c r="I46" s="39"/>
      <c r="J46" s="45"/>
      <c r="K46" s="41"/>
      <c r="L46" s="39"/>
      <c r="M46" s="45"/>
      <c r="N46" s="41"/>
      <c r="O46" s="38"/>
      <c r="P46" s="39"/>
      <c r="Q46" s="46"/>
      <c r="R46" s="46"/>
      <c r="S46" s="43"/>
      <c r="T46" s="43"/>
      <c r="U46" s="43"/>
    </row>
    <row r="47" spans="1:21">
      <c r="A47" s="38" t="s">
        <v>64</v>
      </c>
      <c r="B47" s="38" t="str">
        <f>[2]!S_INFO_NAME(A47)</f>
        <v>泰达股份</v>
      </c>
      <c r="C47" s="58">
        <f ca="1">[2]!S_SHARE_TOTAL(A47,$B$3)/10^8</f>
        <v>14.75573852</v>
      </c>
      <c r="D47" s="58">
        <f ca="1">[2]!s_share_liqa(A47,$B$3)/10^8</f>
        <v>14.638961180000003</v>
      </c>
      <c r="E47" s="38">
        <f ca="1">[2]!S_WQ_PRECLOSE($A47,$B$3-7,3)</f>
        <v>4.58</v>
      </c>
      <c r="F47" s="38">
        <f ca="1">[2]!S_wQ_CLOSE($A47,$B$3,1)</f>
        <v>4.8899999999999997</v>
      </c>
      <c r="G47" s="44">
        <f t="shared" ref="G47:G54" ca="1" si="8">F47/E47-1</f>
        <v>6.7685589519650646E-2</v>
      </c>
      <c r="H47" s="68">
        <f ca="1">[2]!s_dq_preclose($A47,$B$3,3)/[2]!s_mq_preclose($A47,$B$3,3)-1</f>
        <v>0.147887323943662</v>
      </c>
      <c r="I47" s="39">
        <f>[2]!S_FA_EPS_ADJUST(A47,"2011/12/31")</f>
        <v>6.058592857201159E-4</v>
      </c>
      <c r="J47" s="45">
        <f>[2]!S_FA_EPS_ADJUST(A47,"2012/12/31")</f>
        <v>-0.13267337504297277</v>
      </c>
      <c r="K47" s="45">
        <f ca="1">[2]!s_est_eps($A47,2013,$B$3)</f>
        <v>0</v>
      </c>
      <c r="L47" s="39">
        <f t="shared" ref="L47:L54" ca="1" si="9">$F47/I47</f>
        <v>8071.1810733210332</v>
      </c>
      <c r="M47" s="45">
        <f t="shared" ref="M47:M54" ca="1" si="10">$F47/J47</f>
        <v>-36.857432762346882</v>
      </c>
      <c r="N47" s="45" t="e">
        <f t="shared" ref="N47:N54" ca="1" si="11">$F47/K47</f>
        <v>#DIV/0!</v>
      </c>
      <c r="O47" s="38">
        <f ca="1">[2]!s_val_pb_lf($A47,$B$3)</f>
        <v>3.5534510612487793</v>
      </c>
      <c r="P47" s="135">
        <f>[2]!S_FA_ROE_BASIC($A47,"2012/12/31")/100</f>
        <v>-9.3599999999999989E-2</v>
      </c>
      <c r="Q47" s="46"/>
      <c r="R47" s="46"/>
      <c r="S47" s="43"/>
      <c r="T47" s="43"/>
      <c r="U47" s="43"/>
    </row>
    <row r="48" spans="1:21">
      <c r="A48" s="38" t="s">
        <v>65</v>
      </c>
      <c r="B48" s="38" t="str">
        <f>[2]!S_INFO_NAME(A48)</f>
        <v>桑德环境</v>
      </c>
      <c r="C48" s="58">
        <f ca="1">[2]!S_SHARE_TOTAL(A48,$B$3)/10^8</f>
        <v>8.4361662099999997</v>
      </c>
      <c r="D48" s="58">
        <f ca="1">[2]!s_share_liqa(A48,$B$3)/10^8</f>
        <v>8.1323321400000008</v>
      </c>
      <c r="E48" s="38">
        <f ca="1">[2]!S_WQ_PRECLOSE($A48,$B$3-7,3)</f>
        <v>24.78</v>
      </c>
      <c r="F48" s="38">
        <f ca="1">[2]!S_wQ_CLOSE($A48,$B$3,1)</f>
        <v>24.78</v>
      </c>
      <c r="G48" s="44">
        <f t="shared" ca="1" si="8"/>
        <v>0</v>
      </c>
      <c r="H48" s="68">
        <f ca="1">[2]!s_dq_preclose($A48,$B$3,3)/[2]!s_mq_preclose($A48,$B$3,3)-1</f>
        <v>3.4655532359081587E-2</v>
      </c>
      <c r="I48" s="39">
        <f>[2]!S_FA_EPS_ADJUST(A48,"2011/12/31")</f>
        <v>0.35669670870555314</v>
      </c>
      <c r="J48" s="45">
        <f>[2]!S_FA_EPS_ADJUST(A48,"2012/12/31")</f>
        <v>0.5087217212497287</v>
      </c>
      <c r="K48" s="45">
        <f ca="1">[2]!s_est_eps($A48,2013,$B$3)</f>
        <v>0</v>
      </c>
      <c r="L48" s="39">
        <f t="shared" ca="1" si="9"/>
        <v>69.470783988801685</v>
      </c>
      <c r="M48" s="45">
        <f t="shared" ca="1" si="10"/>
        <v>48.710324259646924</v>
      </c>
      <c r="N48" s="45" t="e">
        <f t="shared" ca="1" si="11"/>
        <v>#DIV/0!</v>
      </c>
      <c r="O48" s="38">
        <f ca="1">[2]!s_val_pb_lf($A48,$B$3)</f>
        <v>4.4624218940734863</v>
      </c>
      <c r="P48" s="135">
        <f>[2]!S_FA_ROE_BASIC($A48,"2012/12/31")/100</f>
        <v>0.23879999999999998</v>
      </c>
      <c r="Q48" s="46"/>
      <c r="R48" s="46"/>
      <c r="S48" s="43"/>
      <c r="T48" s="43"/>
      <c r="U48" s="43"/>
    </row>
    <row r="49" spans="1:21">
      <c r="A49" s="38" t="s">
        <v>63</v>
      </c>
      <c r="B49" s="38" t="str">
        <f>[2]!S_INFO_NAME(A49)</f>
        <v>盛运股份</v>
      </c>
      <c r="C49" s="58">
        <f ca="1">[2]!S_SHARE_TOTAL(A49,$B$3)/10^8</f>
        <v>5.2949453500000008</v>
      </c>
      <c r="D49" s="58">
        <f ca="1">[2]!s_share_liqa(A49,$B$3)/10^8</f>
        <v>3.6100276600000001</v>
      </c>
      <c r="E49" s="38">
        <f ca="1">[2]!S_WQ_PRECLOSE($A49,$B$3-7,3)</f>
        <v>16.91</v>
      </c>
      <c r="F49" s="38">
        <f ca="1">[2]!S_wQ_CLOSE($A49,$B$3,1)</f>
        <v>15.79</v>
      </c>
      <c r="G49" s="44">
        <f t="shared" ca="1" si="8"/>
        <v>-6.6232998225901896E-2</v>
      </c>
      <c r="H49" s="68">
        <f ca="1">[2]!s_dq_preclose($A49,$B$3,3)/[2]!s_mq_preclose($A49,$B$3,3)-1</f>
        <v>8.076659822039689E-2</v>
      </c>
      <c r="I49" s="39">
        <f>[2]!S_FA_EPS_ADJUST(A49,"2011/12/31")</f>
        <v>0.13635607870815888</v>
      </c>
      <c r="J49" s="45">
        <f>[2]!S_FA_EPS_ADJUST(A49,"2012/12/31")</f>
        <v>0.1583390029134106</v>
      </c>
      <c r="K49" s="45">
        <f ca="1">[2]!s_est_eps($A49,2013,$B$3)</f>
        <v>0</v>
      </c>
      <c r="L49" s="39">
        <f ca="1">$F49/I49</f>
        <v>115.79975128058007</v>
      </c>
      <c r="M49" s="45">
        <f ca="1">$F49/J49</f>
        <v>99.722744929971114</v>
      </c>
      <c r="N49" s="45" t="e">
        <f ca="1">$F49/K49</f>
        <v>#DIV/0!</v>
      </c>
      <c r="O49" s="38">
        <f ca="1">[2]!s_val_pb_lf($A49,$B$3)</f>
        <v>4.3084120750427246</v>
      </c>
      <c r="P49" s="135">
        <f>[2]!S_FA_ROE_BASIC($A49,"2012/12/31")/100</f>
        <v>8.5500000000000007E-2</v>
      </c>
      <c r="Q49" s="46"/>
      <c r="R49" s="43"/>
      <c r="S49" s="43"/>
      <c r="T49" s="43"/>
      <c r="U49" s="43"/>
    </row>
    <row r="50" spans="1:21">
      <c r="A50" s="38" t="s">
        <v>66</v>
      </c>
      <c r="B50" s="38" t="str">
        <f>[2]!S_INFO_NAME(A50)</f>
        <v>富春环保</v>
      </c>
      <c r="C50" s="58">
        <f ca="1">[2]!S_SHARE_TOTAL(A50,$B$3)/10^8</f>
        <v>7.3472214999999998</v>
      </c>
      <c r="D50" s="58">
        <f ca="1">[2]!s_share_liqa(A50,$B$3)/10^8</f>
        <v>7.3141990000000003</v>
      </c>
      <c r="E50" s="38">
        <f ca="1">[2]!S_WQ_PRECLOSE($A50,$B$3-7,3)</f>
        <v>8.82</v>
      </c>
      <c r="F50" s="38">
        <f ca="1">[2]!S_wQ_CLOSE($A50,$B$3,1)</f>
        <v>8.82</v>
      </c>
      <c r="G50" s="44">
        <f t="shared" ca="1" si="8"/>
        <v>0</v>
      </c>
      <c r="H50" s="68">
        <f ca="1">[2]!s_dq_preclose($A50,$B$3,3)/[2]!s_mq_preclose($A50,$B$3,3)-1</f>
        <v>7.2992700729926918E-2</v>
      </c>
      <c r="I50" s="39">
        <f>[2]!S_FA_EPS_ADJUST(A50,"2011/12/31")</f>
        <v>0.25896179498603655</v>
      </c>
      <c r="J50" s="45">
        <f>[2]!S_FA_EPS_ADJUST(A50,"2012/12/31")</f>
        <v>0.31817336246089761</v>
      </c>
      <c r="K50" s="45">
        <f ca="1">[2]!s_est_eps($A50,2013,$B$3)</f>
        <v>0</v>
      </c>
      <c r="L50" s="39">
        <f t="shared" ca="1" si="9"/>
        <v>34.05907809866541</v>
      </c>
      <c r="M50" s="45">
        <f t="shared" ca="1" si="10"/>
        <v>27.720736681984015</v>
      </c>
      <c r="N50" s="45" t="e">
        <f t="shared" ca="1" si="11"/>
        <v>#DIV/0!</v>
      </c>
      <c r="O50" s="38">
        <f ca="1">[2]!s_val_pb_lf($A50,$B$3)</f>
        <v>3.0487680435180664</v>
      </c>
      <c r="P50" s="135">
        <f>[2]!S_FA_ROE_BASIC($A50,"2012/12/31")/100</f>
        <v>0.1242</v>
      </c>
      <c r="Q50" s="46"/>
      <c r="R50" s="46"/>
      <c r="S50" s="43"/>
      <c r="T50" s="43"/>
      <c r="U50" s="43"/>
    </row>
    <row r="51" spans="1:21">
      <c r="A51" s="38" t="s">
        <v>67</v>
      </c>
      <c r="B51" s="38" t="str">
        <f>[2]!S_INFO_NAME(A51)</f>
        <v>华光股份</v>
      </c>
      <c r="C51" s="58">
        <f ca="1">[2]!S_SHARE_TOTAL(A51,$B$3)/10^8</f>
        <v>2.56</v>
      </c>
      <c r="D51" s="58">
        <f ca="1">[2]!s_share_liqa(A51,$B$3)/10^8</f>
        <v>2.56</v>
      </c>
      <c r="E51" s="38">
        <f ca="1">[2]!S_WQ_PRECLOSE($A51,$B$3-7,3)</f>
        <v>14.74</v>
      </c>
      <c r="F51" s="38">
        <f ca="1">[2]!S_wQ_CLOSE($A51,$B$3,1)</f>
        <v>14.81</v>
      </c>
      <c r="G51" s="44">
        <f t="shared" ca="1" si="8"/>
        <v>4.7489823609225823E-3</v>
      </c>
      <c r="H51" s="68">
        <f ca="1">[2]!s_dq_preclose($A51,$B$3,3)/[2]!s_mq_preclose($A51,$B$3,3)-1</f>
        <v>0.16614173228346463</v>
      </c>
      <c r="I51" s="39">
        <f>[2]!S_FA_EPS_ADJUST(A51,"2011/12/31")</f>
        <v>0.53275060378906247</v>
      </c>
      <c r="J51" s="45">
        <f>[2]!S_FA_EPS_ADJUST(A51,"2012/12/31")</f>
        <v>0.32380096890625004</v>
      </c>
      <c r="K51" s="45">
        <f ca="1">[2]!s_est_eps($A51,2013,$B$3)</f>
        <v>0</v>
      </c>
      <c r="L51" s="39">
        <f t="shared" ca="1" si="9"/>
        <v>27.799123820165352</v>
      </c>
      <c r="M51" s="45">
        <f t="shared" ca="1" si="10"/>
        <v>45.737973082742485</v>
      </c>
      <c r="N51" s="45" t="e">
        <f t="shared" ca="1" si="11"/>
        <v>#DIV/0!</v>
      </c>
      <c r="O51" s="38">
        <f ca="1">[2]!s_val_pb_lf($A51,$B$3)</f>
        <v>2.8359465599060059</v>
      </c>
      <c r="P51" s="135">
        <f>[2]!S_FA_ROE_BASIC($A51,"2012/12/31")/100</f>
        <v>6.59E-2</v>
      </c>
      <c r="Q51" s="46"/>
      <c r="R51" s="46"/>
      <c r="S51" s="43"/>
      <c r="T51" s="43"/>
      <c r="U51" s="43"/>
    </row>
    <row r="52" spans="1:21">
      <c r="A52" s="38" t="s">
        <v>68</v>
      </c>
      <c r="B52" s="38" t="str">
        <f>[2]!S_INFO_NAME(A52)</f>
        <v>兴源过滤</v>
      </c>
      <c r="C52" s="58">
        <f ca="1">[2]!S_SHARE_TOTAL(A52,$B$3)/10^8</f>
        <v>1.5375793</v>
      </c>
      <c r="D52" s="58">
        <f ca="1">[2]!s_share_liqa(A52,$B$3)/10^8</f>
        <v>0.32031999999999999</v>
      </c>
      <c r="E52" s="38">
        <f ca="1">[2]!S_WQ_PRECLOSE($A52,$B$3-7,3)</f>
        <v>31.21</v>
      </c>
      <c r="F52" s="38">
        <f ca="1">[2]!S_wQ_CLOSE($A52,$B$3,1)</f>
        <v>31.41</v>
      </c>
      <c r="G52" s="44">
        <f t="shared" ca="1" si="8"/>
        <v>6.4082024991989339E-3</v>
      </c>
      <c r="H52" s="68">
        <f ca="1">[2]!s_dq_preclose($A52,$B$3,3)/[2]!s_mq_preclose($A52,$B$3,3)-1</f>
        <v>8.8734835355285924E-2</v>
      </c>
      <c r="I52" s="39">
        <f>[2]!S_FA_EPS_ADJUST(A52,"2011/12/31")</f>
        <v>0.30136144217082006</v>
      </c>
      <c r="J52" s="45">
        <f>[2]!S_FA_EPS_ADJUST(A52,"2012/12/31")</f>
        <v>0.25143905371254677</v>
      </c>
      <c r="K52" s="45">
        <f ca="1">[2]!s_est_eps($A52,2013,$B$3)</f>
        <v>0</v>
      </c>
      <c r="L52" s="39">
        <f t="shared" ca="1" si="9"/>
        <v>104.22700320831335</v>
      </c>
      <c r="M52" s="45">
        <f t="shared" ca="1" si="10"/>
        <v>124.92092829743515</v>
      </c>
      <c r="N52" s="45" t="e">
        <f t="shared" ca="1" si="11"/>
        <v>#DIV/0!</v>
      </c>
      <c r="O52" s="38">
        <f ca="1">[2]!s_val_pb_lf($A52,$B$3)</f>
        <v>5.182642936706543</v>
      </c>
      <c r="P52" s="135">
        <f>[2]!S_FA_ROE_BASIC($A52,"2012/12/31")/100</f>
        <v>7.5300000000000006E-2</v>
      </c>
      <c r="Q52" s="46"/>
      <c r="R52" s="46"/>
      <c r="S52" s="43"/>
      <c r="T52" s="43"/>
      <c r="U52" s="43"/>
    </row>
    <row r="53" spans="1:21">
      <c r="A53" s="38" t="s">
        <v>69</v>
      </c>
      <c r="B53" s="38" t="str">
        <f>[2]!S_INFO_NAME(A53)</f>
        <v>杭锅股份</v>
      </c>
      <c r="C53" s="58">
        <f ca="1">[2]!S_SHARE_TOTAL(A53,$B$3)/10^8</f>
        <v>4.0052000000000003</v>
      </c>
      <c r="D53" s="58">
        <f ca="1">[2]!s_share_liqa(A53,$B$3)/10^8</f>
        <v>3.9168259999999999</v>
      </c>
      <c r="E53" s="38">
        <f ca="1">[2]!S_WQ_PRECLOSE($A53,$B$3-7,3)</f>
        <v>14.55</v>
      </c>
      <c r="F53" s="38">
        <f ca="1">[2]!S_wQ_CLOSE($A53,$B$3,1)</f>
        <v>15.81</v>
      </c>
      <c r="G53" s="44">
        <f t="shared" ca="1" si="8"/>
        <v>8.6597938144329811E-2</v>
      </c>
      <c r="H53" s="68">
        <f ca="1">[2]!s_dq_preclose($A53,$B$3,3)/[2]!s_mq_preclose($A53,$B$3,3)-1</f>
        <v>0.19591527987897117</v>
      </c>
      <c r="I53" s="39">
        <f>[2]!S_FA_EPS_ADJUST(A53,"2011/12/31")</f>
        <v>0.8204229252971138</v>
      </c>
      <c r="J53" s="45">
        <f>[2]!S_FA_EPS_ADJUST(A53,"2012/12/31")</f>
        <v>0.84585938777089786</v>
      </c>
      <c r="K53" s="45">
        <f ca="1">[2]!s_est_eps($A53,2013,$B$3)</f>
        <v>0.62510001659393311</v>
      </c>
      <c r="L53" s="39">
        <f t="shared" ca="1" si="9"/>
        <v>19.27054877735706</v>
      </c>
      <c r="M53" s="45">
        <f t="shared" ca="1" si="10"/>
        <v>18.691049870196817</v>
      </c>
      <c r="N53" s="45">
        <f t="shared" ca="1" si="11"/>
        <v>25.291952616072678</v>
      </c>
      <c r="O53" s="38">
        <f ca="1">[2]!s_val_pb_lf($A53,$B$3)</f>
        <v>2.4122626781463623</v>
      </c>
      <c r="P53" s="135">
        <f>[2]!S_FA_ROE_BASIC($A53,"2012/12/31")/100</f>
        <v>0.13600000000000001</v>
      </c>
      <c r="Q53" s="46"/>
      <c r="R53" s="43"/>
      <c r="S53" s="43"/>
      <c r="T53" s="43"/>
      <c r="U53" s="43"/>
    </row>
    <row r="54" spans="1:21">
      <c r="A54" s="38" t="s">
        <v>70</v>
      </c>
      <c r="B54" s="38" t="str">
        <f>[2]!S_INFO_NAME(A54)</f>
        <v>华西能源</v>
      </c>
      <c r="C54" s="58">
        <f ca="1">[2]!S_SHARE_TOTAL(A54,$B$3)/10^8</f>
        <v>3.69</v>
      </c>
      <c r="D54" s="58">
        <f ca="1">[2]!s_share_liqa(A54,$B$3)/10^8</f>
        <v>2.0823516</v>
      </c>
      <c r="E54" s="38">
        <f ca="1">[2]!S_WQ_PRECLOSE($A54,$B$3-7,3)</f>
        <v>23.24</v>
      </c>
      <c r="F54" s="38">
        <f ca="1">[2]!S_wQ_CLOSE($A54,$B$3,1)</f>
        <v>22</v>
      </c>
      <c r="G54" s="44">
        <f t="shared" ca="1" si="8"/>
        <v>-5.3356282271944888E-2</v>
      </c>
      <c r="H54" s="68">
        <f ca="1">[2]!s_dq_preclose($A54,$B$3,3)/[2]!s_mq_preclose($A54,$B$3,3)-1</f>
        <v>2.7347310847765094E-3</v>
      </c>
      <c r="I54" s="39">
        <f>[2]!S_FA_EPS_ADJUST(A54,"2011/12/31")</f>
        <v>0.27766844211382113</v>
      </c>
      <c r="J54" s="45">
        <f>[2]!S_FA_EPS_ADJUST(A54,"2012/12/31")</f>
        <v>0.28037707596205963</v>
      </c>
      <c r="K54" s="45">
        <f ca="1">[2]!s_est_eps($A54,2013,$B$3)</f>
        <v>0</v>
      </c>
      <c r="L54" s="39">
        <f t="shared" ca="1" si="9"/>
        <v>79.231186059602038</v>
      </c>
      <c r="M54" s="45">
        <f t="shared" ca="1" si="10"/>
        <v>78.465758744759214</v>
      </c>
      <c r="N54" s="45" t="e">
        <f t="shared" ca="1" si="11"/>
        <v>#DIV/0!</v>
      </c>
      <c r="O54" s="38">
        <f ca="1">[2]!s_val_pb_lf($A54,$B$3)</f>
        <v>3.0257809162139893</v>
      </c>
      <c r="P54" s="135">
        <f>[2]!S_FA_ROE_BASIC($A54,"2012/12/31")/100</f>
        <v>6.4500000000000002E-2</v>
      </c>
      <c r="Q54" s="46"/>
      <c r="R54" s="43"/>
      <c r="S54" s="43"/>
      <c r="T54" s="43"/>
      <c r="U54" s="43"/>
    </row>
    <row r="55" spans="1:21">
      <c r="A55" s="326" t="s">
        <v>24</v>
      </c>
      <c r="B55" s="327"/>
      <c r="C55" s="57"/>
      <c r="D55" s="57"/>
      <c r="E55" s="38"/>
      <c r="F55" s="38"/>
      <c r="G55" s="38"/>
      <c r="H55" s="39"/>
      <c r="I55" s="39"/>
      <c r="J55" s="45"/>
      <c r="K55" s="41"/>
      <c r="L55" s="39"/>
      <c r="M55" s="45"/>
      <c r="N55" s="41"/>
      <c r="O55" s="38"/>
      <c r="P55" s="39"/>
      <c r="Q55" s="46"/>
      <c r="R55" s="46"/>
      <c r="S55" s="43"/>
      <c r="T55" s="43"/>
      <c r="U55" s="43"/>
    </row>
    <row r="56" spans="1:21">
      <c r="A56" s="38" t="s">
        <v>71</v>
      </c>
      <c r="B56" s="38" t="str">
        <f>[2]!S_INFO_NAME(A56)</f>
        <v>先河环保</v>
      </c>
      <c r="C56" s="58">
        <f ca="1">[2]!S_SHARE_TOTAL(A56,$B$3)/10^8</f>
        <v>3.2448000000000001</v>
      </c>
      <c r="D56" s="58">
        <f ca="1">[2]!s_share_liqa(A56,$B$3)/10^8</f>
        <v>2.6378155699999999</v>
      </c>
      <c r="E56" s="38">
        <f ca="1">[2]!S_WQ_PRECLOSE($A56,$B$3-7,3)</f>
        <v>15.37</v>
      </c>
      <c r="F56" s="38">
        <f ca="1">[2]!S_wQ_CLOSE($A56,$B$3,1)</f>
        <v>15.06</v>
      </c>
      <c r="G56" s="44">
        <f ca="1">F56/E56-1</f>
        <v>-2.0169160702667499E-2</v>
      </c>
      <c r="H56" s="68">
        <f ca="1">[2]!s_dq_preclose($A56,$B$3,3)/[2]!s_mq_preclose($A56,$B$3,3)-1</f>
        <v>3.7904893177119314E-2</v>
      </c>
      <c r="I56" s="39">
        <f>[2]!S_FA_EPS_ADJUST(A56,"2011/12/31")</f>
        <v>0.12392132085182445</v>
      </c>
      <c r="J56" s="45">
        <f>[2]!S_FA_EPS_ADJUST(A56,"2012/12/31")</f>
        <v>0.1433571237672584</v>
      </c>
      <c r="K56" s="45">
        <f ca="1">[2]!s_est_eps($A56,2013,$B$3)</f>
        <v>0</v>
      </c>
      <c r="L56" s="39">
        <f t="shared" ref="L56:N59" ca="1" si="12">$F56/I56</f>
        <v>121.52872400389911</v>
      </c>
      <c r="M56" s="45">
        <f t="shared" ca="1" si="12"/>
        <v>105.05233087997809</v>
      </c>
      <c r="N56" s="45" t="e">
        <f t="shared" ca="1" si="12"/>
        <v>#DIV/0!</v>
      </c>
      <c r="O56" s="38">
        <f ca="1">[2]!s_val_pb_lf($A56,$B$3)</f>
        <v>5.018500804901123</v>
      </c>
      <c r="P56" s="135">
        <f>[2]!S_FA_ROE_BASIC($A56,"2012/12/31")/100</f>
        <v>5.21E-2</v>
      </c>
      <c r="Q56" s="46"/>
      <c r="R56" s="46"/>
      <c r="S56" s="43"/>
      <c r="T56" s="43"/>
    </row>
    <row r="57" spans="1:21">
      <c r="A57" s="38" t="s">
        <v>72</v>
      </c>
      <c r="B57" s="38" t="str">
        <f>[2]!S_INFO_NAME(A57)</f>
        <v>天瑞仪器</v>
      </c>
      <c r="C57" s="58">
        <f ca="1">[2]!S_SHARE_TOTAL(A57,$B$3)/10^8</f>
        <v>1.5391999999999999</v>
      </c>
      <c r="D57" s="58">
        <f ca="1">[2]!s_share_liqa(A57,$B$3)/10^8</f>
        <v>0.88954999999999995</v>
      </c>
      <c r="E57" s="38">
        <f ca="1">[2]!S_WQ_PRECLOSE($A57,$B$3-7,3)</f>
        <v>23.49</v>
      </c>
      <c r="F57" s="38">
        <f ca="1">[2]!S_wQ_CLOSE($A57,$B$3,1)</f>
        <v>26.23</v>
      </c>
      <c r="G57" s="44">
        <f ca="1">F57/E57-1</f>
        <v>0.1166453810131971</v>
      </c>
      <c r="H57" s="68">
        <f ca="1">[2]!s_dq_preclose($A57,$B$3,3)/[2]!s_mq_preclose($A57,$B$3,3)-1</f>
        <v>0.22570093457943941</v>
      </c>
      <c r="I57" s="39">
        <f>[2]!S_FA_EPS_ADJUST(A57,"2011/12/31")</f>
        <v>0.54519261798336804</v>
      </c>
      <c r="J57" s="45">
        <f>[2]!S_FA_EPS_ADJUST(A57,"2012/12/31")</f>
        <v>0.38689070939449066</v>
      </c>
      <c r="K57" s="45">
        <f ca="1">[2]!s_est_eps($A57,2013,$B$3)</f>
        <v>0</v>
      </c>
      <c r="L57" s="39">
        <f t="shared" ca="1" si="12"/>
        <v>48.111436462626841</v>
      </c>
      <c r="M57" s="45">
        <f t="shared" ca="1" si="12"/>
        <v>67.796923945399641</v>
      </c>
      <c r="N57" s="45" t="e">
        <f t="shared" ca="1" si="12"/>
        <v>#DIV/0!</v>
      </c>
      <c r="O57" s="38">
        <f ca="1">[2]!s_val_pb_lf($A57,$B$3)</f>
        <v>2.7911081314086914</v>
      </c>
      <c r="P57" s="135">
        <f>[2]!S_FA_ROE_BASIC($A57,"2012/12/31")/100</f>
        <v>4.2599999999999999E-2</v>
      </c>
      <c r="Q57" s="46"/>
      <c r="R57" s="46"/>
      <c r="S57" s="43"/>
      <c r="T57" s="43"/>
    </row>
    <row r="58" spans="1:21">
      <c r="A58" s="38" t="s">
        <v>73</v>
      </c>
      <c r="B58" s="38" t="str">
        <f>[2]!S_INFO_NAME(A58)</f>
        <v>聚光科技</v>
      </c>
      <c r="C58" s="58">
        <f ca="1">[2]!S_SHARE_TOTAL(A58,$B$3)/10^8</f>
        <v>4.45</v>
      </c>
      <c r="D58" s="58">
        <f ca="1">[2]!s_share_liqa(A58,$B$3)/10^8</f>
        <v>4.45</v>
      </c>
      <c r="E58" s="38">
        <f ca="1">[2]!S_WQ_PRECLOSE($A58,$B$3-7,3)</f>
        <v>17.11</v>
      </c>
      <c r="F58" s="38">
        <f ca="1">[2]!S_wQ_CLOSE($A58,$B$3,1)</f>
        <v>17.98</v>
      </c>
      <c r="G58" s="44">
        <f ca="1">F58/E58-1</f>
        <v>5.0847457627118731E-2</v>
      </c>
      <c r="H58" s="68">
        <f ca="1">[2]!s_dq_preclose($A58,$B$3,3)/[2]!s_mq_preclose($A58,$B$3,3)-1</f>
        <v>5.7647058823529385E-2</v>
      </c>
      <c r="I58" s="39">
        <f>[2]!S_FA_EPS_ADJUST(A58,"2011/12/31")</f>
        <v>0.39223403653932581</v>
      </c>
      <c r="J58" s="45">
        <f>[2]!S_FA_EPS_ADJUST(A58,"2012/12/31")</f>
        <v>0.39859600202247192</v>
      </c>
      <c r="K58" s="45">
        <f ca="1">[2]!s_est_eps($A58,2013,$B$3)</f>
        <v>0</v>
      </c>
      <c r="L58" s="39">
        <f t="shared" ca="1" si="12"/>
        <v>45.839979004976804</v>
      </c>
      <c r="M58" s="45">
        <f t="shared" ca="1" si="12"/>
        <v>45.10833001026019</v>
      </c>
      <c r="N58" s="45" t="e">
        <f t="shared" ca="1" si="12"/>
        <v>#DIV/0!</v>
      </c>
      <c r="O58" s="38">
        <f ca="1">[2]!s_val_pb_lf($A58,$B$3)</f>
        <v>4.1168298721313477</v>
      </c>
      <c r="P58" s="135">
        <f>[2]!S_FA_ROE_BASIC($A58,"2012/12/31")/100</f>
        <v>0.10439999999999999</v>
      </c>
      <c r="Q58" s="46"/>
      <c r="R58" s="46"/>
      <c r="S58" s="43"/>
      <c r="T58" s="43"/>
    </row>
    <row r="59" spans="1:21">
      <c r="A59" s="38" t="s">
        <v>74</v>
      </c>
      <c r="B59" s="38" t="str">
        <f>[2]!S_INFO_NAME(A59)</f>
        <v>雪迪龙</v>
      </c>
      <c r="C59" s="58">
        <f ca="1">[2]!S_SHARE_TOTAL(A59,$B$3)/10^8</f>
        <v>2.7494559999999999</v>
      </c>
      <c r="D59" s="58">
        <f ca="1">[2]!s_share_liqa(A59,$B$3)/10^8</f>
        <v>0.74945600000000001</v>
      </c>
      <c r="E59" s="38">
        <f ca="1">[2]!S_WQ_PRECLOSE($A59,$B$3-7,3)</f>
        <v>24.5</v>
      </c>
      <c r="F59" s="38">
        <f ca="1">[2]!S_wQ_CLOSE($A59,$B$3,1)</f>
        <v>24.41</v>
      </c>
      <c r="G59" s="44">
        <f ca="1">F59/E59-1</f>
        <v>-3.6734693877551461E-3</v>
      </c>
      <c r="H59" s="68">
        <f ca="1">[2]!s_dq_preclose($A59,$B$3,3)/[2]!s_mq_preclose($A59,$B$3,3)-1</f>
        <v>8.1524147097917554E-2</v>
      </c>
      <c r="I59" s="39">
        <f>[2]!S_FA_EPS_ADJUST(A59,"2011/12/31")</f>
        <v>0.29633124239849629</v>
      </c>
      <c r="J59" s="45">
        <f>[2]!S_FA_EPS_ADJUST(A59,"2012/12/31")</f>
        <v>0.36319408541180509</v>
      </c>
      <c r="K59" s="45">
        <f ca="1">[2]!s_est_eps($A59,2013,$B$3)</f>
        <v>0</v>
      </c>
      <c r="L59" s="39">
        <f t="shared" ca="1" si="12"/>
        <v>82.374034551423549</v>
      </c>
      <c r="M59" s="45">
        <f t="shared" ca="1" si="12"/>
        <v>67.209244259368631</v>
      </c>
      <c r="N59" s="45" t="e">
        <f t="shared" ca="1" si="12"/>
        <v>#DIV/0!</v>
      </c>
      <c r="O59" s="38">
        <f ca="1">[2]!s_val_pb_lf($A59,$B$3)</f>
        <v>5.5301127433776855</v>
      </c>
      <c r="P59" s="135">
        <f>[2]!S_FA_ROE_BASIC($A59,"2012/12/31")/100</f>
        <v>0.11460000000000001</v>
      </c>
      <c r="Q59" s="46"/>
      <c r="R59" s="46"/>
      <c r="S59" s="43"/>
    </row>
    <row r="60" spans="1:21">
      <c r="A60" s="326" t="s">
        <v>25</v>
      </c>
      <c r="B60" s="328"/>
      <c r="C60" s="56"/>
      <c r="D60" s="56"/>
      <c r="E60" s="38"/>
      <c r="F60" s="38"/>
      <c r="G60" s="38"/>
      <c r="H60" s="39"/>
      <c r="I60" s="39"/>
      <c r="J60" s="45"/>
      <c r="K60" s="41"/>
      <c r="L60" s="39"/>
      <c r="M60" s="45"/>
      <c r="N60" s="41"/>
      <c r="O60" s="38"/>
      <c r="P60" s="39"/>
      <c r="Q60" s="46"/>
      <c r="R60" s="46"/>
      <c r="S60" s="43"/>
    </row>
    <row r="61" spans="1:21">
      <c r="A61" s="38" t="s">
        <v>75</v>
      </c>
      <c r="B61" s="38" t="str">
        <f>[2]!S_INFO_NAME(A61)</f>
        <v>云投生态</v>
      </c>
      <c r="C61" s="58">
        <f ca="1">[2]!S_SHARE_TOTAL(A61,$B$3)/10^8</f>
        <v>1.8413288999999999</v>
      </c>
      <c r="D61" s="58">
        <f ca="1">[2]!s_share_liqa(A61,$B$3)/10^8</f>
        <v>1.0782911899999998</v>
      </c>
      <c r="E61" s="38">
        <f ca="1">[2]!S_WQ_PRECLOSE($A61,$B$3-7,3)</f>
        <v>16.149999999999999</v>
      </c>
      <c r="F61" s="38">
        <f ca="1">[2]!S_wQ_CLOSE($A61,$B$3,1)</f>
        <v>16.04</v>
      </c>
      <c r="G61" s="44">
        <f t="shared" ref="G61:G66" ca="1" si="13">F61/E61-1</f>
        <v>-6.8111455108358365E-3</v>
      </c>
      <c r="H61" s="68">
        <f ca="1">[2]!s_dq_preclose($A61,$B$3,3)/[2]!s_mq_preclose($A61,$B$3,3)-1</f>
        <v>1.7121116043119722E-2</v>
      </c>
      <c r="I61" s="39">
        <f>[2]!S_FA_EPS_ADJUST(A61,"2011/12/31")</f>
        <v>-0.24262948754022165</v>
      </c>
      <c r="J61" s="45">
        <f>[2]!S_FA_EPS_ADJUST(A61,"2012/12/31")</f>
        <v>-2.1487601318808388E-2</v>
      </c>
      <c r="K61" s="45">
        <f ca="1">[2]!s_est_eps($A61,2013,$B$3)</f>
        <v>0</v>
      </c>
      <c r="L61" s="39">
        <f t="shared" ref="L61:L66" ca="1" si="14">$F61/I61</f>
        <v>-66.109029708686933</v>
      </c>
      <c r="M61" s="45">
        <f t="shared" ref="M61:M66" ca="1" si="15">$F61/J61</f>
        <v>-746.47699210427788</v>
      </c>
      <c r="N61" s="45" t="e">
        <f t="shared" ref="N61:N66" ca="1" si="16">$F61/K61</f>
        <v>#DIV/0!</v>
      </c>
      <c r="O61" s="38">
        <f ca="1">[2]!s_val_pb_lf($A61,$B$3)</f>
        <v>3.6718335151672363</v>
      </c>
      <c r="P61" s="135">
        <f>[2]!S_FA_ROE_BASIC($A61,"2012/12/31")/100</f>
        <v>-1.21E-2</v>
      </c>
      <c r="Q61" s="46"/>
      <c r="R61" s="46"/>
      <c r="S61" s="43"/>
    </row>
    <row r="62" spans="1:21">
      <c r="A62" s="38" t="s">
        <v>76</v>
      </c>
      <c r="B62" s="38" t="str">
        <f>[2]!S_INFO_NAME(A62)</f>
        <v>铁汉生态</v>
      </c>
      <c r="C62" s="58">
        <f ca="1">[2]!S_SHARE_TOTAL(A62,$B$3)/10^8</f>
        <v>5.05289404</v>
      </c>
      <c r="D62" s="58">
        <f ca="1">[2]!s_share_liqa(A62,$B$3)/10^8</f>
        <v>2.9293679300000002</v>
      </c>
      <c r="E62" s="38">
        <f ca="1">[2]!S_WQ_PRECLOSE($A62,$B$3-7,3)</f>
        <v>14.69</v>
      </c>
      <c r="F62" s="38">
        <f ca="1">[2]!S_wQ_CLOSE($A62,$B$3,1)</f>
        <v>14.2</v>
      </c>
      <c r="G62" s="44">
        <f t="shared" ca="1" si="13"/>
        <v>-3.3356024506467019E-2</v>
      </c>
      <c r="H62" s="68">
        <f ca="1">[2]!s_dq_preclose($A62,$B$3,3)/[2]!s_mq_preclose($A62,$B$3,3)-1</f>
        <v>4.181951577402776E-2</v>
      </c>
      <c r="I62" s="39">
        <f>[2]!S_FA_EPS_ADJUST(A62,"2011/12/31")</f>
        <v>0.27756918175944967</v>
      </c>
      <c r="J62" s="45">
        <f>[2]!S_FA_EPS_ADJUST(A62,"2012/12/31")</f>
        <v>0.42729310898037354</v>
      </c>
      <c r="K62" s="45">
        <f ca="1">[2]!s_est_eps($A62,2013,$B$3)</f>
        <v>0</v>
      </c>
      <c r="L62" s="39">
        <f t="shared" ca="1" si="14"/>
        <v>51.158417191668541</v>
      </c>
      <c r="M62" s="45">
        <f t="shared" ca="1" si="15"/>
        <v>33.232457302868028</v>
      </c>
      <c r="N62" s="45" t="e">
        <f t="shared" ca="1" si="16"/>
        <v>#DIV/0!</v>
      </c>
      <c r="O62" s="38">
        <f ca="1">[2]!s_val_pb_lf($A62,$B$3)</f>
        <v>3.8369269371032715</v>
      </c>
      <c r="P62" s="135">
        <f>[2]!S_FA_ROE_BASIC($A62,"2012/12/31")/100</f>
        <v>0.14849999999999999</v>
      </c>
      <c r="Q62" s="46"/>
      <c r="R62" s="46"/>
      <c r="S62" s="43"/>
    </row>
    <row r="63" spans="1:21">
      <c r="A63" s="38" t="s">
        <v>77</v>
      </c>
      <c r="B63" s="38" t="str">
        <f>[2]!S_INFO_NAME(A63)</f>
        <v>蒙草抗旱</v>
      </c>
      <c r="C63" s="58">
        <f ca="1">[2]!S_SHARE_TOTAL(A63,$B$3)/10^8</f>
        <v>4.4039227199999997</v>
      </c>
      <c r="D63" s="58">
        <f ca="1">[2]!s_share_liqa(A63,$B$3)/10^8</f>
        <v>2.0134056</v>
      </c>
      <c r="E63" s="38">
        <f ca="1">[2]!S_WQ_PRECLOSE($A63,$B$3-7,3)</f>
        <v>16.23</v>
      </c>
      <c r="F63" s="38">
        <f ca="1">[2]!S_wQ_CLOSE($A63,$B$3,1)</f>
        <v>15.36</v>
      </c>
      <c r="G63" s="44">
        <f t="shared" ca="1" si="13"/>
        <v>-5.3604436229205188E-2</v>
      </c>
      <c r="H63" s="68">
        <f ca="1">[2]!s_dq_preclose($A63,$B$3,3)/[2]!s_mq_preclose($A63,$B$3,3)-1</f>
        <v>3.3647375504710642E-2</v>
      </c>
      <c r="I63" s="39">
        <f>[2]!S_FA_EPS_ADJUST(A63,"2011/12/31")</f>
        <v>0.1850765936464934</v>
      </c>
      <c r="J63" s="45">
        <f>[2]!S_FA_EPS_ADJUST(A63,"2012/12/31")</f>
        <v>0.28895274184102848</v>
      </c>
      <c r="K63" s="45">
        <f ca="1">[2]!s_est_eps($A63,2013,$B$3)</f>
        <v>0.63609999418258667</v>
      </c>
      <c r="L63" s="39">
        <f t="shared" ca="1" si="14"/>
        <v>82.992666427276347</v>
      </c>
      <c r="M63" s="45">
        <f t="shared" ca="1" si="15"/>
        <v>53.15748140036866</v>
      </c>
      <c r="N63" s="45">
        <f t="shared" ca="1" si="16"/>
        <v>24.147146895887335</v>
      </c>
      <c r="O63" s="38">
        <f ca="1">[2]!s_val_pb_lf($A63,$B$3)</f>
        <v>4.8944168090820313</v>
      </c>
      <c r="P63" s="135">
        <f>[2]!S_FA_ROE_BASIC($A63,"2012/12/31")/100</f>
        <v>0.26960000000000001</v>
      </c>
      <c r="Q63" s="46"/>
      <c r="R63" s="46"/>
      <c r="S63" s="43"/>
    </row>
    <row r="64" spans="1:21">
      <c r="A64" s="38" t="s">
        <v>78</v>
      </c>
      <c r="B64" s="38" t="str">
        <f>[2]!S_INFO_NAME(A64)</f>
        <v>棕榈园林</v>
      </c>
      <c r="C64" s="58">
        <f ca="1">[2]!S_SHARE_TOTAL(A64,$B$3)/10^8</f>
        <v>4.6079999999999997</v>
      </c>
      <c r="D64" s="58">
        <f ca="1">[2]!s_share_liqa(A64,$B$3)/10^8</f>
        <v>2.5304644999999999</v>
      </c>
      <c r="E64" s="38">
        <f ca="1">[2]!S_WQ_PRECLOSE($A64,$B$3-7,3)</f>
        <v>18.940000000000001</v>
      </c>
      <c r="F64" s="38">
        <f ca="1">[2]!S_wQ_CLOSE($A64,$B$3,1)</f>
        <v>19.28</v>
      </c>
      <c r="G64" s="44">
        <f t="shared" ca="1" si="13"/>
        <v>1.7951425554382228E-2</v>
      </c>
      <c r="H64" s="68">
        <f ca="1">[2]!s_dq_preclose($A64,$B$3,3)/[2]!s_mq_preclose($A64,$B$3,3)-1</f>
        <v>6.9922308546060075E-2</v>
      </c>
      <c r="I64" s="39">
        <f>[2]!S_FA_EPS_ADJUST(A64,"2011/12/31")</f>
        <v>0.59994722539062495</v>
      </c>
      <c r="J64" s="45">
        <f>[2]!S_FA_EPS_ADJUST(A64,"2012/12/31")</f>
        <v>0.64592854069010419</v>
      </c>
      <c r="K64" s="45">
        <f ca="1">[2]!s_est_eps($A64,2013,$B$3)</f>
        <v>0</v>
      </c>
      <c r="L64" s="39">
        <f t="shared" ca="1" si="14"/>
        <v>32.136159955480778</v>
      </c>
      <c r="M64" s="45">
        <f t="shared" ca="1" si="15"/>
        <v>29.848503023881594</v>
      </c>
      <c r="N64" s="45" t="e">
        <f t="shared" ca="1" si="16"/>
        <v>#DIV/0!</v>
      </c>
      <c r="O64" s="38">
        <f ca="1">[2]!s_val_pb_lf($A64,$B$3)</f>
        <v>3.3285508155822754</v>
      </c>
      <c r="P64" s="135">
        <f>[2]!S_FA_ROE_BASIC($A64,"2012/12/31")/100</f>
        <v>0.1447</v>
      </c>
      <c r="Q64" s="46"/>
      <c r="R64" s="46"/>
      <c r="S64" s="43"/>
    </row>
    <row r="65" spans="1:19">
      <c r="A65" s="38" t="s">
        <v>79</v>
      </c>
      <c r="B65" s="38" t="str">
        <f>[2]!S_INFO_NAME(A65)</f>
        <v>东方园林</v>
      </c>
      <c r="C65" s="58">
        <f ca="1">[2]!S_SHARE_TOTAL(A65,$B$3)/10^8</f>
        <v>10.038852690000001</v>
      </c>
      <c r="D65" s="58">
        <f ca="1">[2]!s_share_liqa(A65,$B$3)/10^8</f>
        <v>4.5269536500000003</v>
      </c>
      <c r="E65" s="38">
        <f ca="1">[2]!S_WQ_PRECLOSE($A65,$B$3-7,3)</f>
        <v>18.649999999999999</v>
      </c>
      <c r="F65" s="38">
        <f ca="1">[2]!S_wQ_CLOSE($A65,$B$3,1)</f>
        <v>18.43</v>
      </c>
      <c r="G65" s="44">
        <f t="shared" ca="1" si="13"/>
        <v>-1.1796246648793529E-2</v>
      </c>
      <c r="H65" s="68">
        <f ca="1">[2]!s_dq_preclose($A65,$B$3,3)/[2]!s_mq_preclose($A65,$B$3,3)-1</f>
        <v>1.8232044198895014E-2</v>
      </c>
      <c r="I65" s="39">
        <f>[2]!S_FA_EPS_ADJUST(A65,"2011/12/31")</f>
        <v>0.44799428133654584</v>
      </c>
      <c r="J65" s="45">
        <f>[2]!S_FA_EPS_ADJUST(A65,"2012/12/31")</f>
        <v>0.68545973798924231</v>
      </c>
      <c r="K65" s="45">
        <f ca="1">[2]!s_est_eps($A65,2013,$B$3)</f>
        <v>0</v>
      </c>
      <c r="L65" s="39">
        <f t="shared" ca="1" si="14"/>
        <v>41.138917990238511</v>
      </c>
      <c r="M65" s="45">
        <f t="shared" ca="1" si="15"/>
        <v>26.887064226504929</v>
      </c>
      <c r="N65" s="45" t="e">
        <f t="shared" ca="1" si="16"/>
        <v>#DIV/0!</v>
      </c>
      <c r="O65" s="38">
        <f ca="1">[2]!s_val_pb_lf($A65,$B$3)</f>
        <v>3.4211328029632568</v>
      </c>
      <c r="P65" s="135">
        <f>[2]!S_FA_ROE_BASIC($A65,"2012/12/31")/100</f>
        <v>0.30230000000000001</v>
      </c>
      <c r="Q65" s="46"/>
      <c r="R65" s="46"/>
      <c r="S65" s="43"/>
    </row>
    <row r="66" spans="1:19">
      <c r="A66" s="38" t="s">
        <v>80</v>
      </c>
      <c r="B66" s="38" t="str">
        <f>[2]!S_INFO_NAME(A66)</f>
        <v>普邦园林</v>
      </c>
      <c r="C66" s="58">
        <f ca="1">[2]!S_SHARE_TOTAL(A66,$B$3)/10^8</f>
        <v>5.5897600000000001</v>
      </c>
      <c r="D66" s="58">
        <f ca="1">[2]!s_share_liqa(A66,$B$3)/10^8</f>
        <v>2.5818850000000002</v>
      </c>
      <c r="E66" s="38">
        <f ca="1">[2]!S_WQ_PRECLOSE($A66,$B$3-7,3)</f>
        <v>13.92</v>
      </c>
      <c r="F66" s="38">
        <f ca="1">[2]!S_wQ_CLOSE($A66,$B$3,1)</f>
        <v>13.68</v>
      </c>
      <c r="G66" s="44">
        <f t="shared" ca="1" si="13"/>
        <v>-1.7241379310344862E-2</v>
      </c>
      <c r="H66" s="68">
        <f ca="1">[2]!s_dq_preclose($A66,$B$3,3)/[2]!s_mq_preclose($A66,$B$3,3)-1</f>
        <v>4.5072574484339212E-2</v>
      </c>
      <c r="I66" s="39">
        <f>[2]!S_FA_EPS_ADJUST(A66,"2011/12/31")</f>
        <v>0.30079241187457062</v>
      </c>
      <c r="J66" s="45">
        <f>[2]!S_FA_EPS_ADJUST(A66,"2012/12/31")</f>
        <v>0.42969154401977899</v>
      </c>
      <c r="K66" s="45">
        <f ca="1">[2]!s_est_eps($A66,2013,$B$3)</f>
        <v>0</v>
      </c>
      <c r="L66" s="39">
        <f t="shared" ca="1" si="14"/>
        <v>45.479870701341071</v>
      </c>
      <c r="M66" s="45">
        <f t="shared" ca="1" si="15"/>
        <v>31.836791275953757</v>
      </c>
      <c r="N66" s="45" t="e">
        <f t="shared" ca="1" si="16"/>
        <v>#DIV/0!</v>
      </c>
      <c r="O66" s="38">
        <f ca="1">[2]!s_val_pb_lf($A66,$B$3)</f>
        <v>3.2999298572540283</v>
      </c>
      <c r="P66" s="135">
        <f>[2]!S_FA_ROE_BASIC($A66,"2012/12/31")/100</f>
        <v>0.16200000000000001</v>
      </c>
      <c r="Q66" s="46"/>
      <c r="R66" s="46"/>
      <c r="S66" s="43"/>
    </row>
    <row r="67" spans="1:19">
      <c r="A67" s="329" t="s">
        <v>193</v>
      </c>
      <c r="B67" s="328"/>
      <c r="C67" s="56"/>
      <c r="D67" s="56"/>
      <c r="E67" s="38"/>
      <c r="F67" s="38"/>
      <c r="G67" s="38"/>
      <c r="H67" s="39"/>
      <c r="I67" s="39"/>
      <c r="J67" s="45"/>
      <c r="K67" s="41"/>
      <c r="L67" s="39"/>
      <c r="M67" s="45"/>
      <c r="N67" s="41"/>
      <c r="O67" s="38"/>
      <c r="P67" s="39"/>
      <c r="Q67" s="42"/>
      <c r="R67" s="42"/>
      <c r="S67" s="43"/>
    </row>
    <row r="68" spans="1:19">
      <c r="A68" s="38" t="s">
        <v>81</v>
      </c>
      <c r="B68" s="38" t="str">
        <f>[2]!S_INFO_NAME(A68)</f>
        <v>格林美</v>
      </c>
      <c r="C68" s="58">
        <f ca="1">[2]!S_SHARE_TOTAL(A68,$B$3)/10^8</f>
        <v>9.2384016699999982</v>
      </c>
      <c r="D68" s="58">
        <f ca="1">[2]!s_share_liqa(A68,$B$3)/10^8</f>
        <v>7.5344971699999999</v>
      </c>
      <c r="E68" s="38">
        <f ca="1">[2]!S_WQ_PRECLOSE($A68,$B$3-7,3)</f>
        <v>13.42</v>
      </c>
      <c r="F68" s="38">
        <f ca="1">[2]!S_wQ_CLOSE($A68,$B$3,1)</f>
        <v>13.88</v>
      </c>
      <c r="G68" s="44">
        <f ca="1">F68/E68-1</f>
        <v>3.427719821162456E-2</v>
      </c>
      <c r="H68" s="68">
        <f ca="1">[2]!s_dq_preclose($A68,$B$3,3)/[2]!s_mq_preclose($A68,$B$3,3)-1</f>
        <v>0.12662337662337664</v>
      </c>
      <c r="I68" s="39">
        <f>[2]!S_FA_EPS_ADJUST($A68,"2011/12/31")</f>
        <v>0.13047752031764603</v>
      </c>
      <c r="J68" s="45">
        <f>[2]!S_FA_EPS_ADJUST(A68,"2012/12/31")</f>
        <v>0.14573470154172244</v>
      </c>
      <c r="K68" s="45">
        <f ca="1">[2]!s_est_eps($A68,2013,$B$3)</f>
        <v>0</v>
      </c>
      <c r="L68" s="39">
        <f t="shared" ref="L68:N71" ca="1" si="17">$F68/I68</f>
        <v>106.37847781142146</v>
      </c>
      <c r="M68" s="45">
        <f t="shared" ca="1" si="17"/>
        <v>95.241557797586665</v>
      </c>
      <c r="N68" s="45" t="e">
        <f t="shared" ca="1" si="17"/>
        <v>#DIV/0!</v>
      </c>
      <c r="O68" s="38">
        <f ca="1">[2]!s_val_pb_lf($A68,$B$3)</f>
        <v>3.0695412158966064</v>
      </c>
      <c r="P68" s="135">
        <f>[2]!S_FA_ROE_BASIC($A68,"2012/12/31")/100</f>
        <v>6.13E-2</v>
      </c>
      <c r="Q68" s="46"/>
      <c r="R68" s="46"/>
      <c r="S68" s="43"/>
    </row>
    <row r="69" spans="1:19">
      <c r="A69" s="38" t="s">
        <v>82</v>
      </c>
      <c r="B69" s="38" t="str">
        <f>[2]!S_INFO_NAME(A69)</f>
        <v>凯美特气</v>
      </c>
      <c r="C69" s="58">
        <f ca="1">[2]!S_SHARE_TOTAL(A69,$B$3)/10^8</f>
        <v>4.05</v>
      </c>
      <c r="D69" s="58">
        <f ca="1">[2]!s_share_liqa(A69,$B$3)/10^8</f>
        <v>1.377</v>
      </c>
      <c r="E69" s="38">
        <f ca="1">[2]!S_WQ_PRECLOSE($A69,$B$3-7,3)</f>
        <v>15.93</v>
      </c>
      <c r="F69" s="38">
        <f ca="1">[2]!S_wQ_CLOSE($A69,$B$3,1)</f>
        <v>15.52</v>
      </c>
      <c r="G69" s="44">
        <f ca="1">F69/E69-1</f>
        <v>-2.5737602008788496E-2</v>
      </c>
      <c r="H69" s="68">
        <f ca="1">[2]!s_dq_preclose($A69,$B$3,3)/[2]!s_mq_preclose($A69,$B$3,3)-1</f>
        <v>9.1027308192457301E-3</v>
      </c>
      <c r="I69" s="39">
        <f>[2]!S_FA_EPS_ADJUST($A69,"2011/12/31")</f>
        <v>0.1844643</v>
      </c>
      <c r="J69" s="45">
        <f>[2]!S_FA_EPS_ADJUST(A69,"2012/12/31")</f>
        <v>0.10069459345679013</v>
      </c>
      <c r="K69" s="45">
        <f ca="1">[2]!s_est_eps($A69,2013,$B$3)</f>
        <v>0</v>
      </c>
      <c r="L69" s="39">
        <f t="shared" ca="1" si="17"/>
        <v>84.135521073725371</v>
      </c>
      <c r="M69" s="45">
        <f t="shared" ca="1" si="17"/>
        <v>154.12942708448307</v>
      </c>
      <c r="N69" s="45" t="e">
        <f t="shared" ca="1" si="17"/>
        <v>#DIV/0!</v>
      </c>
      <c r="O69" s="38">
        <f ca="1">[2]!s_val_pb_lf($A69,$B$3)</f>
        <v>7.6300644874572754</v>
      </c>
      <c r="P69" s="135">
        <f>[2]!S_FA_ROE_BASIC($A69,"2012/12/31")/100</f>
        <v>5.5300000000000002E-2</v>
      </c>
      <c r="Q69" s="46"/>
      <c r="R69" s="46"/>
      <c r="S69" s="43"/>
    </row>
    <row r="70" spans="1:19">
      <c r="A70" s="38" t="s">
        <v>83</v>
      </c>
      <c r="B70" s="38" t="str">
        <f>[2]!S_INFO_NAME(A70)</f>
        <v>怡球资源</v>
      </c>
      <c r="C70" s="58">
        <f ca="1">[2]!S_SHARE_TOTAL(A70,$B$3)/10^8</f>
        <v>5.33</v>
      </c>
      <c r="D70" s="58">
        <f ca="1">[2]!s_share_liqa(A70,$B$3)/10^8</f>
        <v>2.2254049999999999</v>
      </c>
      <c r="E70" s="38">
        <f ca="1">[2]!S_WQ_PRECLOSE($A70,$B$3-7,3)</f>
        <v>9.48</v>
      </c>
      <c r="F70" s="38">
        <f ca="1">[2]!S_wQ_CLOSE($A70,$B$3,1)</f>
        <v>9.32</v>
      </c>
      <c r="G70" s="44">
        <f ca="1">F70/E70-1</f>
        <v>-1.6877637130801704E-2</v>
      </c>
      <c r="H70" s="68">
        <f ca="1">[2]!s_dq_preclose($A70,$B$3,3)/[2]!s_mq_preclose($A70,$B$3,3)-1</f>
        <v>0.11217183770883055</v>
      </c>
      <c r="I70" s="39">
        <f>[2]!S_FA_EPS_ADJUST($A70,"2011/12/31")</f>
        <v>0.57300093243902439</v>
      </c>
      <c r="J70" s="45">
        <f>[2]!S_FA_EPS_ADJUST(A70,"2012/12/31")</f>
        <v>0.30819752519699811</v>
      </c>
      <c r="K70" s="45">
        <f ca="1">[2]!s_est_eps($A70,2013,$B$3)</f>
        <v>0.27000001072883606</v>
      </c>
      <c r="L70" s="39">
        <f t="shared" ca="1" si="17"/>
        <v>16.265244037786594</v>
      </c>
      <c r="M70" s="45">
        <f t="shared" ca="1" si="17"/>
        <v>30.240346654447368</v>
      </c>
      <c r="N70" s="45">
        <f t="shared" ca="1" si="17"/>
        <v>34.518517146875887</v>
      </c>
      <c r="O70" s="38">
        <f ca="1">[2]!s_val_pb_lf($A70,$B$3)</f>
        <v>2.2381951808929443</v>
      </c>
      <c r="P70" s="135">
        <f>[2]!S_FA_ROE_BASIC($A70,"2012/12/31")/100</f>
        <v>9.3900000000000011E-2</v>
      </c>
      <c r="Q70" s="46"/>
      <c r="R70" s="46"/>
      <c r="S70" s="43"/>
    </row>
    <row r="71" spans="1:19">
      <c r="A71" s="38" t="s">
        <v>84</v>
      </c>
      <c r="B71" s="38" t="str">
        <f>[2]!S_INFO_NAME(A71)</f>
        <v>东江环保</v>
      </c>
      <c r="C71" s="58">
        <f ca="1">[2]!S_SHARE_TOTAL(A71,$B$3)/10^8</f>
        <v>3.4734684100000002</v>
      </c>
      <c r="D71" s="58">
        <f ca="1">[2]!s_share_liqa(A71,$B$3)/10^8</f>
        <v>1.2657334500000001</v>
      </c>
      <c r="E71" s="38">
        <f ca="1">[2]!S_WQ_PRECLOSE($A71,$B$3-7,3)</f>
        <v>34.799999999999997</v>
      </c>
      <c r="F71" s="38">
        <f ca="1">[2]!S_wQ_CLOSE($A71,$B$3,1)</f>
        <v>33.31</v>
      </c>
      <c r="G71" s="44">
        <f ca="1">F71/E71-1</f>
        <v>-4.2816091954022806E-2</v>
      </c>
      <c r="H71" s="68">
        <f ca="1">[2]!s_dq_preclose($A71,$B$3,3)/[2]!s_mq_preclose($A71,$B$3,3)-1</f>
        <v>7.4516129032258238E-2</v>
      </c>
      <c r="I71" s="39">
        <f>[2]!S_FA_EPS_ADJUST($A71,"2011/12/31")</f>
        <v>0.58651830505635716</v>
      </c>
      <c r="J71" s="45">
        <f>[2]!S_FA_EPS_ADJUST(A71,"2012/12/31")</f>
        <v>0.76783713714557722</v>
      </c>
      <c r="K71" s="45">
        <f ca="1">[2]!s_est_eps($A71,2013,$B$3)</f>
        <v>0</v>
      </c>
      <c r="L71" s="39">
        <f t="shared" ca="1" si="17"/>
        <v>56.792771364227626</v>
      </c>
      <c r="M71" s="45">
        <f t="shared" ca="1" si="17"/>
        <v>43.38159537819363</v>
      </c>
      <c r="N71" s="45" t="e">
        <f t="shared" ca="1" si="17"/>
        <v>#DIV/0!</v>
      </c>
      <c r="O71" s="38">
        <f ca="1">[2]!s_val_pb_lf($A71,$B$3)</f>
        <v>4.7605328559875488</v>
      </c>
      <c r="P71" s="135">
        <f>[2]!S_FA_ROE_BASIC($A71,"2012/12/31")/100</f>
        <v>0.1537</v>
      </c>
      <c r="Q71" s="46"/>
      <c r="R71" s="46"/>
      <c r="S71" s="43"/>
    </row>
    <row r="72" spans="1:19">
      <c r="A72" s="329" t="s">
        <v>26</v>
      </c>
      <c r="B72" s="328"/>
      <c r="C72" s="56"/>
      <c r="D72" s="56"/>
      <c r="E72" s="38"/>
      <c r="F72" s="38"/>
      <c r="G72" s="38"/>
      <c r="H72" s="39"/>
      <c r="I72" s="39"/>
      <c r="J72" s="45"/>
      <c r="K72" s="41"/>
      <c r="L72" s="39"/>
      <c r="M72" s="45"/>
      <c r="N72" s="41"/>
      <c r="O72" s="38"/>
      <c r="P72" s="39"/>
      <c r="Q72" s="42"/>
      <c r="R72" s="42"/>
      <c r="S72" s="43"/>
    </row>
    <row r="73" spans="1:19">
      <c r="A73" s="38" t="s">
        <v>85</v>
      </c>
      <c r="B73" s="38" t="str">
        <f>[2]!S_INFO_NAME(A73)</f>
        <v>凯迪电力</v>
      </c>
      <c r="C73" s="58">
        <f ca="1">[2]!S_SHARE_TOTAL(A73,$B$3)/10^8</f>
        <v>9.4330879999999997</v>
      </c>
      <c r="D73" s="58">
        <f ca="1">[2]!s_share_liqa(A73,$B$3)/10^8</f>
        <v>9.4032741299999998</v>
      </c>
      <c r="E73" s="38">
        <f ca="1">[2]!S_WQ_PRECLOSE($A73,$B$3-7,3)</f>
        <v>7.5</v>
      </c>
      <c r="F73" s="38">
        <f ca="1">[2]!S_wQ_CLOSE($A73,$B$3,1)</f>
        <v>7.5</v>
      </c>
      <c r="G73" s="44">
        <f ca="1">F73/E73-1</f>
        <v>0</v>
      </c>
      <c r="H73" s="68">
        <f ca="1">[2]!s_dq_preclose($A73,$B$3,3)/[2]!s_mq_preclose($A73,$B$3,3)-1</f>
        <v>0</v>
      </c>
      <c r="I73" s="39">
        <f>[2]!S_FA_EPS_ADJUST(A73,"2011/12/31")</f>
        <v>0.79987525810211879</v>
      </c>
      <c r="J73" s="45">
        <f>[2]!S_FA_EPS_ADJUST(A73,"2012/12/31")</f>
        <v>3.651141331449468E-2</v>
      </c>
      <c r="K73" s="45">
        <f ca="1">[2]!s_est_eps($A73,2013,$B$3)</f>
        <v>0</v>
      </c>
      <c r="L73" s="39">
        <f t="shared" ref="L73:N75" ca="1" si="18">$F73/I73</f>
        <v>9.3764620470889568</v>
      </c>
      <c r="M73" s="45">
        <f t="shared" ca="1" si="18"/>
        <v>205.41522004086795</v>
      </c>
      <c r="N73" s="45" t="e">
        <f t="shared" ca="1" si="18"/>
        <v>#DIV/0!</v>
      </c>
      <c r="O73" s="38">
        <f ca="1">[2]!s_val_pb_lf($A73,$B$3)</f>
        <v>2.732271671295166</v>
      </c>
      <c r="P73" s="135">
        <f>[2]!S_FA_ROE_BASIC($A73,"2012/12/31")/100</f>
        <v>1.3500000000000002E-2</v>
      </c>
      <c r="Q73" s="46"/>
      <c r="R73" s="46"/>
      <c r="S73" s="43"/>
    </row>
    <row r="74" spans="1:19">
      <c r="A74" s="38" t="s">
        <v>86</v>
      </c>
      <c r="B74" s="38" t="str">
        <f>[2]!S_INFO_NAME(A74)</f>
        <v>长青集团</v>
      </c>
      <c r="C74" s="58">
        <f ca="1">[2]!S_SHARE_TOTAL(A74,$B$3)/10^8</f>
        <v>1.490065</v>
      </c>
      <c r="D74" s="58">
        <f ca="1">[2]!s_share_liqa(A74,$B$3)/10^8</f>
        <v>1.4467000000000001</v>
      </c>
      <c r="E74" s="38">
        <f ca="1">[2]!S_WQ_PRECLOSE($A74,$B$3-7,3)</f>
        <v>20.100000000000001</v>
      </c>
      <c r="F74" s="38">
        <f ca="1">[2]!S_wQ_CLOSE($A74,$B$3,1)</f>
        <v>20.420000000000002</v>
      </c>
      <c r="G74" s="44">
        <f ca="1">F74/E74-1</f>
        <v>1.5920398009950265E-2</v>
      </c>
      <c r="H74" s="68">
        <f ca="1">[2]!s_dq_preclose($A74,$B$3,3)/[2]!s_mq_preclose($A74,$B$3,3)-1</f>
        <v>0.1395089285714286</v>
      </c>
      <c r="I74" s="39">
        <f>[2]!S_FA_EPS_ADJUST(A74,"2011/12/31")</f>
        <v>0.53704383627559871</v>
      </c>
      <c r="J74" s="45">
        <f>[2]!S_FA_EPS_ADJUST(A74,"2012/12/31")</f>
        <v>0.40277706636958788</v>
      </c>
      <c r="K74" s="45">
        <f ca="1">[2]!s_est_eps($A74,2013,$B$3)</f>
        <v>0</v>
      </c>
      <c r="L74" s="39">
        <f t="shared" ca="1" si="18"/>
        <v>38.02296688034405</v>
      </c>
      <c r="M74" s="45">
        <f t="shared" ca="1" si="18"/>
        <v>50.698020580105791</v>
      </c>
      <c r="N74" s="45" t="e">
        <f t="shared" ca="1" si="18"/>
        <v>#DIV/0!</v>
      </c>
      <c r="O74" s="38">
        <f ca="1">[2]!s_val_pb_lf($A74,$B$3)</f>
        <v>2.8072946071624756</v>
      </c>
      <c r="P74" s="135">
        <f>[2]!S_FA_ROE_BASIC($A74,"2012/12/31")/100</f>
        <v>5.6799999999999996E-2</v>
      </c>
      <c r="Q74" s="46"/>
      <c r="R74" s="46"/>
      <c r="S74" s="43"/>
    </row>
    <row r="75" spans="1:19">
      <c r="A75" s="38" t="s">
        <v>87</v>
      </c>
      <c r="B75" s="38" t="str">
        <f>[2]!S_INFO_NAME(A75)</f>
        <v>迪森股份</v>
      </c>
      <c r="C75" s="58">
        <f ca="1">[2]!S_SHARE_TOTAL(A75,$B$3)/10^8</f>
        <v>3.1384987600000001</v>
      </c>
      <c r="D75" s="58">
        <f ca="1">[2]!s_share_liqa(A75,$B$3)/10^8</f>
        <v>1.6142979399999999</v>
      </c>
      <c r="E75" s="38">
        <f ca="1">[2]!S_WQ_PRECLOSE($A75,$B$3-7,3)</f>
        <v>13.97</v>
      </c>
      <c r="F75" s="38">
        <f ca="1">[2]!S_wQ_CLOSE($A75,$B$3,1)</f>
        <v>15.39</v>
      </c>
      <c r="G75" s="44">
        <f ca="1">F75/E75-1</f>
        <v>0.10164638511095192</v>
      </c>
      <c r="H75" s="68">
        <f ca="1">[2]!s_dq_preclose($A75,$B$3,3)/[2]!s_mq_preclose($A75,$B$3,3)-1</f>
        <v>0.1650264950794853</v>
      </c>
      <c r="I75" s="39">
        <f>[2]!S_FA_EPS_ADJUST(A75,"2011/12/31")</f>
        <v>0.14710292487099788</v>
      </c>
      <c r="J75" s="45">
        <f>[2]!S_FA_EPS_ADJUST(A75,"2012/12/31")</f>
        <v>0.18917258788402389</v>
      </c>
      <c r="K75" s="45">
        <f ca="1">[2]!s_est_eps($A75,2013,$B$3)</f>
        <v>0</v>
      </c>
      <c r="L75" s="39">
        <f t="shared" ca="1" si="18"/>
        <v>104.6206254124198</v>
      </c>
      <c r="M75" s="45">
        <f t="shared" ca="1" si="18"/>
        <v>81.354281675499166</v>
      </c>
      <c r="N75" s="45" t="e">
        <f t="shared" ca="1" si="18"/>
        <v>#DIV/0!</v>
      </c>
      <c r="O75" s="38">
        <f ca="1">[2]!s_val_pb_lf($A75,$B$3)</f>
        <v>6.1478328704833984</v>
      </c>
      <c r="P75" s="135">
        <f>[2]!S_FA_ROE_BASIC($A75,"2012/12/31")/100</f>
        <v>0.12809999999999999</v>
      </c>
      <c r="Q75" s="46"/>
      <c r="R75" s="46"/>
      <c r="S75" s="43"/>
    </row>
    <row r="76" spans="1:19" ht="13.5" thickBot="1">
      <c r="A76" s="47"/>
      <c r="B76" s="47"/>
      <c r="C76" s="47"/>
      <c r="D76" s="47"/>
      <c r="E76" s="48"/>
      <c r="F76" s="48"/>
      <c r="G76" s="48"/>
      <c r="H76" s="48"/>
      <c r="I76" s="48"/>
      <c r="J76" s="49"/>
      <c r="K76" s="50" t="s">
        <v>20</v>
      </c>
      <c r="L76" s="51">
        <f ca="1">AVERAGE(L9:L33,L35:L45,L47:L54,L56:L59,L61:L66,L68:L71,L73:L75)</f>
        <v>218.11388042880205</v>
      </c>
      <c r="M76" s="51">
        <f ca="1">AVERAGE(M9:M33,M35:M45,M47:M54,M56:M59,M61:M66,M68:M71,M73:M75)</f>
        <v>71.651930176829481</v>
      </c>
      <c r="N76" s="51" t="e">
        <f ca="1">AVERAGE(N9:N33,N35:N45,N47:N54,N56:N59,N61:N66,N68:N71,N73:N75)</f>
        <v>#DIV/0!</v>
      </c>
      <c r="O76" s="51">
        <f ca="1">AVERAGE(O9:O33,O35:O45,O47:O54,O56:O59,O61:O66,O68:O71,O73:O75)</f>
        <v>4.2193843653944674</v>
      </c>
      <c r="P76" s="136"/>
    </row>
    <row r="77" spans="1:19" ht="16.5" thickTop="1">
      <c r="A77" s="52" t="s">
        <v>21</v>
      </c>
      <c r="B77" s="53"/>
      <c r="C77" s="53"/>
      <c r="D77" s="53"/>
      <c r="E77" s="54"/>
      <c r="F77" s="54"/>
      <c r="G77" s="54"/>
      <c r="H77" s="54"/>
      <c r="I77" s="54"/>
      <c r="J77" s="54"/>
      <c r="K77" s="54"/>
      <c r="L77" s="54"/>
      <c r="M77" s="54"/>
      <c r="N77" s="54"/>
      <c r="O77" s="54"/>
      <c r="P77" s="54"/>
      <c r="Q77" s="54"/>
    </row>
    <row r="79" spans="1:19" ht="12.75" customHeight="1">
      <c r="A79" s="25"/>
      <c r="B79" s="25"/>
      <c r="C79" s="25"/>
      <c r="D79" s="25"/>
    </row>
    <row r="80" spans="1:19" ht="13.5" customHeight="1">
      <c r="A80" s="43"/>
      <c r="B80" s="43"/>
      <c r="C80" s="43"/>
      <c r="D80" s="43"/>
      <c r="E80" s="43"/>
    </row>
    <row r="81" spans="1:5" ht="13.5" customHeight="1">
      <c r="A81" s="43"/>
      <c r="B81" s="43"/>
      <c r="C81" s="43"/>
      <c r="D81" s="43"/>
      <c r="E81" s="43"/>
    </row>
    <row r="82" spans="1:5">
      <c r="A82" s="43"/>
      <c r="B82" s="43"/>
      <c r="C82" s="43"/>
      <c r="D82" s="43"/>
      <c r="E82" s="43"/>
    </row>
    <row r="83" spans="1:5">
      <c r="A83" s="42"/>
      <c r="B83" s="42"/>
      <c r="C83" s="42"/>
      <c r="D83" s="42"/>
      <c r="E83" s="43"/>
    </row>
    <row r="84" spans="1:5">
      <c r="A84" s="46"/>
      <c r="B84" s="46"/>
      <c r="C84" s="46"/>
      <c r="D84" s="46"/>
      <c r="E84" s="43"/>
    </row>
    <row r="85" spans="1:5">
      <c r="A85" s="46"/>
      <c r="B85" s="46"/>
      <c r="C85" s="46"/>
      <c r="D85" s="46"/>
      <c r="E85" s="43"/>
    </row>
    <row r="86" spans="1:5">
      <c r="A86" s="46"/>
      <c r="B86" s="46"/>
      <c r="C86" s="46"/>
      <c r="D86" s="46"/>
      <c r="E86" s="43"/>
    </row>
    <row r="87" spans="1:5">
      <c r="A87" s="46"/>
      <c r="B87" s="46"/>
      <c r="C87" s="46"/>
      <c r="D87" s="46"/>
      <c r="E87" s="43"/>
    </row>
    <row r="88" spans="1:5">
      <c r="A88" s="46"/>
      <c r="B88" s="46"/>
      <c r="C88" s="46"/>
      <c r="D88" s="46"/>
      <c r="E88" s="43"/>
    </row>
    <row r="89" spans="1:5">
      <c r="A89" s="46"/>
      <c r="B89" s="46"/>
      <c r="C89" s="46"/>
      <c r="D89" s="46"/>
      <c r="E89" s="43"/>
    </row>
    <row r="90" spans="1:5">
      <c r="A90" s="42"/>
      <c r="B90" s="42"/>
      <c r="C90" s="42"/>
      <c r="D90" s="42"/>
      <c r="E90" s="43"/>
    </row>
    <row r="91" spans="1:5">
      <c r="A91" s="46"/>
      <c r="B91" s="46"/>
      <c r="C91" s="46"/>
      <c r="D91" s="46"/>
      <c r="E91" s="43"/>
    </row>
    <row r="92" spans="1:5">
      <c r="A92" s="46"/>
      <c r="B92" s="46"/>
      <c r="C92" s="46"/>
      <c r="D92" s="46"/>
      <c r="E92" s="43"/>
    </row>
    <row r="93" spans="1:5">
      <c r="A93" s="46"/>
      <c r="B93" s="46"/>
      <c r="C93" s="46"/>
      <c r="D93" s="46"/>
      <c r="E93" s="43"/>
    </row>
    <row r="94" spans="1:5">
      <c r="A94" s="46"/>
      <c r="B94" s="46"/>
      <c r="C94" s="46"/>
      <c r="D94" s="46"/>
      <c r="E94" s="43"/>
    </row>
    <row r="95" spans="1:5">
      <c r="A95" s="46"/>
      <c r="B95" s="46"/>
      <c r="C95" s="46"/>
      <c r="D95" s="46"/>
      <c r="E95" s="43"/>
    </row>
    <row r="96" spans="1:5">
      <c r="A96" s="46"/>
      <c r="B96" s="46"/>
      <c r="C96" s="46"/>
      <c r="D96" s="46"/>
      <c r="E96" s="43"/>
    </row>
    <row r="97" spans="1:5">
      <c r="A97" s="46"/>
      <c r="B97" s="46"/>
      <c r="C97" s="46"/>
      <c r="D97" s="46"/>
      <c r="E97" s="43"/>
    </row>
    <row r="98" spans="1:5">
      <c r="A98" s="46"/>
      <c r="B98" s="46"/>
      <c r="C98" s="46"/>
      <c r="D98" s="46"/>
      <c r="E98" s="43"/>
    </row>
    <row r="99" spans="1:5">
      <c r="A99" s="46"/>
      <c r="B99" s="46"/>
      <c r="C99" s="46"/>
      <c r="D99" s="46"/>
      <c r="E99" s="43"/>
    </row>
    <row r="100" spans="1:5">
      <c r="A100" s="46"/>
      <c r="B100" s="46"/>
      <c r="C100" s="46"/>
      <c r="D100" s="46"/>
      <c r="E100" s="43"/>
    </row>
    <row r="101" spans="1:5">
      <c r="A101" s="46"/>
      <c r="B101" s="46"/>
      <c r="C101" s="46"/>
      <c r="D101" s="46"/>
      <c r="E101" s="43"/>
    </row>
    <row r="102" spans="1:5">
      <c r="A102" s="46"/>
      <c r="B102" s="46"/>
      <c r="C102" s="46"/>
      <c r="D102" s="46"/>
      <c r="E102" s="43"/>
    </row>
    <row r="103" spans="1:5">
      <c r="A103" s="46"/>
      <c r="B103" s="46"/>
      <c r="C103" s="46"/>
      <c r="D103" s="46"/>
      <c r="E103" s="43"/>
    </row>
    <row r="104" spans="1:5">
      <c r="A104" s="46"/>
      <c r="B104" s="46"/>
      <c r="C104" s="46"/>
      <c r="D104" s="46"/>
      <c r="E104" s="43"/>
    </row>
    <row r="105" spans="1:5">
      <c r="A105" s="46"/>
      <c r="B105" s="46"/>
      <c r="C105" s="46"/>
      <c r="D105" s="46"/>
      <c r="E105" s="43"/>
    </row>
    <row r="106" spans="1:5">
      <c r="A106" s="46"/>
      <c r="B106" s="46"/>
      <c r="C106" s="46"/>
      <c r="D106" s="46"/>
      <c r="E106" s="43"/>
    </row>
    <row r="107" spans="1:5">
      <c r="A107" s="42"/>
      <c r="B107" s="42"/>
      <c r="C107" s="42"/>
      <c r="D107" s="42"/>
      <c r="E107" s="43"/>
    </row>
    <row r="108" spans="1:5">
      <c r="A108" s="46"/>
      <c r="B108" s="46"/>
      <c r="C108" s="46"/>
      <c r="D108" s="46"/>
      <c r="E108" s="43"/>
    </row>
    <row r="109" spans="1:5">
      <c r="A109" s="46"/>
      <c r="B109" s="46"/>
      <c r="C109" s="46"/>
      <c r="D109" s="46"/>
      <c r="E109" s="43"/>
    </row>
    <row r="110" spans="1:5">
      <c r="A110" s="46"/>
      <c r="B110" s="46"/>
      <c r="C110" s="46"/>
      <c r="D110" s="46"/>
      <c r="E110" s="43"/>
    </row>
    <row r="111" spans="1:5">
      <c r="A111" s="46"/>
      <c r="B111" s="46"/>
      <c r="C111" s="46"/>
      <c r="D111" s="46"/>
      <c r="E111" s="43"/>
    </row>
    <row r="112" spans="1:5">
      <c r="A112" s="46"/>
      <c r="B112" s="46"/>
      <c r="C112" s="46"/>
      <c r="D112" s="46"/>
      <c r="E112" s="43"/>
    </row>
    <row r="113" spans="1:5">
      <c r="A113" s="42"/>
      <c r="B113" s="42"/>
      <c r="C113" s="42"/>
      <c r="D113" s="42"/>
      <c r="E113" s="43"/>
    </row>
    <row r="114" spans="1:5">
      <c r="A114" s="46"/>
      <c r="B114" s="46"/>
      <c r="C114" s="46"/>
      <c r="D114" s="46"/>
      <c r="E114" s="43"/>
    </row>
    <row r="115" spans="1:5">
      <c r="A115" s="46"/>
      <c r="B115" s="46"/>
      <c r="C115" s="46"/>
      <c r="D115" s="46"/>
      <c r="E115" s="43"/>
    </row>
    <row r="116" spans="1:5">
      <c r="A116" s="42"/>
      <c r="B116" s="42"/>
      <c r="C116" s="42"/>
      <c r="D116" s="42"/>
      <c r="E116" s="43"/>
    </row>
    <row r="117" spans="1:5">
      <c r="A117" s="46"/>
      <c r="B117" s="46"/>
      <c r="C117" s="46"/>
      <c r="D117" s="46"/>
      <c r="E117" s="43"/>
    </row>
    <row r="118" spans="1:5">
      <c r="A118" s="46"/>
      <c r="B118" s="46"/>
      <c r="C118" s="46"/>
      <c r="D118" s="46"/>
      <c r="E118" s="43"/>
    </row>
    <row r="119" spans="1:5">
      <c r="A119" s="46"/>
      <c r="B119" s="46"/>
      <c r="C119" s="46"/>
      <c r="D119" s="46"/>
      <c r="E119" s="43"/>
    </row>
    <row r="120" spans="1:5">
      <c r="A120" s="46"/>
      <c r="B120" s="46"/>
      <c r="C120" s="46"/>
      <c r="D120" s="46"/>
      <c r="E120" s="43"/>
    </row>
    <row r="121" spans="1:5">
      <c r="A121" s="46"/>
      <c r="B121" s="46"/>
      <c r="C121" s="46"/>
      <c r="D121" s="46"/>
      <c r="E121" s="43"/>
    </row>
    <row r="122" spans="1:5">
      <c r="A122" s="46"/>
      <c r="B122" s="46"/>
      <c r="C122" s="46"/>
      <c r="D122" s="46"/>
      <c r="E122" s="43"/>
    </row>
    <row r="123" spans="1:5">
      <c r="A123" s="46"/>
      <c r="B123" s="46"/>
      <c r="C123" s="46"/>
      <c r="D123" s="46"/>
      <c r="E123" s="43"/>
    </row>
    <row r="124" spans="1:5">
      <c r="A124" s="46"/>
      <c r="B124" s="46"/>
      <c r="C124" s="46"/>
      <c r="D124" s="46"/>
      <c r="E124" s="43"/>
    </row>
    <row r="125" spans="1:5">
      <c r="A125" s="46"/>
      <c r="B125" s="46"/>
      <c r="C125" s="46"/>
      <c r="D125" s="46"/>
      <c r="E125" s="43"/>
    </row>
    <row r="126" spans="1:5">
      <c r="A126" s="42"/>
      <c r="B126" s="42"/>
      <c r="C126" s="42"/>
      <c r="D126" s="42"/>
      <c r="E126" s="43"/>
    </row>
    <row r="127" spans="1:5">
      <c r="A127" s="46"/>
      <c r="B127" s="46"/>
      <c r="C127" s="46"/>
      <c r="D127" s="46"/>
      <c r="E127" s="43"/>
    </row>
    <row r="128" spans="1:5">
      <c r="A128" s="46"/>
      <c r="B128" s="46"/>
      <c r="C128" s="46"/>
      <c r="D128" s="46"/>
      <c r="E128" s="43"/>
    </row>
    <row r="129" spans="1:5">
      <c r="A129" s="46"/>
      <c r="B129" s="46"/>
      <c r="C129" s="46"/>
      <c r="D129" s="46"/>
      <c r="E129" s="43"/>
    </row>
    <row r="130" spans="1:5">
      <c r="A130" s="46"/>
      <c r="B130" s="46"/>
      <c r="C130" s="46"/>
      <c r="D130" s="46"/>
      <c r="E130" s="43"/>
    </row>
    <row r="131" spans="1:5">
      <c r="A131" s="46"/>
      <c r="B131" s="46"/>
      <c r="C131" s="46"/>
      <c r="D131" s="46"/>
      <c r="E131" s="43"/>
    </row>
    <row r="132" spans="1:5">
      <c r="A132" s="46"/>
      <c r="B132" s="46"/>
      <c r="C132" s="46"/>
      <c r="D132" s="46"/>
      <c r="E132" s="43"/>
    </row>
    <row r="133" spans="1:5">
      <c r="A133" s="46"/>
      <c r="B133" s="46"/>
      <c r="C133" s="46"/>
      <c r="D133" s="46"/>
      <c r="E133" s="43"/>
    </row>
    <row r="134" spans="1:5">
      <c r="A134" s="46"/>
      <c r="B134" s="46"/>
      <c r="C134" s="46"/>
      <c r="D134" s="46"/>
      <c r="E134" s="43"/>
    </row>
    <row r="135" spans="1:5">
      <c r="A135" s="46"/>
      <c r="B135" s="46"/>
      <c r="C135" s="46"/>
      <c r="D135" s="46"/>
      <c r="E135" s="43"/>
    </row>
    <row r="136" spans="1:5">
      <c r="A136" s="43"/>
      <c r="B136" s="43"/>
      <c r="C136" s="43"/>
      <c r="D136" s="43"/>
      <c r="E136" s="43"/>
    </row>
  </sheetData>
  <mergeCells count="18">
    <mergeCell ref="A55:B55"/>
    <mergeCell ref="A60:B60"/>
    <mergeCell ref="A67:B67"/>
    <mergeCell ref="A72:B72"/>
    <mergeCell ref="A8:B8"/>
    <mergeCell ref="A34:B34"/>
    <mergeCell ref="A46:B46"/>
    <mergeCell ref="A4:P5"/>
    <mergeCell ref="A6:A7"/>
    <mergeCell ref="B6:B7"/>
    <mergeCell ref="E6:E7"/>
    <mergeCell ref="F6:F7"/>
    <mergeCell ref="G6:G7"/>
    <mergeCell ref="C6:C7"/>
    <mergeCell ref="D6:D7"/>
    <mergeCell ref="H6:H7"/>
    <mergeCell ref="I6:K6"/>
    <mergeCell ref="L6:N6"/>
  </mergeCells>
  <phoneticPr fontId="16" type="noConversion"/>
  <conditionalFormatting sqref="G9:H75">
    <cfRule type="dataBar" priority="1">
      <dataBar>
        <cfvo type="min"/>
        <cfvo type="max"/>
        <color rgb="FFFF555A"/>
      </dataBar>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731"/>
  <sheetViews>
    <sheetView zoomScaleNormal="100" workbookViewId="0">
      <pane xSplit="10" ySplit="3" topLeftCell="K4" activePane="bottomRight" state="frozen"/>
      <selection pane="topRight" activeCell="K1" sqref="K1"/>
      <selection pane="bottomLeft" activeCell="A4" sqref="A4"/>
      <selection pane="bottomRight" activeCell="B6" sqref="B6"/>
    </sheetView>
  </sheetViews>
  <sheetFormatPr defaultRowHeight="12.75"/>
  <cols>
    <col min="1" max="1" width="30.625" style="70" bestFit="1" customWidth="1"/>
    <col min="2" max="3" width="8.875" style="70" bestFit="1" customWidth="1"/>
    <col min="4" max="4" width="10.25" style="70" bestFit="1" customWidth="1"/>
    <col min="5" max="5" width="19.75" style="70" bestFit="1" customWidth="1"/>
    <col min="6" max="6" width="12.5" style="70" bestFit="1" customWidth="1"/>
    <col min="7" max="8" width="10.625" style="70" customWidth="1"/>
    <col min="9" max="9" width="9" style="70"/>
    <col min="10" max="10" width="9.5" style="70" bestFit="1" customWidth="1"/>
    <col min="11" max="12" width="9.625" style="70" bestFit="1" customWidth="1"/>
    <col min="13" max="13" width="10.5" style="70" bestFit="1" customWidth="1"/>
    <col min="14" max="14" width="9.5" style="70" bestFit="1" customWidth="1"/>
    <col min="15" max="15" width="20.5" style="70" bestFit="1" customWidth="1"/>
    <col min="16" max="16" width="13.375" style="70" bestFit="1" customWidth="1"/>
    <col min="17" max="17" width="10.625" style="70" bestFit="1" customWidth="1"/>
    <col min="18" max="18" width="11.375" style="70" bestFit="1" customWidth="1"/>
    <col min="19" max="19" width="0.75" style="73" customWidth="1"/>
    <col min="20" max="20" width="9.5" style="84" bestFit="1" customWidth="1"/>
    <col min="21" max="21" width="7.375" style="75" bestFit="1" customWidth="1"/>
    <col min="22" max="22" width="8" style="75" bestFit="1" customWidth="1"/>
    <col min="23" max="23" width="9" style="75" bestFit="1" customWidth="1"/>
    <col min="24" max="24" width="19.75" style="75" bestFit="1" customWidth="1"/>
    <col min="25" max="25" width="12.5" style="75" bestFit="1" customWidth="1"/>
    <col min="26" max="26" width="10.625" style="75" customWidth="1"/>
    <col min="27" max="27" width="11.375" style="75" bestFit="1" customWidth="1"/>
    <col min="28" max="28" width="0.75" style="73" customWidth="1"/>
    <col min="29" max="29" width="9.5" style="70" bestFit="1" customWidth="1"/>
    <col min="30" max="30" width="7.375" style="70" bestFit="1" customWidth="1"/>
    <col min="31" max="31" width="8" style="70" bestFit="1" customWidth="1"/>
    <col min="32" max="32" width="9" style="70" bestFit="1" customWidth="1"/>
    <col min="33" max="33" width="19.75" style="70" bestFit="1" customWidth="1"/>
    <col min="34" max="34" width="12.5" style="70" bestFit="1" customWidth="1"/>
    <col min="35" max="35" width="10.625" style="70" customWidth="1"/>
    <col min="36" max="36" width="11.375" style="70" bestFit="1" customWidth="1"/>
    <col min="37" max="37" width="0.75" style="73" customWidth="1"/>
    <col min="38" max="38" width="9.5" style="70" bestFit="1" customWidth="1"/>
    <col min="39" max="39" width="7.375" style="70" bestFit="1" customWidth="1"/>
    <col min="40" max="40" width="8" style="70" bestFit="1" customWidth="1"/>
    <col min="41" max="41" width="9" style="70" bestFit="1" customWidth="1"/>
    <col min="42" max="42" width="19.75" style="70" bestFit="1" customWidth="1"/>
    <col min="43" max="43" width="12.5" style="70" bestFit="1" customWidth="1"/>
    <col min="44" max="44" width="10.625" style="70" customWidth="1"/>
    <col min="45" max="45" width="11.375" style="70" bestFit="1" customWidth="1"/>
    <col min="46" max="46" width="9" style="70"/>
    <col min="47" max="47" width="9.5" style="84" bestFit="1" customWidth="1"/>
    <col min="48" max="48" width="7.375" style="75" bestFit="1" customWidth="1"/>
    <col min="49" max="49" width="8" style="75" bestFit="1" customWidth="1"/>
    <col min="50" max="50" width="9" style="75" bestFit="1" customWidth="1"/>
    <col min="51" max="51" width="19.75" style="75" bestFit="1" customWidth="1"/>
    <col min="52" max="52" width="12.5" style="75" bestFit="1" customWidth="1"/>
    <col min="53" max="53" width="10.625" style="75" customWidth="1"/>
    <col min="54" max="54" width="11.375" style="75" bestFit="1" customWidth="1"/>
    <col min="55" max="16384" width="9" style="70"/>
  </cols>
  <sheetData>
    <row r="1" spans="1:54" ht="24.75" customHeight="1">
      <c r="J1" s="89" t="str">
        <f>[2]!HisQuote("[000300.SH,000001.SH,CI005224.WI]","[Close]","5",,,-3,"Y",1,2,1,1,1,1,2,1,1,,3)</f>
        <v>Wind资讯</v>
      </c>
      <c r="K1" s="277" t="s">
        <v>121</v>
      </c>
      <c r="L1" s="277" t="s">
        <v>123</v>
      </c>
      <c r="M1" s="278" t="s">
        <v>124</v>
      </c>
      <c r="N1" s="223" t="str">
        <f>[2]!HisQuote("[851641.SI,850729.SI,851621.SI]","[Close]","5",,,-3,"Y",2,2,1,1,1,1,2,1,1,,3)</f>
        <v>Wind资讯</v>
      </c>
      <c r="O1" s="278" t="s">
        <v>125</v>
      </c>
      <c r="P1" s="277" t="s">
        <v>126</v>
      </c>
      <c r="Q1" s="277" t="s">
        <v>127</v>
      </c>
      <c r="R1" s="105"/>
      <c r="S1" s="90"/>
      <c r="T1" s="333" t="s">
        <v>112</v>
      </c>
      <c r="U1" s="334"/>
      <c r="V1" s="334"/>
      <c r="W1" s="334"/>
      <c r="X1" s="334"/>
      <c r="Y1" s="334"/>
      <c r="Z1" s="334"/>
      <c r="AA1" s="335"/>
      <c r="AB1" s="90"/>
      <c r="AC1" s="333" t="s">
        <v>113</v>
      </c>
      <c r="AD1" s="334"/>
      <c r="AE1" s="334"/>
      <c r="AF1" s="334"/>
      <c r="AG1" s="334"/>
      <c r="AH1" s="334"/>
      <c r="AI1" s="334"/>
      <c r="AJ1" s="335"/>
      <c r="AK1" s="90"/>
      <c r="AL1" s="333" t="s">
        <v>114</v>
      </c>
      <c r="AM1" s="334"/>
      <c r="AN1" s="334"/>
      <c r="AO1" s="334"/>
      <c r="AP1" s="334"/>
      <c r="AQ1" s="334"/>
      <c r="AR1" s="334"/>
      <c r="AS1" s="334"/>
      <c r="AU1" s="333" t="s">
        <v>112</v>
      </c>
      <c r="AV1" s="334"/>
      <c r="AW1" s="334"/>
      <c r="AX1" s="334"/>
      <c r="AY1" s="334"/>
      <c r="AZ1" s="334"/>
      <c r="BA1" s="334"/>
      <c r="BB1" s="335"/>
    </row>
    <row r="2" spans="1:54">
      <c r="D2" s="251"/>
      <c r="E2" s="251"/>
      <c r="F2" s="251"/>
      <c r="G2" s="251"/>
      <c r="H2" s="251"/>
      <c r="J2" s="128"/>
      <c r="K2" s="128" t="s">
        <v>2494</v>
      </c>
      <c r="L2" s="128" t="s">
        <v>2495</v>
      </c>
      <c r="M2" s="279" t="s">
        <v>2496</v>
      </c>
      <c r="N2" s="279"/>
      <c r="O2" s="281" t="s">
        <v>2491</v>
      </c>
      <c r="P2" s="282" t="s">
        <v>2492</v>
      </c>
      <c r="Q2" s="128" t="s">
        <v>2493</v>
      </c>
      <c r="R2" s="109" t="s">
        <v>128</v>
      </c>
      <c r="S2" s="92"/>
      <c r="T2" s="91"/>
      <c r="U2" s="106" t="str">
        <f>K2</f>
        <v>沪深300</v>
      </c>
      <c r="V2" s="106" t="str">
        <f>L2</f>
        <v>上证综指</v>
      </c>
      <c r="W2" s="106" t="str">
        <f>M2</f>
        <v>环保(中信)</v>
      </c>
      <c r="X2" s="106" t="str">
        <f>O2</f>
        <v>环保工程及服务Ⅲ(申万)</v>
      </c>
      <c r="Y2" s="106" t="str">
        <f>P2</f>
        <v>环保设备(申万)</v>
      </c>
      <c r="Z2" s="106" t="str">
        <f>Q2</f>
        <v>水务Ⅲ(申万)</v>
      </c>
      <c r="AA2" s="106" t="str">
        <f>R2</f>
        <v>华融环保指数</v>
      </c>
      <c r="AB2" s="92"/>
      <c r="AC2" s="93"/>
      <c r="AD2" s="106" t="str">
        <f>K2</f>
        <v>沪深300</v>
      </c>
      <c r="AE2" s="106" t="str">
        <f>L2</f>
        <v>上证综指</v>
      </c>
      <c r="AF2" s="106" t="str">
        <f>M2</f>
        <v>环保(中信)</v>
      </c>
      <c r="AG2" s="106" t="str">
        <f>O2</f>
        <v>环保工程及服务Ⅲ(申万)</v>
      </c>
      <c r="AH2" s="106" t="str">
        <f>P2</f>
        <v>环保设备(申万)</v>
      </c>
      <c r="AI2" s="106" t="str">
        <f>Q2</f>
        <v>水务Ⅲ(申万)</v>
      </c>
      <c r="AJ2" s="106" t="str">
        <f>R2</f>
        <v>华融环保指数</v>
      </c>
      <c r="AK2" s="92"/>
      <c r="AL2" s="91"/>
      <c r="AM2" s="106" t="str">
        <f>K2</f>
        <v>沪深300</v>
      </c>
      <c r="AN2" s="106" t="str">
        <f>L2</f>
        <v>上证综指</v>
      </c>
      <c r="AO2" s="106" t="str">
        <f>M2</f>
        <v>环保(中信)</v>
      </c>
      <c r="AP2" s="106" t="str">
        <f>O2</f>
        <v>环保工程及服务Ⅲ(申万)</v>
      </c>
      <c r="AQ2" s="106" t="str">
        <f>P2</f>
        <v>环保设备(申万)</v>
      </c>
      <c r="AR2" s="106" t="str">
        <f>Q2</f>
        <v>水务Ⅲ(申万)</v>
      </c>
      <c r="AS2" s="106" t="str">
        <f>R2</f>
        <v>华融环保指数</v>
      </c>
      <c r="AU2" s="91"/>
      <c r="AV2" s="106" t="str">
        <f t="shared" ref="AV2:BB2" si="0">AM2</f>
        <v>沪深300</v>
      </c>
      <c r="AW2" s="106" t="str">
        <f t="shared" si="0"/>
        <v>上证综指</v>
      </c>
      <c r="AX2" s="106" t="str">
        <f t="shared" si="0"/>
        <v>环保(中信)</v>
      </c>
      <c r="AY2" s="106" t="str">
        <f t="shared" si="0"/>
        <v>环保工程及服务Ⅲ(申万)</v>
      </c>
      <c r="AZ2" s="106" t="str">
        <f t="shared" si="0"/>
        <v>环保设备(申万)</v>
      </c>
      <c r="BA2" s="106" t="str">
        <f t="shared" si="0"/>
        <v>水务Ⅲ(申万)</v>
      </c>
      <c r="BB2" s="106" t="str">
        <f t="shared" si="0"/>
        <v>华融环保指数</v>
      </c>
    </row>
    <row r="3" spans="1:54">
      <c r="J3" s="94" t="s">
        <v>2</v>
      </c>
      <c r="K3" s="94" t="s">
        <v>122</v>
      </c>
      <c r="L3" s="94" t="s">
        <v>122</v>
      </c>
      <c r="M3" s="280" t="s">
        <v>122</v>
      </c>
      <c r="N3" s="280" t="s">
        <v>2</v>
      </c>
      <c r="O3" s="283" t="s">
        <v>122</v>
      </c>
      <c r="P3" s="284" t="s">
        <v>122</v>
      </c>
      <c r="Q3" s="94" t="s">
        <v>122</v>
      </c>
      <c r="R3" s="97" t="s">
        <v>122</v>
      </c>
      <c r="S3" s="95"/>
      <c r="T3" s="96" t="s">
        <v>115</v>
      </c>
      <c r="U3" s="97" t="s">
        <v>116</v>
      </c>
      <c r="V3" s="97" t="s">
        <v>116</v>
      </c>
      <c r="W3" s="97" t="s">
        <v>116</v>
      </c>
      <c r="X3" s="97" t="s">
        <v>116</v>
      </c>
      <c r="Y3" s="97" t="s">
        <v>116</v>
      </c>
      <c r="Z3" s="97" t="s">
        <v>116</v>
      </c>
      <c r="AA3" s="97" t="s">
        <v>116</v>
      </c>
      <c r="AB3" s="95"/>
      <c r="AC3" s="98" t="s">
        <v>117</v>
      </c>
      <c r="AD3" s="97" t="s">
        <v>118</v>
      </c>
      <c r="AE3" s="97" t="s">
        <v>118</v>
      </c>
      <c r="AF3" s="97" t="s">
        <v>118</v>
      </c>
      <c r="AG3" s="97" t="s">
        <v>118</v>
      </c>
      <c r="AH3" s="97" t="s">
        <v>118</v>
      </c>
      <c r="AI3" s="97" t="s">
        <v>118</v>
      </c>
      <c r="AJ3" s="97" t="s">
        <v>118</v>
      </c>
      <c r="AK3" s="95"/>
      <c r="AL3" s="96" t="s">
        <v>117</v>
      </c>
      <c r="AM3" s="97" t="s">
        <v>118</v>
      </c>
      <c r="AN3" s="97" t="s">
        <v>118</v>
      </c>
      <c r="AO3" s="97" t="s">
        <v>118</v>
      </c>
      <c r="AP3" s="97" t="s">
        <v>118</v>
      </c>
      <c r="AQ3" s="97" t="s">
        <v>118</v>
      </c>
      <c r="AR3" s="97" t="s">
        <v>118</v>
      </c>
      <c r="AS3" s="97" t="s">
        <v>118</v>
      </c>
      <c r="AU3" s="96" t="s">
        <v>115</v>
      </c>
      <c r="AV3" s="97" t="s">
        <v>116</v>
      </c>
      <c r="AW3" s="97" t="s">
        <v>116</v>
      </c>
      <c r="AX3" s="97" t="s">
        <v>116</v>
      </c>
      <c r="AY3" s="97" t="s">
        <v>116</v>
      </c>
      <c r="AZ3" s="97" t="s">
        <v>116</v>
      </c>
      <c r="BA3" s="97" t="s">
        <v>116</v>
      </c>
      <c r="BB3" s="97" t="s">
        <v>116</v>
      </c>
    </row>
    <row r="4" spans="1:54">
      <c r="A4" s="116">
        <f ca="1">A6-7</f>
        <v>41904</v>
      </c>
      <c r="B4" s="118" t="s">
        <v>121</v>
      </c>
      <c r="C4" s="118" t="s">
        <v>123</v>
      </c>
      <c r="D4" s="118" t="s">
        <v>124</v>
      </c>
      <c r="E4" s="118" t="s">
        <v>125</v>
      </c>
      <c r="F4" s="118" t="s">
        <v>126</v>
      </c>
      <c r="G4" s="118" t="s">
        <v>127</v>
      </c>
      <c r="H4" s="117"/>
      <c r="J4" s="99">
        <v>40818</v>
      </c>
      <c r="K4" s="87">
        <v>2581.3510000000001</v>
      </c>
      <c r="L4" s="87">
        <v>2359.2199999999998</v>
      </c>
      <c r="M4" s="87">
        <v>5174.7323999999999</v>
      </c>
      <c r="N4" s="107">
        <v>40818</v>
      </c>
      <c r="O4" s="87">
        <v>1485.84</v>
      </c>
      <c r="P4" s="87">
        <v>6243.78</v>
      </c>
      <c r="Q4" s="87">
        <v>1864.18</v>
      </c>
      <c r="R4" s="87">
        <v>2746.4367905683607</v>
      </c>
      <c r="T4" s="74">
        <f t="shared" ref="T4:T67" si="1">J4</f>
        <v>40818</v>
      </c>
      <c r="U4" s="75">
        <f>K4/K$4-1</f>
        <v>0</v>
      </c>
      <c r="V4" s="75">
        <f>L4/L$4-1</f>
        <v>0</v>
      </c>
      <c r="W4" s="75">
        <f>M4/M$4-1</f>
        <v>0</v>
      </c>
      <c r="X4" s="75">
        <f>O4/O$4-1</f>
        <v>0</v>
      </c>
      <c r="Y4" s="75">
        <f>P4/P$4-1</f>
        <v>0</v>
      </c>
      <c r="Z4" s="75">
        <f>Q4/Q$4-1</f>
        <v>0</v>
      </c>
      <c r="AA4" s="75">
        <f>R4/R$4-1</f>
        <v>0</v>
      </c>
      <c r="AC4" s="74">
        <f>J55</f>
        <v>41196</v>
      </c>
      <c r="AD4" s="75">
        <f t="shared" ref="AD4:AF5" si="2">K55/K$55-1</f>
        <v>0</v>
      </c>
      <c r="AE4" s="75">
        <f t="shared" si="2"/>
        <v>0</v>
      </c>
      <c r="AF4" s="75">
        <f t="shared" si="2"/>
        <v>0</v>
      </c>
      <c r="AG4" s="75">
        <f>O55/O$55-1</f>
        <v>0</v>
      </c>
      <c r="AH4" s="75">
        <f>P55/P$55-1</f>
        <v>0</v>
      </c>
      <c r="AI4" s="75">
        <f>Q55/Q$55-1</f>
        <v>0</v>
      </c>
      <c r="AJ4" s="75">
        <f>R55/R$55-1</f>
        <v>0</v>
      </c>
      <c r="AL4" s="74">
        <f>J107</f>
        <v>41567</v>
      </c>
      <c r="AM4" s="75">
        <f t="shared" ref="AM4:AO5" si="3">K107/K$107-1</f>
        <v>0</v>
      </c>
      <c r="AN4" s="75">
        <f t="shared" si="3"/>
        <v>0</v>
      </c>
      <c r="AO4" s="75">
        <f t="shared" si="3"/>
        <v>0</v>
      </c>
      <c r="AP4" s="75">
        <f>O107/O$107-1</f>
        <v>0</v>
      </c>
      <c r="AQ4" s="75">
        <f>P107/P$107-1</f>
        <v>0</v>
      </c>
      <c r="AR4" s="75">
        <f>Q107/Q$107-1</f>
        <v>0</v>
      </c>
      <c r="AS4" s="75">
        <f>R107/R$107-1</f>
        <v>0</v>
      </c>
      <c r="AU4" s="74">
        <f>IF(ISERROR(INDEX(($AL$4:$AS$53,$AC$4:$AJ$105,$T$4:$AA$156),,1,$B$16)),"",INDEX(($AL$4:$AS$53,$AC$4:$AJ$105,$T$4:$AA$156),,1,$B$16))</f>
        <v>41567</v>
      </c>
      <c r="AV4" s="75">
        <f>IF(ISERROR(INDEX(($AL$4:$AS$53,$AC$4:$AJ$105,$T$4:$AA$156),,2,$B$16)),"",INDEX(($AL$4:$AS$53,$AC$4:$AJ$105,$T$4:$AA$156),,2,$B$16))</f>
        <v>0</v>
      </c>
      <c r="AW4" s="75">
        <f>IF(ISERROR(INDEX(($AL$4:$AS$53,$AC$4:$AJ$105,$T$4:$AA$156),,3,$B$16)),"",INDEX(($AL$4:$AS$53,$AC$4:$AJ$105,$T$4:$AA$156),,3,$B$16))</f>
        <v>0</v>
      </c>
      <c r="AX4" s="75">
        <f>IF(ISERROR(INDEX(($AL$4:$AS$53,$AC$4:$AJ$105,$T$4:$AA$156),,3,$B$16)),"",INDEX(($AL$4:$AS$53,$AC$4:$AJ$105,$T$4:$AA$156),,4,$B$16))</f>
        <v>0</v>
      </c>
      <c r="AY4" s="75">
        <f>IF(ISERROR(INDEX(($AL$4:$AS$53,$AC$4:$AJ$105,$T$4:$AA$156),,3,$B$16)),"",INDEX(($AL$4:$AS$53,$AC$4:$AJ$105,$T$4:$AA$156),,5,$B$16))</f>
        <v>0</v>
      </c>
      <c r="AZ4" s="75">
        <f>IF(ISERROR(INDEX(($AL$4:$AS$53,$AC$4:$AJ$105,$T$4:$AA$156),,6,$B$16)),"",INDEX(($AL$4:$AS$53,$AC$4:$AJ$105,$T$4:$AA$156),,6,$B$16))</f>
        <v>0</v>
      </c>
      <c r="BA4" s="75">
        <f>IF(ISERROR(INDEX(($AL$4:$AS$53,$AC$4:$AJ$105,$T$4:$AA$156),,7,$B$16)),"",INDEX(($AL$4:$AS$53,$AC$4:$AJ$105,$T$4:$AA$156),,7,$B$16))</f>
        <v>0</v>
      </c>
      <c r="BB4" s="75">
        <f>IF(ISERROR(INDEX(($AL$4:$AS$53,$AC$4:$AJ$105,$T$4:$AA$156),,8,$B$16)),"",INDEX(($AL$4:$AS$53,$AC$4:$AJ$105,$T$4:$AA$156),,8,$B$16))</f>
        <v>0</v>
      </c>
    </row>
    <row r="5" spans="1:54">
      <c r="A5" s="103" t="s">
        <v>1239</v>
      </c>
      <c r="B5" s="104" t="str">
        <f t="shared" ref="B5:G5" si="4">U2</f>
        <v>沪深300</v>
      </c>
      <c r="C5" s="104" t="str">
        <f t="shared" si="4"/>
        <v>上证综指</v>
      </c>
      <c r="D5" s="104" t="str">
        <f t="shared" si="4"/>
        <v>环保(中信)</v>
      </c>
      <c r="E5" s="104" t="str">
        <f t="shared" si="4"/>
        <v>环保工程及服务Ⅲ(申万)</v>
      </c>
      <c r="F5" s="104" t="str">
        <f t="shared" si="4"/>
        <v>环保设备(申万)</v>
      </c>
      <c r="G5" s="104" t="str">
        <f t="shared" si="4"/>
        <v>水务Ⅲ(申万)</v>
      </c>
      <c r="H5" s="104"/>
      <c r="J5" s="99">
        <v>40832</v>
      </c>
      <c r="K5" s="87">
        <v>2653.7820000000002</v>
      </c>
      <c r="L5" s="87">
        <v>2431.375</v>
      </c>
      <c r="M5" s="87">
        <v>5424.0708000000004</v>
      </c>
      <c r="N5" s="107">
        <v>40832</v>
      </c>
      <c r="O5" s="87">
        <v>1554.29</v>
      </c>
      <c r="P5" s="87">
        <v>6362.8</v>
      </c>
      <c r="Q5" s="87">
        <v>1947.75</v>
      </c>
      <c r="R5" s="87">
        <v>2706.6767419359498</v>
      </c>
      <c r="T5" s="74">
        <f t="shared" si="1"/>
        <v>40832</v>
      </c>
      <c r="U5" s="75">
        <f t="shared" ref="U5:U68" si="5">K5/K$4-1</f>
        <v>2.8059337920337102E-2</v>
      </c>
      <c r="V5" s="75">
        <f t="shared" ref="V5:V68" si="6">L5/L$4-1</f>
        <v>3.0584260899789051E-2</v>
      </c>
      <c r="W5" s="75">
        <f t="shared" ref="W5:W68" si="7">M5/M$4-1</f>
        <v>4.8183824925903451E-2</v>
      </c>
      <c r="X5" s="75">
        <f t="shared" ref="X5:X68" si="8">O5/O$4-1</f>
        <v>4.6068217304689574E-2</v>
      </c>
      <c r="Y5" s="75">
        <f t="shared" ref="Y5:Y68" si="9">P5/P$4-1</f>
        <v>1.9062170672253131E-2</v>
      </c>
      <c r="Z5" s="75">
        <f t="shared" ref="Z5:AA68" si="10">Q5/Q$4-1</f>
        <v>4.4829361971483461E-2</v>
      </c>
      <c r="AA5" s="75">
        <f t="shared" ref="AA5:AA19" si="11">R5/R$4-1</f>
        <v>-1.4476957477758901E-2</v>
      </c>
      <c r="AC5" s="74">
        <f t="shared" ref="AC5:AC68" si="12">J56</f>
        <v>41203</v>
      </c>
      <c r="AD5" s="75">
        <f t="shared" si="2"/>
        <v>1.2123507993600402E-2</v>
      </c>
      <c r="AE5" s="75">
        <f t="shared" si="2"/>
        <v>1.1102496422687347E-2</v>
      </c>
      <c r="AF5" s="75">
        <f t="shared" si="2"/>
        <v>1.7188481445489678E-2</v>
      </c>
      <c r="AG5" s="75">
        <f t="shared" ref="AG5:AI6" si="13">O56/O$55-1</f>
        <v>2.2998758920260487E-2</v>
      </c>
      <c r="AH5" s="75">
        <f t="shared" si="13"/>
        <v>8.1465704472458711E-3</v>
      </c>
      <c r="AI5" s="75">
        <f t="shared" si="13"/>
        <v>2.3811337337044103E-2</v>
      </c>
      <c r="AJ5" s="75">
        <f t="shared" ref="AJ5:AJ68" si="14">R56/R$55-1</f>
        <v>6.3364697450758456E-3</v>
      </c>
      <c r="AL5" s="74">
        <f t="shared" ref="AL5:AL52" si="15">J108</f>
        <v>41574</v>
      </c>
      <c r="AM5" s="75">
        <f t="shared" si="3"/>
        <v>-2.3698977846329794E-2</v>
      </c>
      <c r="AN5" s="75">
        <f t="shared" si="3"/>
        <v>-2.7726116565927383E-2</v>
      </c>
      <c r="AO5" s="75">
        <f t="shared" si="3"/>
        <v>-2.978503294355761E-2</v>
      </c>
      <c r="AP5" s="75">
        <f t="shared" ref="AP5:AR6" si="16">O108/O$107-1</f>
        <v>-1.9020899959697024E-2</v>
      </c>
      <c r="AQ5" s="75">
        <f t="shared" si="16"/>
        <v>1.1402820991249341E-2</v>
      </c>
      <c r="AR5" s="75">
        <f t="shared" si="16"/>
        <v>1.0580569607756329E-2</v>
      </c>
      <c r="AS5" s="75">
        <f t="shared" ref="AS5:AS53" si="17">R108/R$107-1</f>
        <v>3.69101979126647E-2</v>
      </c>
      <c r="AU5" s="74">
        <f>IF(ISERROR(INDEX(($AL$4:$AS$53,$AC$4:$AJ$105,$T$4:$AA$156),,1,$B$16)),"",INDEX(($AL$4:$AS$53,$AC$4:$AJ$105,$T$4:$AA$156),,1,$B$16))</f>
        <v>41574</v>
      </c>
      <c r="AV5" s="75">
        <f>IF(ISERROR(INDEX(($AL$4:$AS$53,$AC$4:$AJ$105,$T$4:$AA$156),,2,$B$16)),"",INDEX(($AL$4:$AS$53,$AC$4:$AJ$105,$T$4:$AA$156),,2,$B$16))</f>
        <v>-2.3698977846329794E-2</v>
      </c>
      <c r="AW5" s="75">
        <f>IF(ISERROR(INDEX(($AL$4:$AS$53,$AC$4:$AJ$105,$T$4:$AA$156),,3,$B$16)),"",INDEX(($AL$4:$AS$53,$AC$4:$AJ$105,$T$4:$AA$156),,3,$B$16))</f>
        <v>-2.7726116565927383E-2</v>
      </c>
      <c r="AX5" s="75">
        <f>IF(ISERROR(INDEX(($AL$4:$AS$53,$AC$4:$AJ$105,$T$4:$AA$156),,3,$B$16)),"",INDEX(($AL$4:$AS$53,$AC$4:$AJ$105,$T$4:$AA$156),,4,$B$16))</f>
        <v>-2.978503294355761E-2</v>
      </c>
      <c r="AY5" s="75">
        <f>IF(ISERROR(INDEX(($AL$4:$AS$53,$AC$4:$AJ$105,$T$4:$AA$156),,3,$B$16)),"",INDEX(($AL$4:$AS$53,$AC$4:$AJ$105,$T$4:$AA$156),,5,$B$16))</f>
        <v>-1.9020899959697024E-2</v>
      </c>
      <c r="AZ5" s="75">
        <f>IF(ISERROR(INDEX(($AL$4:$AS$53,$AC$4:$AJ$105,$T$4:$AA$156),,6,$B$16)),"",INDEX(($AL$4:$AS$53,$AC$4:$AJ$105,$T$4:$AA$156),,6,$B$16))</f>
        <v>1.1402820991249341E-2</v>
      </c>
      <c r="BA5" s="75">
        <f>IF(ISERROR(INDEX(($AL$4:$AS$53,$AC$4:$AJ$105,$T$4:$AA$156),,7,$B$16)),"",INDEX(($AL$4:$AS$53,$AC$4:$AJ$105,$T$4:$AA$156),,7,$B$16))</f>
        <v>1.0580569607756329E-2</v>
      </c>
      <c r="BB5" s="75">
        <f>IF(ISERROR(INDEX(($AL$4:$AS$53,$AC$4:$AJ$105,$T$4:$AA$156),,8,$B$16)),"",INDEX(($AL$4:$AS$53,$AC$4:$AJ$105,$T$4:$AA$156),,8,$B$16))</f>
        <v>3.69101979126647E-2</v>
      </c>
    </row>
    <row r="6" spans="1:54">
      <c r="A6" s="101">
        <f ca="1">华融环保周报!H7</f>
        <v>41911</v>
      </c>
      <c r="B6" s="102">
        <f>K156/K155-1</f>
        <v>4.9438997266630924E-3</v>
      </c>
      <c r="C6" s="102">
        <f>L156/L155-1</f>
        <v>7.8417618571928749E-3</v>
      </c>
      <c r="D6" s="102">
        <f>M156/M155-1</f>
        <v>3.4923178141852418E-3</v>
      </c>
      <c r="E6" s="102">
        <f>O156/O155-1</f>
        <v>-1.0305718611384185E-2</v>
      </c>
      <c r="F6" s="102">
        <f>P156/P155-1</f>
        <v>-8.0818850623735061E-3</v>
      </c>
      <c r="G6" s="102">
        <f>Q156/Q155-1</f>
        <v>-1.7419303755707993E-3</v>
      </c>
      <c r="H6" s="102"/>
      <c r="J6" s="99">
        <v>40839</v>
      </c>
      <c r="K6" s="87">
        <v>2507.877</v>
      </c>
      <c r="L6" s="87">
        <v>2317.2750000000001</v>
      </c>
      <c r="M6" s="87">
        <v>5099.6283999999996</v>
      </c>
      <c r="N6" s="107">
        <v>40839</v>
      </c>
      <c r="O6" s="87">
        <v>1481.02</v>
      </c>
      <c r="P6" s="87">
        <v>5818.79</v>
      </c>
      <c r="Q6" s="87">
        <v>1849.42</v>
      </c>
      <c r="R6" s="87">
        <v>2820.5192279356647</v>
      </c>
      <c r="T6" s="74">
        <f t="shared" si="1"/>
        <v>40839</v>
      </c>
      <c r="U6" s="75">
        <f t="shared" si="5"/>
        <v>-2.8463389907068093E-2</v>
      </c>
      <c r="V6" s="75">
        <f t="shared" si="6"/>
        <v>-1.7779181254821363E-2</v>
      </c>
      <c r="W6" s="75">
        <f t="shared" si="7"/>
        <v>-1.4513600741943744E-2</v>
      </c>
      <c r="X6" s="75">
        <f t="shared" si="8"/>
        <v>-3.243956280622351E-3</v>
      </c>
      <c r="Y6" s="75">
        <f t="shared" si="9"/>
        <v>-6.806613942195272E-2</v>
      </c>
      <c r="Z6" s="75">
        <f t="shared" si="10"/>
        <v>-7.9176903517900188E-3</v>
      </c>
      <c r="AA6" s="75">
        <f t="shared" si="11"/>
        <v>2.6974018707335068E-2</v>
      </c>
      <c r="AC6" s="74">
        <f t="shared" si="12"/>
        <v>41210</v>
      </c>
      <c r="AD6" s="75">
        <f t="shared" ref="AD6:AD69" si="18">K57/K$55-1</f>
        <v>-2.4570726104356955E-2</v>
      </c>
      <c r="AE6" s="75">
        <f>L57/L$55-1</f>
        <v>-1.8396318740937945E-2</v>
      </c>
      <c r="AF6" s="75">
        <f>M57/M$55-1</f>
        <v>-1.1951559907671383E-2</v>
      </c>
      <c r="AG6" s="75">
        <f t="shared" si="13"/>
        <v>-1.4947254111076669E-2</v>
      </c>
      <c r="AH6" s="75">
        <f t="shared" si="13"/>
        <v>-3.8575504740189892E-2</v>
      </c>
      <c r="AI6" s="75">
        <f t="shared" si="13"/>
        <v>-4.189248571847104E-3</v>
      </c>
      <c r="AJ6" s="75">
        <f t="shared" si="14"/>
        <v>1.9005752385100827E-2</v>
      </c>
      <c r="AL6" s="74">
        <f t="shared" si="15"/>
        <v>41581</v>
      </c>
      <c r="AM6" s="75">
        <f t="shared" ref="AM6:AM53" si="19">K109/K$107-1</f>
        <v>-1.6938617194835803E-2</v>
      </c>
      <c r="AN6" s="75">
        <f>L109/L$107-1</f>
        <v>-2.0156077637684899E-2</v>
      </c>
      <c r="AO6" s="75">
        <f>M109/M$107-1</f>
        <v>-0.10960687890432264</v>
      </c>
      <c r="AP6" s="75">
        <f t="shared" si="16"/>
        <v>-9.5413314629971824E-2</v>
      </c>
      <c r="AQ6" s="75">
        <f t="shared" si="16"/>
        <v>-0.10161357093460921</v>
      </c>
      <c r="AR6" s="75">
        <f t="shared" si="16"/>
        <v>-2.9913598823473331E-2</v>
      </c>
      <c r="AS6" s="75">
        <f t="shared" si="17"/>
        <v>9.4090072633632005E-2</v>
      </c>
      <c r="AT6" s="75"/>
      <c r="AU6" s="74">
        <f>IF(ISERROR(INDEX(($AL$4:$AS$53,$AC$4:$AJ$105,$T$4:$AA$156),,1,$B$16)),"",INDEX(($AL$4:$AS$53,$AC$4:$AJ$105,$T$4:$AA$156),,1,$B$16))</f>
        <v>41581</v>
      </c>
      <c r="AV6" s="75">
        <f>IF(ISERROR(INDEX(($AL$4:$AS$53,$AC$4:$AJ$105,$T$4:$AA$156),,2,$B$16)),"",INDEX(($AL$4:$AS$53,$AC$4:$AJ$105,$T$4:$AA$156),,2,$B$16))</f>
        <v>-1.6938617194835803E-2</v>
      </c>
      <c r="AW6" s="75">
        <f>IF(ISERROR(INDEX(($AL$4:$AS$53,$AC$4:$AJ$105,$T$4:$AA$156),,3,$B$16)),"",INDEX(($AL$4:$AS$53,$AC$4:$AJ$105,$T$4:$AA$156),,3,$B$16))</f>
        <v>-2.0156077637684899E-2</v>
      </c>
      <c r="AX6" s="75">
        <f>IF(ISERROR(INDEX(($AL$4:$AS$53,$AC$4:$AJ$105,$T$4:$AA$156),,3,$B$16)),"",INDEX(($AL$4:$AS$53,$AC$4:$AJ$105,$T$4:$AA$156),,4,$B$16))</f>
        <v>-0.10960687890432264</v>
      </c>
      <c r="AY6" s="75">
        <f>IF(ISERROR(INDEX(($AL$4:$AS$53,$AC$4:$AJ$105,$T$4:$AA$156),,3,$B$16)),"",INDEX(($AL$4:$AS$53,$AC$4:$AJ$105,$T$4:$AA$156),,5,$B$16))</f>
        <v>-9.5413314629971824E-2</v>
      </c>
      <c r="AZ6" s="75">
        <f>IF(ISERROR(INDEX(($AL$4:$AS$53,$AC$4:$AJ$105,$T$4:$AA$156),,6,$B$16)),"",INDEX(($AL$4:$AS$53,$AC$4:$AJ$105,$T$4:$AA$156),,6,$B$16))</f>
        <v>-0.10161357093460921</v>
      </c>
      <c r="BA6" s="75">
        <f>IF(ISERROR(INDEX(($AL$4:$AS$53,$AC$4:$AJ$105,$T$4:$AA$156),,7,$B$16)),"",INDEX(($AL$4:$AS$53,$AC$4:$AJ$105,$T$4:$AA$156),,7,$B$16))</f>
        <v>-2.9913598823473331E-2</v>
      </c>
      <c r="BB6" s="75">
        <f>IF(ISERROR(INDEX(($AL$4:$AS$53,$AC$4:$AJ$105,$T$4:$AA$156),,8,$B$16)),"",INDEX(($AL$4:$AS$53,$AC$4:$AJ$105,$T$4:$AA$156),,8,$B$16))</f>
        <v>9.4090072633632005E-2</v>
      </c>
    </row>
    <row r="7" spans="1:54">
      <c r="A7" s="71"/>
      <c r="B7" s="72"/>
      <c r="J7" s="99">
        <v>40846</v>
      </c>
      <c r="K7" s="87">
        <v>2709.0169999999998</v>
      </c>
      <c r="L7" s="87">
        <v>2473.41</v>
      </c>
      <c r="M7" s="87">
        <v>5842.9609</v>
      </c>
      <c r="N7" s="107">
        <v>40846</v>
      </c>
      <c r="O7" s="87">
        <v>1719.62</v>
      </c>
      <c r="P7" s="87">
        <v>6950.75</v>
      </c>
      <c r="Q7" s="87">
        <v>2092.8000000000002</v>
      </c>
      <c r="R7" s="87">
        <v>2608.3672447187178</v>
      </c>
      <c r="T7" s="74">
        <f t="shared" si="1"/>
        <v>40846</v>
      </c>
      <c r="U7" s="75">
        <f t="shared" si="5"/>
        <v>4.9457047879191807E-2</v>
      </c>
      <c r="V7" s="75">
        <f t="shared" si="6"/>
        <v>4.8401590356134783E-2</v>
      </c>
      <c r="W7" s="75">
        <f t="shared" si="7"/>
        <v>0.12913295767719313</v>
      </c>
      <c r="X7" s="75">
        <f t="shared" si="8"/>
        <v>0.15733860980993919</v>
      </c>
      <c r="Y7" s="75">
        <f t="shared" si="9"/>
        <v>0.11322788439054543</v>
      </c>
      <c r="Z7" s="75">
        <f t="shared" si="10"/>
        <v>0.12263837183104642</v>
      </c>
      <c r="AA7" s="75">
        <f t="shared" si="11"/>
        <v>-5.027224596021751E-2</v>
      </c>
      <c r="AC7" s="74">
        <f t="shared" si="12"/>
        <v>41217</v>
      </c>
      <c r="AD7" s="75">
        <f t="shared" si="18"/>
        <v>9.732999903233619E-4</v>
      </c>
      <c r="AE7" s="75">
        <f t="shared" ref="AE7:AE70" si="20">L58/L$55-1</f>
        <v>5.7550552701939317E-3</v>
      </c>
      <c r="AF7" s="75">
        <f t="shared" ref="AF7:AF70" si="21">M58/M$55-1</f>
        <v>-4.0474931316716312E-3</v>
      </c>
      <c r="AG7" s="75">
        <f t="shared" ref="AG7:AG70" si="22">O58/O$55-1</f>
        <v>3.1492398386596676E-3</v>
      </c>
      <c r="AH7" s="75">
        <f t="shared" ref="AH7:AH70" si="23">P58/P$55-1</f>
        <v>-3.7475838838391118E-2</v>
      </c>
      <c r="AI7" s="75">
        <f t="shared" ref="AI7:AI70" si="24">Q58/Q$55-1</f>
        <v>2.5434304965577859E-2</v>
      </c>
      <c r="AJ7" s="75">
        <f t="shared" si="14"/>
        <v>2.3361765492564635E-2</v>
      </c>
      <c r="AL7" s="74">
        <f t="shared" si="15"/>
        <v>41588</v>
      </c>
      <c r="AM7" s="75">
        <f t="shared" si="19"/>
        <v>-4.8683582475905318E-2</v>
      </c>
      <c r="AN7" s="75">
        <f t="shared" ref="AN7:AN53" si="25">L110/L$107-1</f>
        <v>-3.9955237079379091E-2</v>
      </c>
      <c r="AO7" s="75">
        <f t="shared" ref="AO7:AO53" si="26">M110/M$107-1</f>
        <v>-6.1324128930823951E-2</v>
      </c>
      <c r="AP7" s="75">
        <f t="shared" ref="AP7:AP53" si="27">O110/O$107-1</f>
        <v>-5.9344789142279808E-2</v>
      </c>
      <c r="AQ7" s="75">
        <f t="shared" ref="AQ7:AQ53" si="28">P110/P$107-1</f>
        <v>-3.9915211313401588E-4</v>
      </c>
      <c r="AR7" s="75">
        <f t="shared" ref="AR7:AR53" si="29">Q110/Q$107-1</f>
        <v>-2.1079435975298377E-2</v>
      </c>
      <c r="AS7" s="75">
        <f t="shared" si="17"/>
        <v>0.13505627440149226</v>
      </c>
      <c r="AT7" s="75"/>
      <c r="AU7" s="74">
        <f>IF(ISERROR(INDEX(($AL$4:$AS$53,$AC$4:$AJ$105,$T$4:$AA$156),,1,$B$16)),"",INDEX(($AL$4:$AS$53,$AC$4:$AJ$105,$T$4:$AA$156),,1,$B$16))</f>
        <v>41588</v>
      </c>
      <c r="AV7" s="75">
        <f>IF(ISERROR(INDEX(($AL$4:$AS$53,$AC$4:$AJ$105,$T$4:$AA$156),,2,$B$16)),"",INDEX(($AL$4:$AS$53,$AC$4:$AJ$105,$T$4:$AA$156),,2,$B$16))</f>
        <v>-4.8683582475905318E-2</v>
      </c>
      <c r="AW7" s="75">
        <f>IF(ISERROR(INDEX(($AL$4:$AS$53,$AC$4:$AJ$105,$T$4:$AA$156),,3,$B$16)),"",INDEX(($AL$4:$AS$53,$AC$4:$AJ$105,$T$4:$AA$156),,3,$B$16))</f>
        <v>-3.9955237079379091E-2</v>
      </c>
      <c r="AX7" s="75">
        <f>IF(ISERROR(INDEX(($AL$4:$AS$53,$AC$4:$AJ$105,$T$4:$AA$156),,3,$B$16)),"",INDEX(($AL$4:$AS$53,$AC$4:$AJ$105,$T$4:$AA$156),,4,$B$16))</f>
        <v>-6.1324128930823951E-2</v>
      </c>
      <c r="AY7" s="75">
        <f>IF(ISERROR(INDEX(($AL$4:$AS$53,$AC$4:$AJ$105,$T$4:$AA$156),,3,$B$16)),"",INDEX(($AL$4:$AS$53,$AC$4:$AJ$105,$T$4:$AA$156),,5,$B$16))</f>
        <v>-5.9344789142279808E-2</v>
      </c>
      <c r="AZ7" s="75">
        <f>IF(ISERROR(INDEX(($AL$4:$AS$53,$AC$4:$AJ$105,$T$4:$AA$156),,6,$B$16)),"",INDEX(($AL$4:$AS$53,$AC$4:$AJ$105,$T$4:$AA$156),,6,$B$16))</f>
        <v>-3.9915211313401588E-4</v>
      </c>
      <c r="BA7" s="75">
        <f>IF(ISERROR(INDEX(($AL$4:$AS$53,$AC$4:$AJ$105,$T$4:$AA$156),,7,$B$16)),"",INDEX(($AL$4:$AS$53,$AC$4:$AJ$105,$T$4:$AA$156),,7,$B$16))</f>
        <v>-2.1079435975298377E-2</v>
      </c>
      <c r="BB7" s="75">
        <f>IF(ISERROR(INDEX(($AL$4:$AS$53,$AC$4:$AJ$105,$T$4:$AA$156),,8,$B$16)),"",INDEX(($AL$4:$AS$53,$AC$4:$AJ$105,$T$4:$AA$156),,8,$B$16))</f>
        <v>0.13505627440149226</v>
      </c>
    </row>
    <row r="8" spans="1:54">
      <c r="A8" s="76" t="s">
        <v>119</v>
      </c>
      <c r="D8" s="77"/>
      <c r="J8" s="99">
        <v>40853</v>
      </c>
      <c r="K8" s="87">
        <v>2763.7460000000001</v>
      </c>
      <c r="L8" s="87">
        <v>2528.2939999999999</v>
      </c>
      <c r="M8" s="87">
        <v>5882.1895000000004</v>
      </c>
      <c r="N8" s="107">
        <v>40853</v>
      </c>
      <c r="O8" s="87">
        <v>1729.41</v>
      </c>
      <c r="P8" s="87">
        <v>7047.38</v>
      </c>
      <c r="Q8" s="87">
        <v>2129.33</v>
      </c>
      <c r="R8" s="87">
        <v>2520.2448134757865</v>
      </c>
      <c r="T8" s="74">
        <f t="shared" si="1"/>
        <v>40853</v>
      </c>
      <c r="U8" s="75">
        <f t="shared" si="5"/>
        <v>7.0658736452346105E-2</v>
      </c>
      <c r="V8" s="75">
        <f t="shared" si="6"/>
        <v>7.16652113834233E-2</v>
      </c>
      <c r="W8" s="75">
        <f t="shared" si="7"/>
        <v>0.13671375547844766</v>
      </c>
      <c r="X8" s="75">
        <f t="shared" si="8"/>
        <v>0.1639274753674691</v>
      </c>
      <c r="Y8" s="75">
        <f t="shared" si="9"/>
        <v>0.12870408630669239</v>
      </c>
      <c r="Z8" s="75">
        <f t="shared" si="10"/>
        <v>0.14223411902284111</v>
      </c>
      <c r="AA8" s="75">
        <f t="shared" si="11"/>
        <v>-8.2358340766970684E-2</v>
      </c>
      <c r="AC8" s="74">
        <f t="shared" si="12"/>
        <v>41224</v>
      </c>
      <c r="AD8" s="75">
        <f t="shared" si="18"/>
        <v>-2.7600843729157942E-2</v>
      </c>
      <c r="AE8" s="75">
        <f t="shared" si="20"/>
        <v>-1.7038555164727298E-2</v>
      </c>
      <c r="AF8" s="75">
        <f t="shared" si="21"/>
        <v>-4.7727962640874866E-2</v>
      </c>
      <c r="AG8" s="75">
        <f t="shared" si="22"/>
        <v>-4.5656220912193679E-2</v>
      </c>
      <c r="AH8" s="75">
        <f t="shared" si="23"/>
        <v>-4.8425669205640842E-2</v>
      </c>
      <c r="AI8" s="75">
        <f t="shared" si="24"/>
        <v>-1.044089644060342E-2</v>
      </c>
      <c r="AJ8" s="75">
        <f t="shared" si="14"/>
        <v>-2.117594025079339E-2</v>
      </c>
      <c r="AL8" s="74">
        <f t="shared" si="15"/>
        <v>41595</v>
      </c>
      <c r="AM8" s="75">
        <f t="shared" si="19"/>
        <v>-3.1046299876260064E-2</v>
      </c>
      <c r="AN8" s="75">
        <f t="shared" si="25"/>
        <v>-2.6416960679739976E-2</v>
      </c>
      <c r="AO8" s="75">
        <f t="shared" si="26"/>
        <v>-4.7867071043160014E-2</v>
      </c>
      <c r="AP8" s="75">
        <f t="shared" si="27"/>
        <v>-3.3650348332661562E-2</v>
      </c>
      <c r="AQ8" s="75">
        <f t="shared" si="28"/>
        <v>-8.819304490787494E-3</v>
      </c>
      <c r="AR8" s="75">
        <f t="shared" si="29"/>
        <v>-1.976537552851787E-2</v>
      </c>
      <c r="AS8" s="75">
        <f t="shared" si="17"/>
        <v>0.13032973682143179</v>
      </c>
      <c r="AT8" s="75"/>
      <c r="AU8" s="74">
        <f>IF(ISERROR(INDEX(($AL$4:$AS$53,$AC$4:$AJ$105,$T$4:$AA$156),,1,$B$16)),"",INDEX(($AL$4:$AS$53,$AC$4:$AJ$105,$T$4:$AA$156),,1,$B$16))</f>
        <v>41595</v>
      </c>
      <c r="AV8" s="75">
        <f>IF(ISERROR(INDEX(($AL$4:$AS$53,$AC$4:$AJ$105,$T$4:$AA$156),,2,$B$16)),"",INDEX(($AL$4:$AS$53,$AC$4:$AJ$105,$T$4:$AA$156),,2,$B$16))</f>
        <v>-3.1046299876260064E-2</v>
      </c>
      <c r="AW8" s="75">
        <f>IF(ISERROR(INDEX(($AL$4:$AS$53,$AC$4:$AJ$105,$T$4:$AA$156),,3,$B$16)),"",INDEX(($AL$4:$AS$53,$AC$4:$AJ$105,$T$4:$AA$156),,3,$B$16))</f>
        <v>-2.6416960679739976E-2</v>
      </c>
      <c r="AX8" s="75">
        <f>IF(ISERROR(INDEX(($AL$4:$AS$53,$AC$4:$AJ$105,$T$4:$AA$156),,3,$B$16)),"",INDEX(($AL$4:$AS$53,$AC$4:$AJ$105,$T$4:$AA$156),,4,$B$16))</f>
        <v>-4.7867071043160014E-2</v>
      </c>
      <c r="AY8" s="75">
        <f>IF(ISERROR(INDEX(($AL$4:$AS$53,$AC$4:$AJ$105,$T$4:$AA$156),,3,$B$16)),"",INDEX(($AL$4:$AS$53,$AC$4:$AJ$105,$T$4:$AA$156),,5,$B$16))</f>
        <v>-3.3650348332661562E-2</v>
      </c>
      <c r="AZ8" s="75">
        <f>IF(ISERROR(INDEX(($AL$4:$AS$53,$AC$4:$AJ$105,$T$4:$AA$156),,6,$B$16)),"",INDEX(($AL$4:$AS$53,$AC$4:$AJ$105,$T$4:$AA$156),,6,$B$16))</f>
        <v>-8.819304490787494E-3</v>
      </c>
      <c r="BA8" s="75">
        <f>IF(ISERROR(INDEX(($AL$4:$AS$53,$AC$4:$AJ$105,$T$4:$AA$156),,7,$B$16)),"",INDEX(($AL$4:$AS$53,$AC$4:$AJ$105,$T$4:$AA$156),,7,$B$16))</f>
        <v>-1.976537552851787E-2</v>
      </c>
      <c r="BB8" s="75">
        <f>IF(ISERROR(INDEX(($AL$4:$AS$53,$AC$4:$AJ$105,$T$4:$AA$156),,8,$B$16)),"",INDEX(($AL$4:$AS$53,$AC$4:$AJ$105,$T$4:$AA$156),,8,$B$16))</f>
        <v>0.13032973682143179</v>
      </c>
    </row>
    <row r="9" spans="1:54">
      <c r="J9" s="99">
        <v>40860</v>
      </c>
      <c r="K9" s="87">
        <v>2695.002</v>
      </c>
      <c r="L9" s="87">
        <v>2481.0839999999998</v>
      </c>
      <c r="M9" s="87">
        <v>5909.5820000000003</v>
      </c>
      <c r="N9" s="107">
        <v>40860</v>
      </c>
      <c r="O9" s="87">
        <v>1748.61</v>
      </c>
      <c r="P9" s="87">
        <v>7143.76</v>
      </c>
      <c r="Q9" s="87">
        <v>2124.1999999999998</v>
      </c>
      <c r="R9" s="87">
        <v>2387.8005866603216</v>
      </c>
      <c r="T9" s="74">
        <f t="shared" si="1"/>
        <v>40860</v>
      </c>
      <c r="U9" s="75">
        <f t="shared" si="5"/>
        <v>4.4027720368132739E-2</v>
      </c>
      <c r="V9" s="75">
        <f t="shared" si="6"/>
        <v>5.1654360339434158E-2</v>
      </c>
      <c r="W9" s="75">
        <f t="shared" si="7"/>
        <v>0.14200726592161561</v>
      </c>
      <c r="X9" s="75">
        <f t="shared" si="8"/>
        <v>0.17684945889193981</v>
      </c>
      <c r="Y9" s="75">
        <f t="shared" si="9"/>
        <v>0.14414024837518302</v>
      </c>
      <c r="Z9" s="75">
        <f t="shared" si="10"/>
        <v>0.13948223883959687</v>
      </c>
      <c r="AA9" s="75">
        <f t="shared" si="11"/>
        <v>-0.13058236225921704</v>
      </c>
      <c r="AC9" s="74">
        <f t="shared" si="12"/>
        <v>41231</v>
      </c>
      <c r="AD9" s="75">
        <f t="shared" si="18"/>
        <v>-5.523509989668185E-2</v>
      </c>
      <c r="AE9" s="75">
        <f t="shared" si="20"/>
        <v>-4.2855066101897821E-2</v>
      </c>
      <c r="AF9" s="75">
        <f t="shared" si="21"/>
        <v>-3.2341761155903037E-2</v>
      </c>
      <c r="AG9" s="75">
        <f t="shared" si="22"/>
        <v>-1.7328575860999229E-2</v>
      </c>
      <c r="AH9" s="75">
        <f t="shared" si="23"/>
        <v>-6.1022576253998428E-3</v>
      </c>
      <c r="AI9" s="75">
        <f t="shared" si="24"/>
        <v>-1.4360626922513497E-2</v>
      </c>
      <c r="AJ9" s="75">
        <f t="shared" si="14"/>
        <v>-2.3917627002502773E-2</v>
      </c>
      <c r="AL9" s="74">
        <f t="shared" si="15"/>
        <v>41602</v>
      </c>
      <c r="AM9" s="75">
        <f t="shared" si="19"/>
        <v>-1.1579297080773987E-2</v>
      </c>
      <c r="AN9" s="75">
        <f t="shared" si="25"/>
        <v>1.1842573093017172E-3</v>
      </c>
      <c r="AO9" s="75">
        <f t="shared" si="26"/>
        <v>-4.9115746807927296E-2</v>
      </c>
      <c r="AP9" s="75">
        <f t="shared" si="27"/>
        <v>-3.0049253348547356E-2</v>
      </c>
      <c r="AQ9" s="75">
        <f t="shared" si="28"/>
        <v>-1.6889531538947899E-2</v>
      </c>
      <c r="AR9" s="75">
        <f t="shared" si="29"/>
        <v>-1.6476820109890822E-3</v>
      </c>
      <c r="AS9" s="75">
        <f t="shared" si="17"/>
        <v>0.11494153176934363</v>
      </c>
      <c r="AT9" s="75"/>
      <c r="AU9" s="74">
        <f>IF(ISERROR(INDEX(($AL$4:$AS$53,$AC$4:$AJ$105,$T$4:$AA$156),,1,$B$16)),"",INDEX(($AL$4:$AS$53,$AC$4:$AJ$105,$T$4:$AA$156),,1,$B$16))</f>
        <v>41602</v>
      </c>
      <c r="AV9" s="75">
        <f>IF(ISERROR(INDEX(($AL$4:$AS$53,$AC$4:$AJ$105,$T$4:$AA$156),,2,$B$16)),"",INDEX(($AL$4:$AS$53,$AC$4:$AJ$105,$T$4:$AA$156),,2,$B$16))</f>
        <v>-1.1579297080773987E-2</v>
      </c>
      <c r="AW9" s="75">
        <f>IF(ISERROR(INDEX(($AL$4:$AS$53,$AC$4:$AJ$105,$T$4:$AA$156),,3,$B$16)),"",INDEX(($AL$4:$AS$53,$AC$4:$AJ$105,$T$4:$AA$156),,3,$B$16))</f>
        <v>1.1842573093017172E-3</v>
      </c>
      <c r="AX9" s="75">
        <f>IF(ISERROR(INDEX(($AL$4:$AS$53,$AC$4:$AJ$105,$T$4:$AA$156),,3,$B$16)),"",INDEX(($AL$4:$AS$53,$AC$4:$AJ$105,$T$4:$AA$156),,4,$B$16))</f>
        <v>-4.9115746807927296E-2</v>
      </c>
      <c r="AY9" s="75">
        <f>IF(ISERROR(INDEX(($AL$4:$AS$53,$AC$4:$AJ$105,$T$4:$AA$156),,3,$B$16)),"",INDEX(($AL$4:$AS$53,$AC$4:$AJ$105,$T$4:$AA$156),,5,$B$16))</f>
        <v>-3.0049253348547356E-2</v>
      </c>
      <c r="AZ9" s="75">
        <f>IF(ISERROR(INDEX(($AL$4:$AS$53,$AC$4:$AJ$105,$T$4:$AA$156),,6,$B$16)),"",INDEX(($AL$4:$AS$53,$AC$4:$AJ$105,$T$4:$AA$156),,6,$B$16))</f>
        <v>-1.6889531538947899E-2</v>
      </c>
      <c r="BA9" s="75">
        <f>IF(ISERROR(INDEX(($AL$4:$AS$53,$AC$4:$AJ$105,$T$4:$AA$156),,7,$B$16)),"",INDEX(($AL$4:$AS$53,$AC$4:$AJ$105,$T$4:$AA$156),,7,$B$16))</f>
        <v>-1.6476820109890822E-3</v>
      </c>
      <c r="BB9" s="75">
        <f>IF(ISERROR(INDEX(($AL$4:$AS$53,$AC$4:$AJ$105,$T$4:$AA$156),,8,$B$16)),"",INDEX(($AL$4:$AS$53,$AC$4:$AJ$105,$T$4:$AA$156),,8,$B$16))</f>
        <v>0.11494153176934363</v>
      </c>
    </row>
    <row r="10" spans="1:54">
      <c r="A10" s="115" t="str">
        <f>D5</f>
        <v>环保(中信)</v>
      </c>
      <c r="B10" s="70">
        <v>1</v>
      </c>
      <c r="J10" s="99">
        <v>40867</v>
      </c>
      <c r="K10" s="87">
        <v>2606.4949999999999</v>
      </c>
      <c r="L10" s="87">
        <v>2416.5619999999999</v>
      </c>
      <c r="M10" s="87">
        <v>5746.3125</v>
      </c>
      <c r="N10" s="107">
        <v>40867</v>
      </c>
      <c r="O10" s="87">
        <v>1691.43</v>
      </c>
      <c r="P10" s="87">
        <v>7170.17</v>
      </c>
      <c r="Q10" s="87">
        <v>2069.31</v>
      </c>
      <c r="R10" s="87">
        <v>2260.928508834234</v>
      </c>
      <c r="T10" s="74">
        <f t="shared" si="1"/>
        <v>40867</v>
      </c>
      <c r="U10" s="75">
        <f t="shared" si="5"/>
        <v>9.7406358143468097E-3</v>
      </c>
      <c r="V10" s="75">
        <f t="shared" si="6"/>
        <v>2.4305490797806195E-2</v>
      </c>
      <c r="W10" s="75">
        <f t="shared" si="7"/>
        <v>0.11045597256391471</v>
      </c>
      <c r="X10" s="75">
        <f t="shared" si="8"/>
        <v>0.13836617670812479</v>
      </c>
      <c r="Y10" s="75">
        <f t="shared" si="9"/>
        <v>0.14837005788160385</v>
      </c>
      <c r="Z10" s="75">
        <f t="shared" si="10"/>
        <v>0.1100376573077706</v>
      </c>
      <c r="AA10" s="75">
        <f t="shared" si="11"/>
        <v>-0.17677751892977422</v>
      </c>
      <c r="AC10" s="74">
        <f t="shared" si="12"/>
        <v>41238</v>
      </c>
      <c r="AD10" s="75">
        <f t="shared" si="18"/>
        <v>-4.853699082372942E-2</v>
      </c>
      <c r="AE10" s="75">
        <f t="shared" si="20"/>
        <v>-3.6841095104259813E-2</v>
      </c>
      <c r="AF10" s="75">
        <f t="shared" si="21"/>
        <v>-7.8380086333792121E-2</v>
      </c>
      <c r="AG10" s="75">
        <f t="shared" si="22"/>
        <v>-5.4134346881787088E-2</v>
      </c>
      <c r="AH10" s="75">
        <f t="shared" si="23"/>
        <v>-4.1509561926046268E-2</v>
      </c>
      <c r="AI10" s="75">
        <f t="shared" si="24"/>
        <v>-1.1237732532591194E-2</v>
      </c>
      <c r="AJ10" s="75">
        <f t="shared" si="14"/>
        <v>-1.2903561946235098E-2</v>
      </c>
      <c r="AL10" s="74">
        <f t="shared" si="15"/>
        <v>41609</v>
      </c>
      <c r="AM10" s="75">
        <f t="shared" si="19"/>
        <v>5.3131546123870166E-3</v>
      </c>
      <c r="AN10" s="75">
        <f t="shared" si="25"/>
        <v>1.2181713754341628E-2</v>
      </c>
      <c r="AO10" s="75">
        <f t="shared" si="26"/>
        <v>-3.1119815018570196E-2</v>
      </c>
      <c r="AP10" s="75">
        <f t="shared" si="27"/>
        <v>-9.5156841295347405E-3</v>
      </c>
      <c r="AQ10" s="75">
        <f t="shared" si="28"/>
        <v>-4.4731132797256601E-3</v>
      </c>
      <c r="AR10" s="75">
        <f t="shared" si="29"/>
        <v>6.8971151947601061E-3</v>
      </c>
      <c r="AS10" s="75">
        <f t="shared" si="17"/>
        <v>0.10580004852588076</v>
      </c>
      <c r="AT10" s="75"/>
      <c r="AU10" s="74">
        <f>IF(ISERROR(INDEX(($AL$4:$AS$53,$AC$4:$AJ$105,$T$4:$AA$156),,1,$B$16)),"",INDEX(($AL$4:$AS$53,$AC$4:$AJ$105,$T$4:$AA$156),,1,$B$16))</f>
        <v>41609</v>
      </c>
      <c r="AV10" s="75">
        <f>IF(ISERROR(INDEX(($AL$4:$AS$53,$AC$4:$AJ$105,$T$4:$AA$156),,2,$B$16)),"",INDEX(($AL$4:$AS$53,$AC$4:$AJ$105,$T$4:$AA$156),,2,$B$16))</f>
        <v>5.3131546123870166E-3</v>
      </c>
      <c r="AW10" s="75">
        <f>IF(ISERROR(INDEX(($AL$4:$AS$53,$AC$4:$AJ$105,$T$4:$AA$156),,3,$B$16)),"",INDEX(($AL$4:$AS$53,$AC$4:$AJ$105,$T$4:$AA$156),,3,$B$16))</f>
        <v>1.2181713754341628E-2</v>
      </c>
      <c r="AX10" s="75">
        <f>IF(ISERROR(INDEX(($AL$4:$AS$53,$AC$4:$AJ$105,$T$4:$AA$156),,3,$B$16)),"",INDEX(($AL$4:$AS$53,$AC$4:$AJ$105,$T$4:$AA$156),,4,$B$16))</f>
        <v>-3.1119815018570196E-2</v>
      </c>
      <c r="AY10" s="75">
        <f>IF(ISERROR(INDEX(($AL$4:$AS$53,$AC$4:$AJ$105,$T$4:$AA$156),,3,$B$16)),"",INDEX(($AL$4:$AS$53,$AC$4:$AJ$105,$T$4:$AA$156),,5,$B$16))</f>
        <v>-9.5156841295347405E-3</v>
      </c>
      <c r="AZ10" s="75">
        <f>IF(ISERROR(INDEX(($AL$4:$AS$53,$AC$4:$AJ$105,$T$4:$AA$156),,6,$B$16)),"",INDEX(($AL$4:$AS$53,$AC$4:$AJ$105,$T$4:$AA$156),,6,$B$16))</f>
        <v>-4.4731132797256601E-3</v>
      </c>
      <c r="BA10" s="75">
        <f>IF(ISERROR(INDEX(($AL$4:$AS$53,$AC$4:$AJ$105,$T$4:$AA$156),,7,$B$16)),"",INDEX(($AL$4:$AS$53,$AC$4:$AJ$105,$T$4:$AA$156),,7,$B$16))</f>
        <v>6.8971151947601061E-3</v>
      </c>
      <c r="BB10" s="75">
        <f>IF(ISERROR(INDEX(($AL$4:$AS$53,$AC$4:$AJ$105,$T$4:$AA$156),,8,$B$16)),"",INDEX(($AL$4:$AS$53,$AC$4:$AJ$105,$T$4:$AA$156),,8,$B$16))</f>
        <v>0.10580004852588076</v>
      </c>
    </row>
    <row r="11" spans="1:54">
      <c r="A11" s="115" t="str">
        <f>E5</f>
        <v>环保工程及服务Ⅲ(申万)</v>
      </c>
      <c r="J11" s="99">
        <v>40874</v>
      </c>
      <c r="K11" s="87">
        <v>2569.973</v>
      </c>
      <c r="L11" s="87">
        <v>2380.2240000000002</v>
      </c>
      <c r="M11" s="87">
        <v>5875.8320000000003</v>
      </c>
      <c r="N11" s="107">
        <v>40874</v>
      </c>
      <c r="O11" s="87">
        <v>1702.9</v>
      </c>
      <c r="P11" s="87">
        <v>7623.18</v>
      </c>
      <c r="Q11" s="87">
        <v>2035.72</v>
      </c>
      <c r="R11" s="87">
        <v>2418.6157173168349</v>
      </c>
      <c r="T11" s="74">
        <f t="shared" si="1"/>
        <v>40874</v>
      </c>
      <c r="U11" s="75">
        <f t="shared" si="5"/>
        <v>-4.4077694199665673E-3</v>
      </c>
      <c r="V11" s="75">
        <f t="shared" si="6"/>
        <v>8.9029424979443217E-3</v>
      </c>
      <c r="W11" s="75">
        <f t="shared" si="7"/>
        <v>0.13548518953366573</v>
      </c>
      <c r="X11" s="75">
        <f t="shared" si="8"/>
        <v>0.14608571582404584</v>
      </c>
      <c r="Y11" s="75">
        <f t="shared" si="9"/>
        <v>0.22092386342888459</v>
      </c>
      <c r="Z11" s="75">
        <f t="shared" si="10"/>
        <v>9.2019011039706333E-2</v>
      </c>
      <c r="AA11" s="75">
        <f t="shared" si="11"/>
        <v>-0.11936232225598931</v>
      </c>
      <c r="AC11" s="74">
        <f t="shared" si="12"/>
        <v>41245</v>
      </c>
      <c r="AD11" s="75">
        <f t="shared" si="18"/>
        <v>-7.1541671602595058E-2</v>
      </c>
      <c r="AE11" s="75">
        <f t="shared" si="20"/>
        <v>-5.9296452331951688E-2</v>
      </c>
      <c r="AF11" s="75">
        <f t="shared" si="21"/>
        <v>-0.13053165349640417</v>
      </c>
      <c r="AG11" s="75">
        <f t="shared" si="22"/>
        <v>-0.13053056158858201</v>
      </c>
      <c r="AH11" s="75">
        <f t="shared" si="23"/>
        <v>-0.13509096869101</v>
      </c>
      <c r="AI11" s="75">
        <f t="shared" si="24"/>
        <v>-7.9584004687271115E-2</v>
      </c>
      <c r="AJ11" s="75">
        <f t="shared" si="14"/>
        <v>-1.6290315267266431E-2</v>
      </c>
      <c r="AL11" s="74">
        <f t="shared" si="15"/>
        <v>41616</v>
      </c>
      <c r="AM11" s="75">
        <f t="shared" si="19"/>
        <v>1.0813032191369087E-2</v>
      </c>
      <c r="AN11" s="75">
        <f t="shared" si="25"/>
        <v>1.9750385179917673E-2</v>
      </c>
      <c r="AO11" s="75">
        <f t="shared" si="26"/>
        <v>-8.2599952767924867E-2</v>
      </c>
      <c r="AP11" s="75">
        <f t="shared" si="27"/>
        <v>-9.5167309594719751E-2</v>
      </c>
      <c r="AQ11" s="75">
        <f t="shared" si="28"/>
        <v>5.6047362096789399E-4</v>
      </c>
      <c r="AR11" s="75">
        <f t="shared" si="29"/>
        <v>1.6258944802652442E-2</v>
      </c>
      <c r="AS11" s="75">
        <f t="shared" si="17"/>
        <v>0.16939355151210012</v>
      </c>
      <c r="AT11" s="75"/>
      <c r="AU11" s="74">
        <f>IF(ISERROR(INDEX(($AL$4:$AS$53,$AC$4:$AJ$105,$T$4:$AA$156),,1,$B$16)),"",INDEX(($AL$4:$AS$53,$AC$4:$AJ$105,$T$4:$AA$156),,1,$B$16))</f>
        <v>41616</v>
      </c>
      <c r="AV11" s="75">
        <f>IF(ISERROR(INDEX(($AL$4:$AS$53,$AC$4:$AJ$105,$T$4:$AA$156),,2,$B$16)),"",INDEX(($AL$4:$AS$53,$AC$4:$AJ$105,$T$4:$AA$156),,2,$B$16))</f>
        <v>1.0813032191369087E-2</v>
      </c>
      <c r="AW11" s="75">
        <f>IF(ISERROR(INDEX(($AL$4:$AS$53,$AC$4:$AJ$105,$T$4:$AA$156),,3,$B$16)),"",INDEX(($AL$4:$AS$53,$AC$4:$AJ$105,$T$4:$AA$156),,3,$B$16))</f>
        <v>1.9750385179917673E-2</v>
      </c>
      <c r="AX11" s="75">
        <f>IF(ISERROR(INDEX(($AL$4:$AS$53,$AC$4:$AJ$105,$T$4:$AA$156),,3,$B$16)),"",INDEX(($AL$4:$AS$53,$AC$4:$AJ$105,$T$4:$AA$156),,4,$B$16))</f>
        <v>-8.2599952767924867E-2</v>
      </c>
      <c r="AY11" s="75">
        <f>IF(ISERROR(INDEX(($AL$4:$AS$53,$AC$4:$AJ$105,$T$4:$AA$156),,3,$B$16)),"",INDEX(($AL$4:$AS$53,$AC$4:$AJ$105,$T$4:$AA$156),,5,$B$16))</f>
        <v>-9.5167309594719751E-2</v>
      </c>
      <c r="AZ11" s="75">
        <f>IF(ISERROR(INDEX(($AL$4:$AS$53,$AC$4:$AJ$105,$T$4:$AA$156),,6,$B$16)),"",INDEX(($AL$4:$AS$53,$AC$4:$AJ$105,$T$4:$AA$156),,6,$B$16))</f>
        <v>5.6047362096789399E-4</v>
      </c>
      <c r="BA11" s="75">
        <f>IF(ISERROR(INDEX(($AL$4:$AS$53,$AC$4:$AJ$105,$T$4:$AA$156),,7,$B$16)),"",INDEX(($AL$4:$AS$53,$AC$4:$AJ$105,$T$4:$AA$156),,7,$B$16))</f>
        <v>1.6258944802652442E-2</v>
      </c>
      <c r="BB11" s="75">
        <f>IF(ISERROR(INDEX(($AL$4:$AS$53,$AC$4:$AJ$105,$T$4:$AA$156),,8,$B$16)),"",INDEX(($AL$4:$AS$53,$AC$4:$AJ$105,$T$4:$AA$156),,8,$B$16))</f>
        <v>0.16939355151210012</v>
      </c>
    </row>
    <row r="12" spans="1:54">
      <c r="A12" s="115" t="str">
        <f>F5</f>
        <v>环保设备(申万)</v>
      </c>
      <c r="J12" s="99">
        <v>40881</v>
      </c>
      <c r="K12" s="87">
        <v>2557.3110000000001</v>
      </c>
      <c r="L12" s="87">
        <v>2360.6640000000002</v>
      </c>
      <c r="M12" s="87">
        <v>5691.0195000000003</v>
      </c>
      <c r="N12" s="107">
        <v>40881</v>
      </c>
      <c r="O12" s="87">
        <v>1652.19</v>
      </c>
      <c r="P12" s="87">
        <v>7335.02</v>
      </c>
      <c r="Q12" s="87">
        <v>2011.17</v>
      </c>
      <c r="R12" s="87">
        <v>2319.6957619238501</v>
      </c>
      <c r="T12" s="74">
        <f t="shared" si="1"/>
        <v>40881</v>
      </c>
      <c r="U12" s="75">
        <f t="shared" si="5"/>
        <v>-9.3129527909997512E-3</v>
      </c>
      <c r="V12" s="75">
        <f t="shared" si="6"/>
        <v>6.1206670001112684E-4</v>
      </c>
      <c r="W12" s="75">
        <f t="shared" si="7"/>
        <v>9.9770782350020681E-2</v>
      </c>
      <c r="X12" s="75">
        <f t="shared" si="8"/>
        <v>0.11195687287998712</v>
      </c>
      <c r="Y12" s="75">
        <f t="shared" si="9"/>
        <v>0.17477233342622589</v>
      </c>
      <c r="Z12" s="75">
        <f t="shared" si="10"/>
        <v>7.884968189767072E-2</v>
      </c>
      <c r="AA12" s="75">
        <f t="shared" si="11"/>
        <v>-0.15537988353127141</v>
      </c>
      <c r="AC12" s="74">
        <f t="shared" si="12"/>
        <v>41252</v>
      </c>
      <c r="AD12" s="75">
        <f t="shared" si="18"/>
        <v>-2.5069743040991854E-2</v>
      </c>
      <c r="AE12" s="75">
        <f t="shared" si="20"/>
        <v>-2.049757426843235E-2</v>
      </c>
      <c r="AF12" s="75">
        <f t="shared" si="21"/>
        <v>-8.272923225546569E-2</v>
      </c>
      <c r="AG12" s="75">
        <f t="shared" si="22"/>
        <v>-9.2142413900093034E-2</v>
      </c>
      <c r="AH12" s="75">
        <f t="shared" si="23"/>
        <v>-0.11473826821190447</v>
      </c>
      <c r="AI12" s="75">
        <f t="shared" si="24"/>
        <v>-3.2389043503735171E-2</v>
      </c>
      <c r="AJ12" s="75">
        <f t="shared" si="14"/>
        <v>-8.9006970310619216E-2</v>
      </c>
      <c r="AL12" s="74">
        <f t="shared" si="15"/>
        <v>41623</v>
      </c>
      <c r="AM12" s="75">
        <f t="shared" si="19"/>
        <v>-8.0027072769196517E-3</v>
      </c>
      <c r="AN12" s="75">
        <f t="shared" si="25"/>
        <v>1.046139539971902E-3</v>
      </c>
      <c r="AO12" s="75">
        <f t="shared" si="26"/>
        <v>-6.7512903075499953E-2</v>
      </c>
      <c r="AP12" s="75">
        <f t="shared" si="27"/>
        <v>-7.0483059674540605E-2</v>
      </c>
      <c r="AQ12" s="75">
        <f t="shared" si="28"/>
        <v>-1.9911937435723615E-2</v>
      </c>
      <c r="AR12" s="75">
        <f t="shared" si="29"/>
        <v>9.7805587139909722E-3</v>
      </c>
      <c r="AS12" s="75">
        <f t="shared" si="17"/>
        <v>0.13264144061275673</v>
      </c>
      <c r="AU12" s="74">
        <f>IF(ISERROR(INDEX(($AL$4:$AS$53,$AC$4:$AJ$105,$T$4:$AA$156),,1,$B$16)),"",INDEX(($AL$4:$AS$53,$AC$4:$AJ$105,$T$4:$AA$156),,1,$B$16))</f>
        <v>41623</v>
      </c>
      <c r="AV12" s="75">
        <f>IF(ISERROR(INDEX(($AL$4:$AS$53,$AC$4:$AJ$105,$T$4:$AA$156),,2,$B$16)),"",INDEX(($AL$4:$AS$53,$AC$4:$AJ$105,$T$4:$AA$156),,2,$B$16))</f>
        <v>-8.0027072769196517E-3</v>
      </c>
      <c r="AW12" s="75">
        <f>IF(ISERROR(INDEX(($AL$4:$AS$53,$AC$4:$AJ$105,$T$4:$AA$156),,3,$B$16)),"",INDEX(($AL$4:$AS$53,$AC$4:$AJ$105,$T$4:$AA$156),,3,$B$16))</f>
        <v>1.046139539971902E-3</v>
      </c>
      <c r="AX12" s="75">
        <f>IF(ISERROR(INDEX(($AL$4:$AS$53,$AC$4:$AJ$105,$T$4:$AA$156),,3,$B$16)),"",INDEX(($AL$4:$AS$53,$AC$4:$AJ$105,$T$4:$AA$156),,4,$B$16))</f>
        <v>-6.7512903075499953E-2</v>
      </c>
      <c r="AY12" s="75">
        <f>IF(ISERROR(INDEX(($AL$4:$AS$53,$AC$4:$AJ$105,$T$4:$AA$156),,3,$B$16)),"",INDEX(($AL$4:$AS$53,$AC$4:$AJ$105,$T$4:$AA$156),,5,$B$16))</f>
        <v>-7.0483059674540605E-2</v>
      </c>
      <c r="AZ12" s="75">
        <f>IF(ISERROR(INDEX(($AL$4:$AS$53,$AC$4:$AJ$105,$T$4:$AA$156),,6,$B$16)),"",INDEX(($AL$4:$AS$53,$AC$4:$AJ$105,$T$4:$AA$156),,6,$B$16))</f>
        <v>-1.9911937435723615E-2</v>
      </c>
      <c r="BA12" s="75">
        <f>IF(ISERROR(INDEX(($AL$4:$AS$53,$AC$4:$AJ$105,$T$4:$AA$156),,7,$B$16)),"",INDEX(($AL$4:$AS$53,$AC$4:$AJ$105,$T$4:$AA$156),,7,$B$16))</f>
        <v>9.7805587139909722E-3</v>
      </c>
      <c r="BB12" s="75">
        <f>IF(ISERROR(INDEX(($AL$4:$AS$53,$AC$4:$AJ$105,$T$4:$AA$156),,8,$B$16)),"",INDEX(($AL$4:$AS$53,$AC$4:$AJ$105,$T$4:$AA$156),,8,$B$16))</f>
        <v>0.13264144061275673</v>
      </c>
    </row>
    <row r="13" spans="1:54">
      <c r="A13" s="115" t="str">
        <f>G5</f>
        <v>水务Ⅲ(申万)</v>
      </c>
      <c r="J13" s="99">
        <v>40888</v>
      </c>
      <c r="K13" s="87">
        <v>2503.4609999999998</v>
      </c>
      <c r="L13" s="87">
        <v>2315.27</v>
      </c>
      <c r="M13" s="87">
        <v>5499.4467999999997</v>
      </c>
      <c r="N13" s="107">
        <v>40888</v>
      </c>
      <c r="O13" s="87">
        <v>1606.5</v>
      </c>
      <c r="P13" s="87">
        <v>7326.05</v>
      </c>
      <c r="Q13" s="87">
        <v>1960.4</v>
      </c>
      <c r="R13" s="87">
        <v>2450.8409027382586</v>
      </c>
      <c r="T13" s="74">
        <f t="shared" si="1"/>
        <v>40888</v>
      </c>
      <c r="U13" s="75">
        <f t="shared" si="5"/>
        <v>-3.0174122000456438E-2</v>
      </c>
      <c r="V13" s="75">
        <f t="shared" si="6"/>
        <v>-1.8629038411000165E-2</v>
      </c>
      <c r="W13" s="75">
        <f t="shared" si="7"/>
        <v>6.274998877236615E-2</v>
      </c>
      <c r="X13" s="75">
        <f t="shared" si="8"/>
        <v>8.1206590211597485E-2</v>
      </c>
      <c r="Y13" s="75">
        <f t="shared" si="9"/>
        <v>0.17333570369231466</v>
      </c>
      <c r="Z13" s="75">
        <f t="shared" si="10"/>
        <v>5.1615187374609794E-2</v>
      </c>
      <c r="AA13" s="75">
        <f t="shared" si="11"/>
        <v>-0.10762886983061792</v>
      </c>
      <c r="AC13" s="74">
        <f t="shared" si="12"/>
        <v>41259</v>
      </c>
      <c r="AD13" s="75">
        <f t="shared" si="18"/>
        <v>2.2275248195836816E-2</v>
      </c>
      <c r="AE13" s="75">
        <f t="shared" si="20"/>
        <v>2.1707589603844779E-2</v>
      </c>
      <c r="AF13" s="75">
        <f t="shared" si="21"/>
        <v>-4.0982777153046879E-2</v>
      </c>
      <c r="AG13" s="75">
        <f t="shared" si="22"/>
        <v>-6.3488985417313182E-2</v>
      </c>
      <c r="AH13" s="75">
        <f t="shared" si="23"/>
        <v>-8.1318759396007301E-2</v>
      </c>
      <c r="AI13" s="75">
        <f t="shared" si="24"/>
        <v>-3.2049216346857756E-3</v>
      </c>
      <c r="AJ13" s="75">
        <f t="shared" si="14"/>
        <v>-7.6599349597235578E-2</v>
      </c>
      <c r="AL13" s="74">
        <f t="shared" si="15"/>
        <v>41630</v>
      </c>
      <c r="AM13" s="75">
        <f t="shared" si="19"/>
        <v>-6.0970613185032163E-2</v>
      </c>
      <c r="AN13" s="75">
        <f t="shared" si="25"/>
        <v>-4.9679548541786467E-2</v>
      </c>
      <c r="AO13" s="75">
        <f t="shared" si="26"/>
        <v>-0.10359793814509366</v>
      </c>
      <c r="AP13" s="75">
        <f t="shared" si="27"/>
        <v>-9.5727363611144534E-2</v>
      </c>
      <c r="AQ13" s="75">
        <f t="shared" si="28"/>
        <v>-4.5419121580666189E-2</v>
      </c>
      <c r="AR13" s="75">
        <f t="shared" si="29"/>
        <v>-4.0889067425599057E-2</v>
      </c>
      <c r="AS13" s="75">
        <f>R116/R$107-1</f>
        <v>0.18282876530149861</v>
      </c>
      <c r="AU13" s="74">
        <f>IF(ISERROR(INDEX(($AL$4:$AS$53,$AC$4:$AJ$105,$T$4:$AA$156),,1,$B$16)),"",INDEX(($AL$4:$AS$53,$AC$4:$AJ$105,$T$4:$AA$156),,1,$B$16))</f>
        <v>41630</v>
      </c>
      <c r="AV13" s="75">
        <f>IF(ISERROR(INDEX(($AL$4:$AS$53,$AC$4:$AJ$105,$T$4:$AA$156),,2,$B$16)),"",INDEX(($AL$4:$AS$53,$AC$4:$AJ$105,$T$4:$AA$156),,2,$B$16))</f>
        <v>-6.0970613185032163E-2</v>
      </c>
      <c r="AW13" s="75">
        <f>IF(ISERROR(INDEX(($AL$4:$AS$53,$AC$4:$AJ$105,$T$4:$AA$156),,3,$B$16)),"",INDEX(($AL$4:$AS$53,$AC$4:$AJ$105,$T$4:$AA$156),,3,$B$16))</f>
        <v>-4.9679548541786467E-2</v>
      </c>
      <c r="AX13" s="75">
        <f>IF(ISERROR(INDEX(($AL$4:$AS$53,$AC$4:$AJ$105,$T$4:$AA$156),,3,$B$16)),"",INDEX(($AL$4:$AS$53,$AC$4:$AJ$105,$T$4:$AA$156),,4,$B$16))</f>
        <v>-0.10359793814509366</v>
      </c>
      <c r="AY13" s="75">
        <f>IF(ISERROR(INDEX(($AL$4:$AS$53,$AC$4:$AJ$105,$T$4:$AA$156),,3,$B$16)),"",INDEX(($AL$4:$AS$53,$AC$4:$AJ$105,$T$4:$AA$156),,5,$B$16))</f>
        <v>-9.5727363611144534E-2</v>
      </c>
      <c r="AZ13" s="75">
        <f>IF(ISERROR(INDEX(($AL$4:$AS$53,$AC$4:$AJ$105,$T$4:$AA$156),,6,$B$16)),"",INDEX(($AL$4:$AS$53,$AC$4:$AJ$105,$T$4:$AA$156),,6,$B$16))</f>
        <v>-4.5419121580666189E-2</v>
      </c>
      <c r="BA13" s="75">
        <f>IF(ISERROR(INDEX(($AL$4:$AS$53,$AC$4:$AJ$105,$T$4:$AA$156),,7,$B$16)),"",INDEX(($AL$4:$AS$53,$AC$4:$AJ$105,$T$4:$AA$156),,7,$B$16))</f>
        <v>-4.0889067425599057E-2</v>
      </c>
      <c r="BB13" s="75">
        <f>IF(ISERROR(INDEX(($AL$4:$AS$53,$AC$4:$AJ$105,$T$4:$AA$156),,8,$B$16)),"",INDEX(($AL$4:$AS$53,$AC$4:$AJ$105,$T$4:$AA$156),,8,$B$16))</f>
        <v>0.18282876530149861</v>
      </c>
    </row>
    <row r="14" spans="1:54">
      <c r="A14" s="115">
        <f>H5</f>
        <v>0</v>
      </c>
      <c r="J14" s="99">
        <v>40895</v>
      </c>
      <c r="K14" s="87">
        <v>2390.1289999999999</v>
      </c>
      <c r="L14" s="87">
        <v>2224.84</v>
      </c>
      <c r="M14" s="87">
        <v>5187.1724000000004</v>
      </c>
      <c r="N14" s="107">
        <v>40895</v>
      </c>
      <c r="O14" s="87">
        <v>1518.86</v>
      </c>
      <c r="P14" s="87">
        <v>6923.73</v>
      </c>
      <c r="Q14" s="87">
        <v>1851.72</v>
      </c>
      <c r="R14" s="87">
        <v>2300.3034570785185</v>
      </c>
      <c r="T14" s="74">
        <f t="shared" si="1"/>
        <v>40895</v>
      </c>
      <c r="U14" s="75">
        <f t="shared" si="5"/>
        <v>-7.4078263668908351E-2</v>
      </c>
      <c r="V14" s="75">
        <f t="shared" si="6"/>
        <v>-5.6959503564737335E-2</v>
      </c>
      <c r="W14" s="75">
        <f t="shared" si="7"/>
        <v>2.4039890449214507E-3</v>
      </c>
      <c r="X14" s="75">
        <f t="shared" si="8"/>
        <v>2.2223119582189144E-2</v>
      </c>
      <c r="Y14" s="75">
        <f t="shared" si="9"/>
        <v>0.10890037765584304</v>
      </c>
      <c r="Z14" s="75">
        <f t="shared" si="10"/>
        <v>-6.6839039148580692E-3</v>
      </c>
      <c r="AA14" s="75">
        <f t="shared" si="11"/>
        <v>-0.1624407796392493</v>
      </c>
      <c r="AC14" s="74">
        <f t="shared" si="12"/>
        <v>41266</v>
      </c>
      <c r="AD14" s="75">
        <f t="shared" si="18"/>
        <v>2.9277540636250876E-2</v>
      </c>
      <c r="AE14" s="75">
        <f t="shared" si="20"/>
        <v>2.2983165251894144E-2</v>
      </c>
      <c r="AF14" s="75">
        <f t="shared" si="21"/>
        <v>-3.7427856298720252E-2</v>
      </c>
      <c r="AG14" s="75">
        <f t="shared" si="22"/>
        <v>-5.1729754886751467E-2</v>
      </c>
      <c r="AH14" s="75">
        <f t="shared" si="23"/>
        <v>-8.515063485117369E-2</v>
      </c>
      <c r="AI14" s="75">
        <f t="shared" si="24"/>
        <v>-6.1051706459646082E-3</v>
      </c>
      <c r="AJ14" s="75">
        <f t="shared" si="14"/>
        <v>-6.4148356190499412E-2</v>
      </c>
      <c r="AL14" s="74">
        <f t="shared" si="15"/>
        <v>41637</v>
      </c>
      <c r="AM14" s="75">
        <f t="shared" si="19"/>
        <v>-5.0524844047164619E-2</v>
      </c>
      <c r="AN14" s="75">
        <f t="shared" si="25"/>
        <v>-4.2177884746875227E-2</v>
      </c>
      <c r="AO14" s="75">
        <f t="shared" si="26"/>
        <v>-7.7291964969149252E-2</v>
      </c>
      <c r="AP14" s="75">
        <f t="shared" si="27"/>
        <v>-6.7384443060302668E-2</v>
      </c>
      <c r="AQ14" s="75">
        <f t="shared" si="28"/>
        <v>-6.0503275656940358E-2</v>
      </c>
      <c r="AR14" s="75">
        <f t="shared" si="29"/>
        <v>-3.8706910051541032E-2</v>
      </c>
      <c r="AS14" s="75">
        <f t="shared" si="17"/>
        <v>0.15371978681721066</v>
      </c>
      <c r="AU14" s="74">
        <f>IF(ISERROR(INDEX(($AL$4:$AS$53,$AC$4:$AJ$105,$T$4:$AA$156),,1,$B$16)),"",INDEX(($AL$4:$AS$53,$AC$4:$AJ$105,$T$4:$AA$156),,1,$B$16))</f>
        <v>41637</v>
      </c>
      <c r="AV14" s="75">
        <f>IF(ISERROR(INDEX(($AL$4:$AS$53,$AC$4:$AJ$105,$T$4:$AA$156),,2,$B$16)),"",INDEX(($AL$4:$AS$53,$AC$4:$AJ$105,$T$4:$AA$156),,2,$B$16))</f>
        <v>-5.0524844047164619E-2</v>
      </c>
      <c r="AW14" s="75">
        <f>IF(ISERROR(INDEX(($AL$4:$AS$53,$AC$4:$AJ$105,$T$4:$AA$156),,3,$B$16)),"",INDEX(($AL$4:$AS$53,$AC$4:$AJ$105,$T$4:$AA$156),,3,$B$16))</f>
        <v>-4.2177884746875227E-2</v>
      </c>
      <c r="AX14" s="75">
        <f>IF(ISERROR(INDEX(($AL$4:$AS$53,$AC$4:$AJ$105,$T$4:$AA$156),,3,$B$16)),"",INDEX(($AL$4:$AS$53,$AC$4:$AJ$105,$T$4:$AA$156),,4,$B$16))</f>
        <v>-7.7291964969149252E-2</v>
      </c>
      <c r="AY14" s="75">
        <f>IF(ISERROR(INDEX(($AL$4:$AS$53,$AC$4:$AJ$105,$T$4:$AA$156),,3,$B$16)),"",INDEX(($AL$4:$AS$53,$AC$4:$AJ$105,$T$4:$AA$156),,5,$B$16))</f>
        <v>-6.7384443060302668E-2</v>
      </c>
      <c r="AZ14" s="75">
        <f>IF(ISERROR(INDEX(($AL$4:$AS$53,$AC$4:$AJ$105,$T$4:$AA$156),,6,$B$16)),"",INDEX(($AL$4:$AS$53,$AC$4:$AJ$105,$T$4:$AA$156),,6,$B$16))</f>
        <v>-6.0503275656940358E-2</v>
      </c>
      <c r="BA14" s="75">
        <f>IF(ISERROR(INDEX(($AL$4:$AS$53,$AC$4:$AJ$105,$T$4:$AA$156),,7,$B$16)),"",INDEX(($AL$4:$AS$53,$AC$4:$AJ$105,$T$4:$AA$156),,7,$B$16))</f>
        <v>-3.8706910051541032E-2</v>
      </c>
      <c r="BB14" s="75">
        <f>IF(ISERROR(INDEX(($AL$4:$AS$53,$AC$4:$AJ$105,$T$4:$AA$156),,8,$B$16)),"",INDEX(($AL$4:$AS$53,$AC$4:$AJ$105,$T$4:$AA$156),,8,$B$16))</f>
        <v>0.15371978681721066</v>
      </c>
    </row>
    <row r="15" spans="1:54">
      <c r="J15" s="99">
        <v>40902</v>
      </c>
      <c r="K15" s="87">
        <v>2359.1590000000001</v>
      </c>
      <c r="L15" s="87">
        <v>2204.7840000000001</v>
      </c>
      <c r="M15" s="87">
        <v>5028.3027000000002</v>
      </c>
      <c r="N15" s="107">
        <v>40902</v>
      </c>
      <c r="O15" s="87">
        <v>1491.61</v>
      </c>
      <c r="P15" s="87">
        <v>6846.57</v>
      </c>
      <c r="Q15" s="87">
        <v>1857.51</v>
      </c>
      <c r="R15" s="87">
        <v>2322.4230935219853</v>
      </c>
      <c r="T15" s="74">
        <f t="shared" si="1"/>
        <v>40902</v>
      </c>
      <c r="U15" s="75">
        <f t="shared" si="5"/>
        <v>-8.6075857177113857E-2</v>
      </c>
      <c r="V15" s="75">
        <f t="shared" si="6"/>
        <v>-6.5460618339959642E-2</v>
      </c>
      <c r="W15" s="75">
        <f t="shared" si="7"/>
        <v>-2.8297057447840168E-2</v>
      </c>
      <c r="X15" s="75">
        <f t="shared" si="8"/>
        <v>3.8833252570935617E-3</v>
      </c>
      <c r="Y15" s="75">
        <f t="shared" si="9"/>
        <v>9.6542479075175658E-2</v>
      </c>
      <c r="Z15" s="75">
        <f t="shared" si="10"/>
        <v>-3.5779806671030201E-3</v>
      </c>
      <c r="AA15" s="75">
        <f t="shared" si="11"/>
        <v>-0.15438683988741209</v>
      </c>
      <c r="AC15" s="74">
        <f t="shared" si="12"/>
        <v>41273</v>
      </c>
      <c r="AD15" s="75">
        <f t="shared" si="18"/>
        <v>7.6162134508062529E-2</v>
      </c>
      <c r="AE15" s="75">
        <f t="shared" si="20"/>
        <v>6.0961589257990445E-2</v>
      </c>
      <c r="AF15" s="75">
        <f t="shared" si="21"/>
        <v>3.7706598750240072E-3</v>
      </c>
      <c r="AG15" s="75">
        <f t="shared" si="22"/>
        <v>-9.6183679801428168E-3</v>
      </c>
      <c r="AH15" s="75">
        <f t="shared" si="23"/>
        <v>-4.2400921071116593E-2</v>
      </c>
      <c r="AI15" s="75">
        <f t="shared" si="24"/>
        <v>4.5431375421121967E-2</v>
      </c>
      <c r="AJ15" s="75">
        <f t="shared" si="14"/>
        <v>-0.10483187987817744</v>
      </c>
      <c r="AL15" s="74">
        <f t="shared" si="15"/>
        <v>41644</v>
      </c>
      <c r="AM15" s="75">
        <f t="shared" si="19"/>
        <v>-5.5759269991517146E-2</v>
      </c>
      <c r="AN15" s="75">
        <f t="shared" si="25"/>
        <v>-5.0435321682210765E-2</v>
      </c>
      <c r="AO15" s="75">
        <f t="shared" si="26"/>
        <v>-7.9669921427783619E-2</v>
      </c>
      <c r="AP15" s="75">
        <f t="shared" si="27"/>
        <v>-6.6400422919294599E-2</v>
      </c>
      <c r="AQ15" s="75">
        <f t="shared" si="28"/>
        <v>-8.1482188800728883E-2</v>
      </c>
      <c r="AR15" s="75">
        <f t="shared" si="29"/>
        <v>-2.5314387259741444E-2</v>
      </c>
      <c r="AS15" s="75">
        <f t="shared" si="17"/>
        <v>0.12110708198938114</v>
      </c>
      <c r="AU15" s="74">
        <f>IF(ISERROR(INDEX(($AL$4:$AS$53,$AC$4:$AJ$105,$T$4:$AA$156),,1,$B$16)),"",INDEX(($AL$4:$AS$53,$AC$4:$AJ$105,$T$4:$AA$156),,1,$B$16))</f>
        <v>41644</v>
      </c>
      <c r="AV15" s="75">
        <f>IF(ISERROR(INDEX(($AL$4:$AS$53,$AC$4:$AJ$105,$T$4:$AA$156),,2,$B$16)),"",INDEX(($AL$4:$AS$53,$AC$4:$AJ$105,$T$4:$AA$156),,2,$B$16))</f>
        <v>-5.5759269991517146E-2</v>
      </c>
      <c r="AW15" s="75">
        <f>IF(ISERROR(INDEX(($AL$4:$AS$53,$AC$4:$AJ$105,$T$4:$AA$156),,3,$B$16)),"",INDEX(($AL$4:$AS$53,$AC$4:$AJ$105,$T$4:$AA$156),,3,$B$16))</f>
        <v>-5.0435321682210765E-2</v>
      </c>
      <c r="AX15" s="75">
        <f>IF(ISERROR(INDEX(($AL$4:$AS$53,$AC$4:$AJ$105,$T$4:$AA$156),,3,$B$16)),"",INDEX(($AL$4:$AS$53,$AC$4:$AJ$105,$T$4:$AA$156),,4,$B$16))</f>
        <v>-7.9669921427783619E-2</v>
      </c>
      <c r="AY15" s="75">
        <f>IF(ISERROR(INDEX(($AL$4:$AS$53,$AC$4:$AJ$105,$T$4:$AA$156),,3,$B$16)),"",INDEX(($AL$4:$AS$53,$AC$4:$AJ$105,$T$4:$AA$156),,5,$B$16))</f>
        <v>-6.6400422919294599E-2</v>
      </c>
      <c r="AZ15" s="75">
        <f>IF(ISERROR(INDEX(($AL$4:$AS$53,$AC$4:$AJ$105,$T$4:$AA$156),,6,$B$16)),"",INDEX(($AL$4:$AS$53,$AC$4:$AJ$105,$T$4:$AA$156),,6,$B$16))</f>
        <v>-8.1482188800728883E-2</v>
      </c>
      <c r="BA15" s="75">
        <f>IF(ISERROR(INDEX(($AL$4:$AS$53,$AC$4:$AJ$105,$T$4:$AA$156),,7,$B$16)),"",INDEX(($AL$4:$AS$53,$AC$4:$AJ$105,$T$4:$AA$156),,7,$B$16))</f>
        <v>-2.5314387259741444E-2</v>
      </c>
      <c r="BB15" s="75">
        <f>IF(ISERROR(INDEX(($AL$4:$AS$53,$AC$4:$AJ$105,$T$4:$AA$156),,8,$B$16)),"",INDEX(($AL$4:$AS$53,$AC$4:$AJ$105,$T$4:$AA$156),,8,$B$16))</f>
        <v>0.12110708198938114</v>
      </c>
    </row>
    <row r="16" spans="1:54">
      <c r="A16" s="70" t="s">
        <v>129</v>
      </c>
      <c r="B16" s="70">
        <v>1</v>
      </c>
      <c r="J16" s="99">
        <v>40909</v>
      </c>
      <c r="K16" s="87">
        <v>2345.7420000000002</v>
      </c>
      <c r="L16" s="87">
        <v>2199.4169999999999</v>
      </c>
      <c r="M16" s="87">
        <v>4838.1620999999996</v>
      </c>
      <c r="N16" s="107">
        <v>40909</v>
      </c>
      <c r="O16" s="87">
        <v>1449.3</v>
      </c>
      <c r="P16" s="87">
        <v>6328.64</v>
      </c>
      <c r="Q16" s="87">
        <v>1770.84</v>
      </c>
      <c r="R16" s="87">
        <v>2123.8114549867323</v>
      </c>
      <c r="T16" s="74">
        <f t="shared" si="1"/>
        <v>40909</v>
      </c>
      <c r="U16" s="75">
        <f t="shared" si="5"/>
        <v>-9.1273523050526606E-2</v>
      </c>
      <c r="V16" s="75">
        <f t="shared" si="6"/>
        <v>-6.7735522757521482E-2</v>
      </c>
      <c r="W16" s="75">
        <f t="shared" si="7"/>
        <v>-6.5041102415266949E-2</v>
      </c>
      <c r="X16" s="75">
        <f t="shared" si="8"/>
        <v>-2.4592149895008908E-2</v>
      </c>
      <c r="Y16" s="75">
        <f t="shared" si="9"/>
        <v>1.3591125888484212E-2</v>
      </c>
      <c r="Z16" s="75">
        <f t="shared" si="10"/>
        <v>-5.0070272184016607E-2</v>
      </c>
      <c r="AA16" s="75">
        <f t="shared" si="11"/>
        <v>-0.22670295479575897</v>
      </c>
      <c r="AC16" s="74">
        <f t="shared" si="12"/>
        <v>41280</v>
      </c>
      <c r="AD16" s="75">
        <f t="shared" si="18"/>
        <v>9.5411170429037462E-2</v>
      </c>
      <c r="AE16" s="75">
        <f t="shared" si="20"/>
        <v>8.1741357915600332E-2</v>
      </c>
      <c r="AF16" s="75">
        <f t="shared" si="21"/>
        <v>2.0739583910069026E-2</v>
      </c>
      <c r="AG16" s="75">
        <f t="shared" si="22"/>
        <v>1.2069500465404781E-2</v>
      </c>
      <c r="AH16" s="75">
        <f t="shared" si="23"/>
        <v>-4.8246428507990657E-2</v>
      </c>
      <c r="AI16" s="75">
        <f t="shared" si="24"/>
        <v>4.2068258385820956E-2</v>
      </c>
      <c r="AJ16" s="75">
        <f t="shared" si="14"/>
        <v>-7.5379117181181843E-2</v>
      </c>
      <c r="AL16" s="74">
        <f t="shared" si="15"/>
        <v>41651</v>
      </c>
      <c r="AM16" s="75">
        <f t="shared" si="19"/>
        <v>-9.1178102383541293E-2</v>
      </c>
      <c r="AN16" s="75">
        <f t="shared" si="25"/>
        <v>-8.2269872092917362E-2</v>
      </c>
      <c r="AO16" s="75">
        <f t="shared" si="26"/>
        <v>-9.643015034630309E-2</v>
      </c>
      <c r="AP16" s="75">
        <f t="shared" si="27"/>
        <v>-7.5471204325501362E-2</v>
      </c>
      <c r="AQ16" s="75">
        <f t="shared" si="28"/>
        <v>-0.12439311679084086</v>
      </c>
      <c r="AR16" s="75">
        <f t="shared" si="29"/>
        <v>-8.1754304739468875E-2</v>
      </c>
      <c r="AS16" s="75">
        <f t="shared" si="17"/>
        <v>0.13054729355320482</v>
      </c>
      <c r="AU16" s="74">
        <f>IF(ISERROR(INDEX(($AL$4:$AS$53,$AC$4:$AJ$105,$T$4:$AA$156),,1,$B$16)),"",INDEX(($AL$4:$AS$53,$AC$4:$AJ$105,$T$4:$AA$156),,1,$B$16))</f>
        <v>41651</v>
      </c>
      <c r="AV16" s="75">
        <f>IF(ISERROR(INDEX(($AL$4:$AS$53,$AC$4:$AJ$105,$T$4:$AA$156),,2,$B$16)),"",INDEX(($AL$4:$AS$53,$AC$4:$AJ$105,$T$4:$AA$156),,2,$B$16))</f>
        <v>-9.1178102383541293E-2</v>
      </c>
      <c r="AW16" s="75">
        <f>IF(ISERROR(INDEX(($AL$4:$AS$53,$AC$4:$AJ$105,$T$4:$AA$156),,3,$B$16)),"",INDEX(($AL$4:$AS$53,$AC$4:$AJ$105,$T$4:$AA$156),,3,$B$16))</f>
        <v>-8.2269872092917362E-2</v>
      </c>
      <c r="AX16" s="75">
        <f>IF(ISERROR(INDEX(($AL$4:$AS$53,$AC$4:$AJ$105,$T$4:$AA$156),,3,$B$16)),"",INDEX(($AL$4:$AS$53,$AC$4:$AJ$105,$T$4:$AA$156),,4,$B$16))</f>
        <v>-9.643015034630309E-2</v>
      </c>
      <c r="AY16" s="75">
        <f>IF(ISERROR(INDEX(($AL$4:$AS$53,$AC$4:$AJ$105,$T$4:$AA$156),,3,$B$16)),"",INDEX(($AL$4:$AS$53,$AC$4:$AJ$105,$T$4:$AA$156),,5,$B$16))</f>
        <v>-7.5471204325501362E-2</v>
      </c>
      <c r="AZ16" s="75">
        <f>IF(ISERROR(INDEX(($AL$4:$AS$53,$AC$4:$AJ$105,$T$4:$AA$156),,6,$B$16)),"",INDEX(($AL$4:$AS$53,$AC$4:$AJ$105,$T$4:$AA$156),,6,$B$16))</f>
        <v>-0.12439311679084086</v>
      </c>
      <c r="BA16" s="75">
        <f>IF(ISERROR(INDEX(($AL$4:$AS$53,$AC$4:$AJ$105,$T$4:$AA$156),,7,$B$16)),"",INDEX(($AL$4:$AS$53,$AC$4:$AJ$105,$T$4:$AA$156),,7,$B$16))</f>
        <v>-8.1754304739468875E-2</v>
      </c>
      <c r="BB16" s="75">
        <f>IF(ISERROR(INDEX(($AL$4:$AS$53,$AC$4:$AJ$105,$T$4:$AA$156),,8,$B$16)),"",INDEX(($AL$4:$AS$53,$AC$4:$AJ$105,$T$4:$AA$156),,8,$B$16))</f>
        <v>0.13054729355320482</v>
      </c>
    </row>
    <row r="17" spans="1:54">
      <c r="A17" s="70" t="s">
        <v>130</v>
      </c>
      <c r="J17" s="99">
        <v>40916</v>
      </c>
      <c r="K17" s="87">
        <v>2290.6010000000001</v>
      </c>
      <c r="L17" s="87">
        <v>2163.395</v>
      </c>
      <c r="M17" s="87">
        <v>4598.2187999999996</v>
      </c>
      <c r="N17" s="107">
        <v>40916</v>
      </c>
      <c r="O17" s="87">
        <v>1368.29</v>
      </c>
      <c r="P17" s="87">
        <v>5745.72</v>
      </c>
      <c r="Q17" s="87">
        <v>1634.64</v>
      </c>
      <c r="R17" s="87">
        <v>2219.2662297657898</v>
      </c>
      <c r="T17" s="74">
        <f t="shared" si="1"/>
        <v>40916</v>
      </c>
      <c r="U17" s="75">
        <f t="shared" si="5"/>
        <v>-0.11263481796935015</v>
      </c>
      <c r="V17" s="75">
        <f t="shared" si="6"/>
        <v>-8.3004128483142647E-2</v>
      </c>
      <c r="W17" s="75">
        <f t="shared" si="7"/>
        <v>-0.11140935519680206</v>
      </c>
      <c r="X17" s="75">
        <f t="shared" si="8"/>
        <v>-7.9113498088623224E-2</v>
      </c>
      <c r="Y17" s="75">
        <f t="shared" si="9"/>
        <v>-7.9768986094961636E-2</v>
      </c>
      <c r="Z17" s="75">
        <f t="shared" si="10"/>
        <v>-0.12313188640581918</v>
      </c>
      <c r="AA17" s="75">
        <f t="shared" si="11"/>
        <v>-0.19194709399937648</v>
      </c>
      <c r="AC17" s="74">
        <f t="shared" si="12"/>
        <v>41287</v>
      </c>
      <c r="AD17" s="75">
        <f t="shared" si="18"/>
        <v>7.7542458747571708E-2</v>
      </c>
      <c r="AE17" s="75">
        <f t="shared" si="20"/>
        <v>6.5591192494579342E-2</v>
      </c>
      <c r="AF17" s="75">
        <f t="shared" si="21"/>
        <v>1.8494370738915578E-2</v>
      </c>
      <c r="AG17" s="75">
        <f t="shared" si="22"/>
        <v>4.7471300031025621E-3</v>
      </c>
      <c r="AH17" s="75">
        <f t="shared" si="23"/>
        <v>-3.9528225565536701E-2</v>
      </c>
      <c r="AI17" s="75">
        <f t="shared" si="24"/>
        <v>3.524241980372067E-2</v>
      </c>
      <c r="AJ17" s="75">
        <f t="shared" si="14"/>
        <v>-5.1352007659355103E-2</v>
      </c>
      <c r="AL17" s="74">
        <f t="shared" si="15"/>
        <v>41658</v>
      </c>
      <c r="AM17" s="75">
        <f t="shared" si="19"/>
        <v>-0.10204471953221161</v>
      </c>
      <c r="AN17" s="75">
        <f t="shared" si="25"/>
        <v>-8.6075632014149139E-2</v>
      </c>
      <c r="AO17" s="75">
        <f t="shared" si="26"/>
        <v>-0.13448619487779412</v>
      </c>
      <c r="AP17" s="75">
        <f t="shared" si="27"/>
        <v>-0.10764552244665093</v>
      </c>
      <c r="AQ17" s="75">
        <f t="shared" si="28"/>
        <v>-0.19012629338925824</v>
      </c>
      <c r="AR17" s="75">
        <f t="shared" si="29"/>
        <v>-9.5136614626241678E-2</v>
      </c>
      <c r="AS17" s="75">
        <f t="shared" si="17"/>
        <v>9.5874407893685509E-2</v>
      </c>
      <c r="AU17" s="74">
        <f>IF(ISERROR(INDEX(($AL$4:$AS$53,$AC$4:$AJ$105,$T$4:$AA$156),,1,$B$16)),"",INDEX(($AL$4:$AS$53,$AC$4:$AJ$105,$T$4:$AA$156),,1,$B$16))</f>
        <v>41658</v>
      </c>
      <c r="AV17" s="75">
        <f>IF(ISERROR(INDEX(($AL$4:$AS$53,$AC$4:$AJ$105,$T$4:$AA$156),,2,$B$16)),"",INDEX(($AL$4:$AS$53,$AC$4:$AJ$105,$T$4:$AA$156),,2,$B$16))</f>
        <v>-0.10204471953221161</v>
      </c>
      <c r="AW17" s="75">
        <f>IF(ISERROR(INDEX(($AL$4:$AS$53,$AC$4:$AJ$105,$T$4:$AA$156),,3,$B$16)),"",INDEX(($AL$4:$AS$53,$AC$4:$AJ$105,$T$4:$AA$156),,3,$B$16))</f>
        <v>-8.6075632014149139E-2</v>
      </c>
      <c r="AX17" s="75">
        <f>IF(ISERROR(INDEX(($AL$4:$AS$53,$AC$4:$AJ$105,$T$4:$AA$156),,3,$B$16)),"",INDEX(($AL$4:$AS$53,$AC$4:$AJ$105,$T$4:$AA$156),,4,$B$16))</f>
        <v>-0.13448619487779412</v>
      </c>
      <c r="AY17" s="75">
        <f>IF(ISERROR(INDEX(($AL$4:$AS$53,$AC$4:$AJ$105,$T$4:$AA$156),,3,$B$16)),"",INDEX(($AL$4:$AS$53,$AC$4:$AJ$105,$T$4:$AA$156),,5,$B$16))</f>
        <v>-0.10764552244665093</v>
      </c>
      <c r="AZ17" s="75">
        <f>IF(ISERROR(INDEX(($AL$4:$AS$53,$AC$4:$AJ$105,$T$4:$AA$156),,6,$B$16)),"",INDEX(($AL$4:$AS$53,$AC$4:$AJ$105,$T$4:$AA$156),,6,$B$16))</f>
        <v>-0.19012629338925824</v>
      </c>
      <c r="BA17" s="75">
        <f>IF(ISERROR(INDEX(($AL$4:$AS$53,$AC$4:$AJ$105,$T$4:$AA$156),,7,$B$16)),"",INDEX(($AL$4:$AS$53,$AC$4:$AJ$105,$T$4:$AA$156),,7,$B$16))</f>
        <v>-9.5136614626241678E-2</v>
      </c>
      <c r="BB17" s="75">
        <f>IF(ISERROR(INDEX(($AL$4:$AS$53,$AC$4:$AJ$105,$T$4:$AA$156),,8,$B$16)),"",INDEX(($AL$4:$AS$53,$AC$4:$AJ$105,$T$4:$AA$156),,8,$B$16))</f>
        <v>9.5874407893685509E-2</v>
      </c>
    </row>
    <row r="18" spans="1:54">
      <c r="A18" s="70" t="s">
        <v>131</v>
      </c>
      <c r="J18" s="99">
        <v>40923</v>
      </c>
      <c r="K18" s="87">
        <v>2394.3339999999998</v>
      </c>
      <c r="L18" s="87">
        <v>2244.58</v>
      </c>
      <c r="M18" s="87">
        <v>4608.2426999999998</v>
      </c>
      <c r="N18" s="107">
        <v>40923</v>
      </c>
      <c r="O18" s="87">
        <v>1363.47</v>
      </c>
      <c r="P18" s="87">
        <v>5879.25</v>
      </c>
      <c r="Q18" s="87">
        <v>1669.22</v>
      </c>
      <c r="R18" s="87">
        <v>2199.7490323716761</v>
      </c>
      <c r="T18" s="74">
        <f t="shared" si="1"/>
        <v>40923</v>
      </c>
      <c r="U18" s="75">
        <f t="shared" si="5"/>
        <v>-7.2449271718569186E-2</v>
      </c>
      <c r="V18" s="75">
        <f t="shared" si="6"/>
        <v>-4.8592331363755736E-2</v>
      </c>
      <c r="W18" s="75">
        <f t="shared" si="7"/>
        <v>-0.10947226952257472</v>
      </c>
      <c r="X18" s="75">
        <f t="shared" si="8"/>
        <v>-8.2357454369245575E-2</v>
      </c>
      <c r="Y18" s="75">
        <f t="shared" si="9"/>
        <v>-5.8382902664731895E-2</v>
      </c>
      <c r="Z18" s="75">
        <f t="shared" si="10"/>
        <v>-0.10458217554098859</v>
      </c>
      <c r="AA18" s="75">
        <f t="shared" si="11"/>
        <v>-0.19905346450138051</v>
      </c>
      <c r="AC18" s="74">
        <f t="shared" si="12"/>
        <v>41294</v>
      </c>
      <c r="AD18" s="75">
        <f t="shared" si="18"/>
        <v>0.12623306000223034</v>
      </c>
      <c r="AE18" s="75">
        <f t="shared" si="20"/>
        <v>0.10078140291467874</v>
      </c>
      <c r="AF18" s="75">
        <f t="shared" si="21"/>
        <v>0.13154352677932191</v>
      </c>
      <c r="AG18" s="75">
        <f t="shared" si="22"/>
        <v>0.10118678250077573</v>
      </c>
      <c r="AH18" s="75">
        <f t="shared" si="23"/>
        <v>0.12620805808044522</v>
      </c>
      <c r="AI18" s="75">
        <f t="shared" si="24"/>
        <v>0.11355500219715831</v>
      </c>
      <c r="AJ18" s="75">
        <f t="shared" si="14"/>
        <v>-1.3695840375830604E-2</v>
      </c>
      <c r="AL18" s="74">
        <f t="shared" si="15"/>
        <v>41665</v>
      </c>
      <c r="AM18" s="75">
        <f t="shared" si="19"/>
        <v>-7.4349540447162465E-2</v>
      </c>
      <c r="AN18" s="75">
        <f t="shared" si="25"/>
        <v>-6.3537820565416903E-2</v>
      </c>
      <c r="AO18" s="75">
        <f t="shared" si="26"/>
        <v>-7.0984342078156515E-2</v>
      </c>
      <c r="AP18" s="75">
        <f t="shared" si="27"/>
        <v>-6.6243398428708189E-2</v>
      </c>
      <c r="AQ18" s="75">
        <f t="shared" si="28"/>
        <v>-0.12661721846134877</v>
      </c>
      <c r="AR18" s="75">
        <f t="shared" si="29"/>
        <v>-3.9973310274863394E-2</v>
      </c>
      <c r="AS18" s="75">
        <f t="shared" si="17"/>
        <v>7.5523940388137367E-2</v>
      </c>
      <c r="AU18" s="74">
        <f>IF(ISERROR(INDEX(($AL$4:$AS$53,$AC$4:$AJ$105,$T$4:$AA$156),,1,$B$16)),"",INDEX(($AL$4:$AS$53,$AC$4:$AJ$105,$T$4:$AA$156),,1,$B$16))</f>
        <v>41665</v>
      </c>
      <c r="AV18" s="75">
        <f>IF(ISERROR(INDEX(($AL$4:$AS$53,$AC$4:$AJ$105,$T$4:$AA$156),,2,$B$16)),"",INDEX(($AL$4:$AS$53,$AC$4:$AJ$105,$T$4:$AA$156),,2,$B$16))</f>
        <v>-7.4349540447162465E-2</v>
      </c>
      <c r="AW18" s="75">
        <f>IF(ISERROR(INDEX(($AL$4:$AS$53,$AC$4:$AJ$105,$T$4:$AA$156),,3,$B$16)),"",INDEX(($AL$4:$AS$53,$AC$4:$AJ$105,$T$4:$AA$156),,3,$B$16))</f>
        <v>-6.3537820565416903E-2</v>
      </c>
      <c r="AX18" s="75">
        <f>IF(ISERROR(INDEX(($AL$4:$AS$53,$AC$4:$AJ$105,$T$4:$AA$156),,3,$B$16)),"",INDEX(($AL$4:$AS$53,$AC$4:$AJ$105,$T$4:$AA$156),,4,$B$16))</f>
        <v>-7.0984342078156515E-2</v>
      </c>
      <c r="AY18" s="75">
        <f>IF(ISERROR(INDEX(($AL$4:$AS$53,$AC$4:$AJ$105,$T$4:$AA$156),,3,$B$16)),"",INDEX(($AL$4:$AS$53,$AC$4:$AJ$105,$T$4:$AA$156),,5,$B$16))</f>
        <v>-6.6243398428708189E-2</v>
      </c>
      <c r="AZ18" s="75">
        <f>IF(ISERROR(INDEX(($AL$4:$AS$53,$AC$4:$AJ$105,$T$4:$AA$156),,6,$B$16)),"",INDEX(($AL$4:$AS$53,$AC$4:$AJ$105,$T$4:$AA$156),,6,$B$16))</f>
        <v>-0.12661721846134877</v>
      </c>
      <c r="BA18" s="75">
        <f>IF(ISERROR(INDEX(($AL$4:$AS$53,$AC$4:$AJ$105,$T$4:$AA$156),,7,$B$16)),"",INDEX(($AL$4:$AS$53,$AC$4:$AJ$105,$T$4:$AA$156),,7,$B$16))</f>
        <v>-3.9973310274863394E-2</v>
      </c>
      <c r="BB18" s="75">
        <f>IF(ISERROR(INDEX(($AL$4:$AS$53,$AC$4:$AJ$105,$T$4:$AA$156),,8,$B$16)),"",INDEX(($AL$4:$AS$53,$AC$4:$AJ$105,$T$4:$AA$156),,8,$B$16))</f>
        <v>7.5523940388137367E-2</v>
      </c>
    </row>
    <row r="19" spans="1:54">
      <c r="J19" s="99">
        <v>40930</v>
      </c>
      <c r="K19" s="87">
        <v>2504.0859999999998</v>
      </c>
      <c r="L19" s="87">
        <v>2319.1179999999999</v>
      </c>
      <c r="M19" s="87">
        <v>4450.5581000000002</v>
      </c>
      <c r="N19" s="107">
        <v>40930</v>
      </c>
      <c r="O19" s="87">
        <v>1302.8599999999999</v>
      </c>
      <c r="P19" s="87">
        <v>5993.79</v>
      </c>
      <c r="Q19" s="87">
        <v>1710.38</v>
      </c>
      <c r="R19" s="87">
        <v>2340.8009100688837</v>
      </c>
      <c r="T19" s="74">
        <f t="shared" si="1"/>
        <v>40930</v>
      </c>
      <c r="U19" s="75">
        <f t="shared" si="5"/>
        <v>-2.9932000723652208E-2</v>
      </c>
      <c r="V19" s="75">
        <f t="shared" si="6"/>
        <v>-1.6997990861386314E-2</v>
      </c>
      <c r="W19" s="75">
        <f t="shared" si="7"/>
        <v>-0.13994429934193309</v>
      </c>
      <c r="X19" s="75">
        <f t="shared" si="8"/>
        <v>-0.12314919506810962</v>
      </c>
      <c r="Y19" s="75">
        <f t="shared" si="9"/>
        <v>-4.0038246062481297E-2</v>
      </c>
      <c r="Z19" s="75">
        <f t="shared" si="10"/>
        <v>-8.2502762608760882E-2</v>
      </c>
      <c r="AA19" s="75">
        <f t="shared" si="11"/>
        <v>-0.14769532722998979</v>
      </c>
      <c r="AC19" s="74">
        <f t="shared" si="12"/>
        <v>41301</v>
      </c>
      <c r="AD19" s="75">
        <f t="shared" si="18"/>
        <v>0.11592076652472882</v>
      </c>
      <c r="AE19" s="75">
        <f t="shared" si="20"/>
        <v>8.8540627440696573E-2</v>
      </c>
      <c r="AF19" s="75">
        <f t="shared" si="21"/>
        <v>0.12376355767009484</v>
      </c>
      <c r="AG19" s="75">
        <f t="shared" si="22"/>
        <v>4.5470058951287529E-2</v>
      </c>
      <c r="AH19" s="75">
        <f t="shared" si="23"/>
        <v>0.17276058125659022</v>
      </c>
      <c r="AI19" s="75">
        <f t="shared" si="24"/>
        <v>8.8794492456423013E-2</v>
      </c>
      <c r="AJ19" s="75">
        <f t="shared" si="14"/>
        <v>2.5606128837863951E-2</v>
      </c>
      <c r="AL19" s="74">
        <f t="shared" si="15"/>
        <v>41672</v>
      </c>
      <c r="AM19" s="75">
        <f t="shared" si="19"/>
        <v>-9.2167775325693646E-2</v>
      </c>
      <c r="AN19" s="75">
        <f t="shared" si="25"/>
        <v>-7.3251192006491106E-2</v>
      </c>
      <c r="AO19" s="75">
        <f t="shared" si="26"/>
        <v>-9.3536370883203435E-2</v>
      </c>
      <c r="AP19" s="75">
        <f t="shared" si="27"/>
        <v>-0.10697031713712946</v>
      </c>
      <c r="AQ19" s="75">
        <f t="shared" si="28"/>
        <v>-0.14909428649039136</v>
      </c>
      <c r="AR19" s="75">
        <f t="shared" si="29"/>
        <v>-3.2293205694715832E-2</v>
      </c>
      <c r="AS19" s="75">
        <f t="shared" si="17"/>
        <v>5.2487612685273577E-2</v>
      </c>
      <c r="AU19" s="74">
        <f>IF(ISERROR(INDEX(($AL$4:$AS$53,$AC$4:$AJ$105,$T$4:$AA$156),,1,$B$16)),"",INDEX(($AL$4:$AS$53,$AC$4:$AJ$105,$T$4:$AA$156),,1,$B$16))</f>
        <v>41672</v>
      </c>
      <c r="AV19" s="75">
        <f>IF(ISERROR(INDEX(($AL$4:$AS$53,$AC$4:$AJ$105,$T$4:$AA$156),,2,$B$16)),"",INDEX(($AL$4:$AS$53,$AC$4:$AJ$105,$T$4:$AA$156),,2,$B$16))</f>
        <v>-9.2167775325693646E-2</v>
      </c>
      <c r="AW19" s="75">
        <f>IF(ISERROR(INDEX(($AL$4:$AS$53,$AC$4:$AJ$105,$T$4:$AA$156),,3,$B$16)),"",INDEX(($AL$4:$AS$53,$AC$4:$AJ$105,$T$4:$AA$156),,3,$B$16))</f>
        <v>-7.3251192006491106E-2</v>
      </c>
      <c r="AX19" s="75">
        <f>IF(ISERROR(INDEX(($AL$4:$AS$53,$AC$4:$AJ$105,$T$4:$AA$156),,3,$B$16)),"",INDEX(($AL$4:$AS$53,$AC$4:$AJ$105,$T$4:$AA$156),,4,$B$16))</f>
        <v>-9.3536370883203435E-2</v>
      </c>
      <c r="AY19" s="75">
        <f>IF(ISERROR(INDEX(($AL$4:$AS$53,$AC$4:$AJ$105,$T$4:$AA$156),,3,$B$16)),"",INDEX(($AL$4:$AS$53,$AC$4:$AJ$105,$T$4:$AA$156),,5,$B$16))</f>
        <v>-0.10697031713712946</v>
      </c>
      <c r="AZ19" s="75">
        <f>IF(ISERROR(INDEX(($AL$4:$AS$53,$AC$4:$AJ$105,$T$4:$AA$156),,6,$B$16)),"",INDEX(($AL$4:$AS$53,$AC$4:$AJ$105,$T$4:$AA$156),,6,$B$16))</f>
        <v>-0.14909428649039136</v>
      </c>
      <c r="BA19" s="75">
        <f>IF(ISERROR(INDEX(($AL$4:$AS$53,$AC$4:$AJ$105,$T$4:$AA$156),,7,$B$16)),"",INDEX(($AL$4:$AS$53,$AC$4:$AJ$105,$T$4:$AA$156),,7,$B$16))</f>
        <v>-3.2293205694715832E-2</v>
      </c>
      <c r="BB19" s="75">
        <f>IF(ISERROR(INDEX(($AL$4:$AS$53,$AC$4:$AJ$105,$T$4:$AA$156),,8,$B$16)),"",INDEX(($AL$4:$AS$53,$AC$4:$AJ$105,$T$4:$AA$156),,8,$B$16))</f>
        <v>5.2487612685273577E-2</v>
      </c>
    </row>
    <row r="20" spans="1:54">
      <c r="J20" s="99">
        <v>40944</v>
      </c>
      <c r="K20" s="87">
        <v>2506.09</v>
      </c>
      <c r="L20" s="87">
        <v>2330.4050000000002</v>
      </c>
      <c r="M20" s="87">
        <v>4646.6908999999996</v>
      </c>
      <c r="N20" s="107">
        <v>40944</v>
      </c>
      <c r="O20" s="87">
        <v>1350.03</v>
      </c>
      <c r="P20" s="87">
        <v>6280.55</v>
      </c>
      <c r="Q20" s="87">
        <v>1743.95</v>
      </c>
      <c r="R20" s="87">
        <v>2417.9695393559709</v>
      </c>
      <c r="T20" s="74">
        <f t="shared" si="1"/>
        <v>40944</v>
      </c>
      <c r="U20" s="75">
        <f t="shared" si="5"/>
        <v>-2.9155663061706805E-2</v>
      </c>
      <c r="V20" s="75">
        <f t="shared" si="6"/>
        <v>-1.2213782521341643E-2</v>
      </c>
      <c r="W20" s="75">
        <f t="shared" si="7"/>
        <v>-0.10204228145208061</v>
      </c>
      <c r="X20" s="75">
        <f t="shared" si="8"/>
        <v>-9.1402842836375342E-2</v>
      </c>
      <c r="Y20" s="75">
        <f t="shared" si="9"/>
        <v>5.8890607933015371E-3</v>
      </c>
      <c r="Z20" s="75">
        <f t="shared" si="10"/>
        <v>-6.4494844918409178E-2</v>
      </c>
      <c r="AA20" s="75">
        <f t="shared" si="10"/>
        <v>-0.11959760091344218</v>
      </c>
      <c r="AC20" s="74">
        <f t="shared" si="12"/>
        <v>41308</v>
      </c>
      <c r="AD20" s="75">
        <f t="shared" si="18"/>
        <v>0.19040446841461467</v>
      </c>
      <c r="AE20" s="75">
        <f t="shared" si="20"/>
        <v>0.14921527156221681</v>
      </c>
      <c r="AF20" s="75">
        <f t="shared" si="21"/>
        <v>0.18161598072476837</v>
      </c>
      <c r="AG20" s="75">
        <f t="shared" si="22"/>
        <v>9.5873409866583881E-2</v>
      </c>
      <c r="AH20" s="75">
        <f t="shared" si="23"/>
        <v>0.22559621753684511</v>
      </c>
      <c r="AI20" s="75">
        <f t="shared" si="24"/>
        <v>0.1346184268346271</v>
      </c>
      <c r="AJ20" s="75">
        <f t="shared" si="14"/>
        <v>9.2456177734552281E-3</v>
      </c>
      <c r="AL20" s="74">
        <f t="shared" si="15"/>
        <v>41679</v>
      </c>
      <c r="AM20" s="75">
        <f t="shared" si="19"/>
        <v>-8.8032253197991461E-2</v>
      </c>
      <c r="AN20" s="75">
        <f t="shared" si="25"/>
        <v>-6.8048300194185396E-2</v>
      </c>
      <c r="AO20" s="75">
        <f t="shared" si="26"/>
        <v>-7.8079227954099162E-2</v>
      </c>
      <c r="AP20" s="75">
        <f t="shared" si="27"/>
        <v>-9.1383019371587992E-2</v>
      </c>
      <c r="AQ20" s="75">
        <f t="shared" si="28"/>
        <v>-0.1271278722048973</v>
      </c>
      <c r="AR20" s="75">
        <f t="shared" si="29"/>
        <v>-6.4137043568253116E-3</v>
      </c>
      <c r="AS20" s="75">
        <f t="shared" si="17"/>
        <v>5.2424368279193168E-2</v>
      </c>
      <c r="AU20" s="74">
        <f>IF(ISERROR(INDEX(($AL$4:$AS$53,$AC$4:$AJ$105,$T$4:$AA$156),,1,$B$16)),"",INDEX(($AL$4:$AS$53,$AC$4:$AJ$105,$T$4:$AA$156),,1,$B$16))</f>
        <v>41679</v>
      </c>
      <c r="AV20" s="75">
        <f>IF(ISERROR(INDEX(($AL$4:$AS$53,$AC$4:$AJ$105,$T$4:$AA$156),,2,$B$16)),"",INDEX(($AL$4:$AS$53,$AC$4:$AJ$105,$T$4:$AA$156),,2,$B$16))</f>
        <v>-8.8032253197991461E-2</v>
      </c>
      <c r="AW20" s="75">
        <f>IF(ISERROR(INDEX(($AL$4:$AS$53,$AC$4:$AJ$105,$T$4:$AA$156),,3,$B$16)),"",INDEX(($AL$4:$AS$53,$AC$4:$AJ$105,$T$4:$AA$156),,3,$B$16))</f>
        <v>-6.8048300194185396E-2</v>
      </c>
      <c r="AX20" s="75">
        <f>IF(ISERROR(INDEX(($AL$4:$AS$53,$AC$4:$AJ$105,$T$4:$AA$156),,3,$B$16)),"",INDEX(($AL$4:$AS$53,$AC$4:$AJ$105,$T$4:$AA$156),,4,$B$16))</f>
        <v>-7.8079227954099162E-2</v>
      </c>
      <c r="AY20" s="75">
        <f>IF(ISERROR(INDEX(($AL$4:$AS$53,$AC$4:$AJ$105,$T$4:$AA$156),,3,$B$16)),"",INDEX(($AL$4:$AS$53,$AC$4:$AJ$105,$T$4:$AA$156),,5,$B$16))</f>
        <v>-9.1383019371587992E-2</v>
      </c>
      <c r="AZ20" s="75">
        <f>IF(ISERROR(INDEX(($AL$4:$AS$53,$AC$4:$AJ$105,$T$4:$AA$156),,6,$B$16)),"",INDEX(($AL$4:$AS$53,$AC$4:$AJ$105,$T$4:$AA$156),,6,$B$16))</f>
        <v>-0.1271278722048973</v>
      </c>
      <c r="BA20" s="75">
        <f>IF(ISERROR(INDEX(($AL$4:$AS$53,$AC$4:$AJ$105,$T$4:$AA$156),,7,$B$16)),"",INDEX(($AL$4:$AS$53,$AC$4:$AJ$105,$T$4:$AA$156),,7,$B$16))</f>
        <v>-6.4137043568253116E-3</v>
      </c>
      <c r="BB20" s="75">
        <f>IF(ISERROR(INDEX(($AL$4:$AS$53,$AC$4:$AJ$105,$T$4:$AA$156),,8,$B$16)),"",INDEX(($AL$4:$AS$53,$AC$4:$AJ$105,$T$4:$AA$156),,8,$B$16))</f>
        <v>5.2424368279193168E-2</v>
      </c>
    </row>
    <row r="21" spans="1:54">
      <c r="J21" s="99">
        <v>40951</v>
      </c>
      <c r="K21" s="87">
        <v>2533.6239999999998</v>
      </c>
      <c r="L21" s="87">
        <v>2351.9810000000002</v>
      </c>
      <c r="M21" s="87">
        <v>4804.8774000000003</v>
      </c>
      <c r="N21" s="107">
        <v>40951</v>
      </c>
      <c r="O21" s="87">
        <v>1388.54</v>
      </c>
      <c r="P21" s="87">
        <v>6339.97</v>
      </c>
      <c r="Q21" s="87">
        <v>1777.72</v>
      </c>
      <c r="R21" s="87">
        <v>2476.8011385166674</v>
      </c>
      <c r="T21" s="74">
        <f t="shared" si="1"/>
        <v>40951</v>
      </c>
      <c r="U21" s="75">
        <f t="shared" si="5"/>
        <v>-1.848915548486052E-2</v>
      </c>
      <c r="V21" s="75">
        <f t="shared" si="6"/>
        <v>-3.068387009265594E-3</v>
      </c>
      <c r="W21" s="75">
        <f t="shared" si="7"/>
        <v>-7.1473261110081676E-2</v>
      </c>
      <c r="X21" s="75">
        <f t="shared" si="8"/>
        <v>-6.5484843590157715E-2</v>
      </c>
      <c r="Y21" s="75">
        <f t="shared" si="9"/>
        <v>1.5405731784271737E-2</v>
      </c>
      <c r="Z21" s="75">
        <f t="shared" si="10"/>
        <v>-4.6379641450932874E-2</v>
      </c>
      <c r="AA21" s="75">
        <f t="shared" si="10"/>
        <v>-9.81765365864814E-2</v>
      </c>
      <c r="AC21" s="74">
        <f t="shared" si="12"/>
        <v>41315</v>
      </c>
      <c r="AD21" s="75">
        <f t="shared" si="18"/>
        <v>0.20272845103841086</v>
      </c>
      <c r="AE21" s="75">
        <f t="shared" si="20"/>
        <v>0.15557272158910607</v>
      </c>
      <c r="AF21" s="75">
        <f t="shared" si="21"/>
        <v>0.25914737266147481</v>
      </c>
      <c r="AG21" s="75">
        <f t="shared" si="22"/>
        <v>0.13537077257213781</v>
      </c>
      <c r="AH21" s="75">
        <f t="shared" si="23"/>
        <v>0.29337826730762706</v>
      </c>
      <c r="AI21" s="75">
        <f t="shared" si="24"/>
        <v>0.1726556320492163</v>
      </c>
      <c r="AJ21" s="75">
        <f t="shared" si="14"/>
        <v>-3.0197683805839093E-2</v>
      </c>
      <c r="AL21" s="74">
        <f t="shared" si="15"/>
        <v>41686</v>
      </c>
      <c r="AM21" s="75">
        <f t="shared" si="19"/>
        <v>-5.3782397259088288E-2</v>
      </c>
      <c r="AN21" s="75">
        <f t="shared" si="25"/>
        <v>-3.5524072605275014E-2</v>
      </c>
      <c r="AO21" s="75">
        <f t="shared" si="26"/>
        <v>-2.2675544459672459E-2</v>
      </c>
      <c r="AP21" s="75">
        <f t="shared" si="27"/>
        <v>-2.4699952369237832E-2</v>
      </c>
      <c r="AQ21" s="75">
        <f t="shared" si="28"/>
        <v>-4.431952571476705E-2</v>
      </c>
      <c r="AR21" s="75">
        <f t="shared" si="29"/>
        <v>5.5922463625036611E-2</v>
      </c>
      <c r="AS21" s="75">
        <f t="shared" si="17"/>
        <v>9.3490043953537771E-2</v>
      </c>
      <c r="AU21" s="74">
        <f>IF(ISERROR(INDEX(($AL$4:$AS$53,$AC$4:$AJ$105,$T$4:$AA$156),,1,$B$16)),"",INDEX(($AL$4:$AS$53,$AC$4:$AJ$105,$T$4:$AA$156),,1,$B$16))</f>
        <v>41686</v>
      </c>
      <c r="AV21" s="75">
        <f>IF(ISERROR(INDEX(($AL$4:$AS$53,$AC$4:$AJ$105,$T$4:$AA$156),,2,$B$16)),"",INDEX(($AL$4:$AS$53,$AC$4:$AJ$105,$T$4:$AA$156),,2,$B$16))</f>
        <v>-5.3782397259088288E-2</v>
      </c>
      <c r="AW21" s="75">
        <f>IF(ISERROR(INDEX(($AL$4:$AS$53,$AC$4:$AJ$105,$T$4:$AA$156),,3,$B$16)),"",INDEX(($AL$4:$AS$53,$AC$4:$AJ$105,$T$4:$AA$156),,3,$B$16))</f>
        <v>-3.5524072605275014E-2</v>
      </c>
      <c r="AX21" s="75">
        <f>IF(ISERROR(INDEX(($AL$4:$AS$53,$AC$4:$AJ$105,$T$4:$AA$156),,3,$B$16)),"",INDEX(($AL$4:$AS$53,$AC$4:$AJ$105,$T$4:$AA$156),,4,$B$16))</f>
        <v>-2.2675544459672459E-2</v>
      </c>
      <c r="AY21" s="75">
        <f>IF(ISERROR(INDEX(($AL$4:$AS$53,$AC$4:$AJ$105,$T$4:$AA$156),,3,$B$16)),"",INDEX(($AL$4:$AS$53,$AC$4:$AJ$105,$T$4:$AA$156),,5,$B$16))</f>
        <v>-2.4699952369237832E-2</v>
      </c>
      <c r="AZ21" s="75">
        <f>IF(ISERROR(INDEX(($AL$4:$AS$53,$AC$4:$AJ$105,$T$4:$AA$156),,6,$B$16)),"",INDEX(($AL$4:$AS$53,$AC$4:$AJ$105,$T$4:$AA$156),,6,$B$16))</f>
        <v>-4.431952571476705E-2</v>
      </c>
      <c r="BA21" s="75">
        <f>IF(ISERROR(INDEX(($AL$4:$AS$53,$AC$4:$AJ$105,$T$4:$AA$156),,7,$B$16)),"",INDEX(($AL$4:$AS$53,$AC$4:$AJ$105,$T$4:$AA$156),,7,$B$16))</f>
        <v>5.5922463625036611E-2</v>
      </c>
      <c r="BB21" s="75">
        <f>IF(ISERROR(INDEX(($AL$4:$AS$53,$AC$4:$AJ$105,$T$4:$AA$156),,8,$B$16)),"",INDEX(($AL$4:$AS$53,$AC$4:$AJ$105,$T$4:$AA$156),,8,$B$16))</f>
        <v>9.3490043953537771E-2</v>
      </c>
    </row>
    <row r="22" spans="1:54">
      <c r="J22" s="99">
        <v>40958</v>
      </c>
      <c r="K22" s="87">
        <v>2537.0859999999998</v>
      </c>
      <c r="L22" s="87">
        <v>2357.181</v>
      </c>
      <c r="M22" s="87">
        <v>4832.8032000000003</v>
      </c>
      <c r="N22" s="107">
        <v>40958</v>
      </c>
      <c r="O22" s="87">
        <v>1396.48</v>
      </c>
      <c r="P22" s="87">
        <v>6341.54</v>
      </c>
      <c r="Q22" s="87">
        <v>1848.11</v>
      </c>
      <c r="R22" s="87">
        <v>2489.0697865255252</v>
      </c>
      <c r="T22" s="74">
        <f t="shared" si="1"/>
        <v>40958</v>
      </c>
      <c r="U22" s="75">
        <f t="shared" si="5"/>
        <v>-1.7147997308386342E-2</v>
      </c>
      <c r="V22" s="75">
        <f t="shared" si="6"/>
        <v>-8.6426869897671121E-4</v>
      </c>
      <c r="W22" s="75">
        <f t="shared" si="7"/>
        <v>-6.6076692197648668E-2</v>
      </c>
      <c r="X22" s="75">
        <f t="shared" si="8"/>
        <v>-6.0141064986808712E-2</v>
      </c>
      <c r="Y22" s="75">
        <f t="shared" si="9"/>
        <v>1.5657182027553951E-2</v>
      </c>
      <c r="Z22" s="75">
        <f t="shared" si="10"/>
        <v>-8.6204121919557508E-3</v>
      </c>
      <c r="AA22" s="75">
        <f t="shared" si="10"/>
        <v>-9.3709421941429394E-2</v>
      </c>
      <c r="AC22" s="74">
        <f t="shared" si="12"/>
        <v>41329</v>
      </c>
      <c r="AD22" s="75">
        <f t="shared" si="18"/>
        <v>0.12673858585542996</v>
      </c>
      <c r="AE22" s="75">
        <f t="shared" si="20"/>
        <v>9.9400835751463967E-2</v>
      </c>
      <c r="AF22" s="75">
        <f t="shared" si="21"/>
        <v>0.3391604697383066</v>
      </c>
      <c r="AG22" s="75">
        <f t="shared" si="22"/>
        <v>0.19057555072913446</v>
      </c>
      <c r="AH22" s="75">
        <f t="shared" si="23"/>
        <v>0.42317759846531211</v>
      </c>
      <c r="AI22" s="75">
        <f t="shared" si="24"/>
        <v>0.22706313168302317</v>
      </c>
      <c r="AJ22" s="75">
        <f t="shared" si="14"/>
        <v>9.5825829287554676E-2</v>
      </c>
      <c r="AL22" s="74">
        <f t="shared" si="15"/>
        <v>41693</v>
      </c>
      <c r="AM22" s="75">
        <f t="shared" si="19"/>
        <v>-6.6676174561654533E-2</v>
      </c>
      <c r="AN22" s="75">
        <f t="shared" si="25"/>
        <v>-3.6506395354137577E-2</v>
      </c>
      <c r="AO22" s="75">
        <f t="shared" si="26"/>
        <v>-4.2326617504121256E-2</v>
      </c>
      <c r="AP22" s="75">
        <f t="shared" si="27"/>
        <v>-4.661010295572432E-2</v>
      </c>
      <c r="AQ22" s="75">
        <f t="shared" si="28"/>
        <v>-5.4335100357398414E-2</v>
      </c>
      <c r="AR22" s="75">
        <f t="shared" si="29"/>
        <v>2.880039217555308E-2</v>
      </c>
      <c r="AS22" s="75">
        <f t="shared" si="17"/>
        <v>6.6451174173116412E-2</v>
      </c>
      <c r="AU22" s="74">
        <f>IF(ISERROR(INDEX(($AL$4:$AS$53,$AC$4:$AJ$105,$T$4:$AA$156),,1,$B$16)),"",INDEX(($AL$4:$AS$53,$AC$4:$AJ$105,$T$4:$AA$156),,1,$B$16))</f>
        <v>41693</v>
      </c>
      <c r="AV22" s="75">
        <f>IF(ISERROR(INDEX(($AL$4:$AS$53,$AC$4:$AJ$105,$T$4:$AA$156),,2,$B$16)),"",INDEX(($AL$4:$AS$53,$AC$4:$AJ$105,$T$4:$AA$156),,2,$B$16))</f>
        <v>-6.6676174561654533E-2</v>
      </c>
      <c r="AW22" s="75">
        <f>IF(ISERROR(INDEX(($AL$4:$AS$53,$AC$4:$AJ$105,$T$4:$AA$156),,3,$B$16)),"",INDEX(($AL$4:$AS$53,$AC$4:$AJ$105,$T$4:$AA$156),,3,$B$16))</f>
        <v>-3.6506395354137577E-2</v>
      </c>
      <c r="AX22" s="75">
        <f>IF(ISERROR(INDEX(($AL$4:$AS$53,$AC$4:$AJ$105,$T$4:$AA$156),,3,$B$16)),"",INDEX(($AL$4:$AS$53,$AC$4:$AJ$105,$T$4:$AA$156),,4,$B$16))</f>
        <v>-4.2326617504121256E-2</v>
      </c>
      <c r="AY22" s="75">
        <f>IF(ISERROR(INDEX(($AL$4:$AS$53,$AC$4:$AJ$105,$T$4:$AA$156),,3,$B$16)),"",INDEX(($AL$4:$AS$53,$AC$4:$AJ$105,$T$4:$AA$156),,5,$B$16))</f>
        <v>-4.661010295572432E-2</v>
      </c>
      <c r="AZ22" s="75">
        <f>IF(ISERROR(INDEX(($AL$4:$AS$53,$AC$4:$AJ$105,$T$4:$AA$156),,6,$B$16)),"",INDEX(($AL$4:$AS$53,$AC$4:$AJ$105,$T$4:$AA$156),,6,$B$16))</f>
        <v>-5.4335100357398414E-2</v>
      </c>
      <c r="BA22" s="75">
        <f>IF(ISERROR(INDEX(($AL$4:$AS$53,$AC$4:$AJ$105,$T$4:$AA$156),,7,$B$16)),"",INDEX(($AL$4:$AS$53,$AC$4:$AJ$105,$T$4:$AA$156),,7,$B$16))</f>
        <v>2.880039217555308E-2</v>
      </c>
      <c r="BB22" s="75">
        <f>IF(ISERROR(INDEX(($AL$4:$AS$53,$AC$4:$AJ$105,$T$4:$AA$156),,8,$B$16)),"",INDEX(($AL$4:$AS$53,$AC$4:$AJ$105,$T$4:$AA$156),,8,$B$16))</f>
        <v>6.6451174173116412E-2</v>
      </c>
    </row>
    <row r="23" spans="1:54">
      <c r="J23" s="99">
        <v>40965</v>
      </c>
      <c r="K23" s="87">
        <v>2648.0169999999998</v>
      </c>
      <c r="L23" s="87">
        <v>2439.6280000000002</v>
      </c>
      <c r="M23" s="87">
        <v>5133.1899000000003</v>
      </c>
      <c r="N23" s="107">
        <v>40965</v>
      </c>
      <c r="O23" s="87">
        <v>1490.72</v>
      </c>
      <c r="P23" s="87">
        <v>6703.21</v>
      </c>
      <c r="Q23" s="87">
        <v>1891.06</v>
      </c>
      <c r="R23" s="87">
        <v>2523.787202401862</v>
      </c>
      <c r="T23" s="74">
        <f t="shared" si="1"/>
        <v>40965</v>
      </c>
      <c r="U23" s="75">
        <f t="shared" si="5"/>
        <v>2.5826011263094362E-2</v>
      </c>
      <c r="V23" s="75">
        <f t="shared" si="6"/>
        <v>3.4082450979561196E-2</v>
      </c>
      <c r="W23" s="75">
        <f t="shared" si="7"/>
        <v>-8.0279513584121664E-3</v>
      </c>
      <c r="X23" s="75">
        <f t="shared" si="8"/>
        <v>3.2843374791364788E-3</v>
      </c>
      <c r="Y23" s="75">
        <f t="shared" si="9"/>
        <v>7.3582028835096791E-2</v>
      </c>
      <c r="Z23" s="75">
        <f t="shared" si="10"/>
        <v>1.4419208445536347E-2</v>
      </c>
      <c r="AA23" s="75">
        <f t="shared" si="10"/>
        <v>-8.1068528112901661E-2</v>
      </c>
      <c r="AC23" s="74">
        <f t="shared" si="12"/>
        <v>41336</v>
      </c>
      <c r="AD23" s="75">
        <f t="shared" si="18"/>
        <v>0.15808205660934904</v>
      </c>
      <c r="AE23" s="75">
        <f t="shared" si="20"/>
        <v>0.12094167412533996</v>
      </c>
      <c r="AF23" s="75">
        <f t="shared" si="21"/>
        <v>0.5193087569041257</v>
      </c>
      <c r="AG23" s="75">
        <f t="shared" si="22"/>
        <v>0.30579429103319899</v>
      </c>
      <c r="AH23" s="75">
        <f t="shared" si="23"/>
        <v>0.69334015847461328</v>
      </c>
      <c r="AI23" s="75">
        <f t="shared" si="24"/>
        <v>0.34416874176065604</v>
      </c>
      <c r="AJ23" s="75">
        <f t="shared" si="14"/>
        <v>6.6307861334143015E-2</v>
      </c>
      <c r="AL23" s="74">
        <f t="shared" si="15"/>
        <v>41700</v>
      </c>
      <c r="AM23" s="75">
        <f t="shared" si="19"/>
        <v>-0.10184563080623932</v>
      </c>
      <c r="AN23" s="75">
        <f t="shared" si="25"/>
        <v>-6.2667177200995572E-2</v>
      </c>
      <c r="AO23" s="75">
        <f t="shared" si="26"/>
        <v>-0.11967717809981426</v>
      </c>
      <c r="AP23" s="75">
        <f t="shared" si="27"/>
        <v>-0.11553862017345973</v>
      </c>
      <c r="AQ23" s="75">
        <f t="shared" si="28"/>
        <v>-0.10665012330419665</v>
      </c>
      <c r="AR23" s="75">
        <f t="shared" si="29"/>
        <v>4.5072954184908198E-3</v>
      </c>
      <c r="AS23" s="75">
        <f t="shared" si="17"/>
        <v>6.5724606424430565E-2</v>
      </c>
      <c r="AU23" s="74">
        <f>IF(ISERROR(INDEX(($AL$4:$AS$53,$AC$4:$AJ$105,$T$4:$AA$156),,1,$B$16)),"",INDEX(($AL$4:$AS$53,$AC$4:$AJ$105,$T$4:$AA$156),,1,$B$16))</f>
        <v>41700</v>
      </c>
      <c r="AV23" s="75">
        <f>IF(ISERROR(INDEX(($AL$4:$AS$53,$AC$4:$AJ$105,$T$4:$AA$156),,2,$B$16)),"",INDEX(($AL$4:$AS$53,$AC$4:$AJ$105,$T$4:$AA$156),,2,$B$16))</f>
        <v>-0.10184563080623932</v>
      </c>
      <c r="AW23" s="75">
        <f>IF(ISERROR(INDEX(($AL$4:$AS$53,$AC$4:$AJ$105,$T$4:$AA$156),,3,$B$16)),"",INDEX(($AL$4:$AS$53,$AC$4:$AJ$105,$T$4:$AA$156),,3,$B$16))</f>
        <v>-6.2667177200995572E-2</v>
      </c>
      <c r="AX23" s="75">
        <f>IF(ISERROR(INDEX(($AL$4:$AS$53,$AC$4:$AJ$105,$T$4:$AA$156),,3,$B$16)),"",INDEX(($AL$4:$AS$53,$AC$4:$AJ$105,$T$4:$AA$156),,4,$B$16))</f>
        <v>-0.11967717809981426</v>
      </c>
      <c r="AY23" s="75">
        <f>IF(ISERROR(INDEX(($AL$4:$AS$53,$AC$4:$AJ$105,$T$4:$AA$156),,3,$B$16)),"",INDEX(($AL$4:$AS$53,$AC$4:$AJ$105,$T$4:$AA$156),,5,$B$16))</f>
        <v>-0.11553862017345973</v>
      </c>
      <c r="AZ23" s="75">
        <f>IF(ISERROR(INDEX(($AL$4:$AS$53,$AC$4:$AJ$105,$T$4:$AA$156),,6,$B$16)),"",INDEX(($AL$4:$AS$53,$AC$4:$AJ$105,$T$4:$AA$156),,6,$B$16))</f>
        <v>-0.10665012330419665</v>
      </c>
      <c r="BA23" s="75">
        <f>IF(ISERROR(INDEX(($AL$4:$AS$53,$AC$4:$AJ$105,$T$4:$AA$156),,7,$B$16)),"",INDEX(($AL$4:$AS$53,$AC$4:$AJ$105,$T$4:$AA$156),,7,$B$16))</f>
        <v>4.5072954184908198E-3</v>
      </c>
      <c r="BB23" s="75">
        <f>IF(ISERROR(INDEX(($AL$4:$AS$53,$AC$4:$AJ$105,$T$4:$AA$156),,8,$B$16)),"",INDEX(($AL$4:$AS$53,$AC$4:$AJ$105,$T$4:$AA$156),,8,$B$16))</f>
        <v>6.5724606424430565E-2</v>
      </c>
    </row>
    <row r="24" spans="1:54">
      <c r="J24" s="99">
        <v>40972</v>
      </c>
      <c r="K24" s="87">
        <v>2679.9340000000002</v>
      </c>
      <c r="L24" s="87">
        <v>2460.6930000000002</v>
      </c>
      <c r="M24" s="87">
        <v>5207.4291999999996</v>
      </c>
      <c r="N24" s="107">
        <v>40972</v>
      </c>
      <c r="O24" s="87">
        <v>1499.59</v>
      </c>
      <c r="P24" s="87">
        <v>6982.48</v>
      </c>
      <c r="Q24" s="87">
        <v>1921.25</v>
      </c>
      <c r="R24" s="87">
        <v>2549.6951434944776</v>
      </c>
      <c r="T24" s="74">
        <f t="shared" si="1"/>
        <v>40972</v>
      </c>
      <c r="U24" s="75">
        <f t="shared" si="5"/>
        <v>3.8190466929913791E-2</v>
      </c>
      <c r="V24" s="75">
        <f t="shared" si="6"/>
        <v>4.3011249480760849E-2</v>
      </c>
      <c r="W24" s="75">
        <f t="shared" si="7"/>
        <v>6.3185489553043706E-3</v>
      </c>
      <c r="X24" s="75">
        <f t="shared" si="8"/>
        <v>9.2540246594519093E-3</v>
      </c>
      <c r="Y24" s="75">
        <f t="shared" si="9"/>
        <v>0.11830974185509424</v>
      </c>
      <c r="Z24" s="75">
        <f t="shared" si="10"/>
        <v>3.0613996502483642E-2</v>
      </c>
      <c r="AA24" s="75">
        <f t="shared" si="10"/>
        <v>-7.163523578970421E-2</v>
      </c>
      <c r="AC24" s="74">
        <f t="shared" si="12"/>
        <v>41343</v>
      </c>
      <c r="AD24" s="75">
        <f t="shared" si="18"/>
        <v>0.13121802223532697</v>
      </c>
      <c r="AE24" s="75">
        <f t="shared" si="20"/>
        <v>0.10151349307246038</v>
      </c>
      <c r="AF24" s="75">
        <f t="shared" si="21"/>
        <v>0.39599834663723965</v>
      </c>
      <c r="AG24" s="75">
        <f t="shared" si="22"/>
        <v>0.2199813838039093</v>
      </c>
      <c r="AH24" s="75">
        <f t="shared" si="23"/>
        <v>0.51329529985676903</v>
      </c>
      <c r="AI24" s="75">
        <f t="shared" si="24"/>
        <v>0.33837996191592223</v>
      </c>
      <c r="AJ24" s="75">
        <f t="shared" si="14"/>
        <v>5.1293548210866069E-2</v>
      </c>
      <c r="AL24" s="74">
        <f t="shared" si="15"/>
        <v>41707</v>
      </c>
      <c r="AM24" s="75">
        <f t="shared" si="19"/>
        <v>-0.1062202242818997</v>
      </c>
      <c r="AN24" s="75">
        <f t="shared" si="25"/>
        <v>-6.1935107440126314E-2</v>
      </c>
      <c r="AO24" s="75">
        <f t="shared" si="26"/>
        <v>-0.11726096040083855</v>
      </c>
      <c r="AP24" s="75">
        <f t="shared" si="27"/>
        <v>-0.11696754303779577</v>
      </c>
      <c r="AQ24" s="75">
        <f t="shared" si="28"/>
        <v>-7.9258087130220978E-2</v>
      </c>
      <c r="AR24" s="75">
        <f t="shared" si="29"/>
        <v>2.2556902902507447E-2</v>
      </c>
      <c r="AS24" s="75">
        <f t="shared" si="17"/>
        <v>3.1460320773727402E-2</v>
      </c>
      <c r="AU24" s="74">
        <f>IF(ISERROR(INDEX(($AL$4:$AS$53,$AC$4:$AJ$105,$T$4:$AA$156),,1,$B$16)),"",INDEX(($AL$4:$AS$53,$AC$4:$AJ$105,$T$4:$AA$156),,1,$B$16))</f>
        <v>41707</v>
      </c>
      <c r="AV24" s="75">
        <f>IF(ISERROR(INDEX(($AL$4:$AS$53,$AC$4:$AJ$105,$T$4:$AA$156),,2,$B$16)),"",INDEX(($AL$4:$AS$53,$AC$4:$AJ$105,$T$4:$AA$156),,2,$B$16))</f>
        <v>-0.1062202242818997</v>
      </c>
      <c r="AW24" s="75">
        <f>IF(ISERROR(INDEX(($AL$4:$AS$53,$AC$4:$AJ$105,$T$4:$AA$156),,3,$B$16)),"",INDEX(($AL$4:$AS$53,$AC$4:$AJ$105,$T$4:$AA$156),,3,$B$16))</f>
        <v>-6.1935107440126314E-2</v>
      </c>
      <c r="AX24" s="75">
        <f>IF(ISERROR(INDEX(($AL$4:$AS$53,$AC$4:$AJ$105,$T$4:$AA$156),,3,$B$16)),"",INDEX(($AL$4:$AS$53,$AC$4:$AJ$105,$T$4:$AA$156),,4,$B$16))</f>
        <v>-0.11726096040083855</v>
      </c>
      <c r="AY24" s="75">
        <f>IF(ISERROR(INDEX(($AL$4:$AS$53,$AC$4:$AJ$105,$T$4:$AA$156),,3,$B$16)),"",INDEX(($AL$4:$AS$53,$AC$4:$AJ$105,$T$4:$AA$156),,5,$B$16))</f>
        <v>-0.11696754303779577</v>
      </c>
      <c r="AZ24" s="75">
        <f>IF(ISERROR(INDEX(($AL$4:$AS$53,$AC$4:$AJ$105,$T$4:$AA$156),,6,$B$16)),"",INDEX(($AL$4:$AS$53,$AC$4:$AJ$105,$T$4:$AA$156),,6,$B$16))</f>
        <v>-7.9258087130220978E-2</v>
      </c>
      <c r="BA24" s="75">
        <f>IF(ISERROR(INDEX(($AL$4:$AS$53,$AC$4:$AJ$105,$T$4:$AA$156),,7,$B$16)),"",INDEX(($AL$4:$AS$53,$AC$4:$AJ$105,$T$4:$AA$156),,7,$B$16))</f>
        <v>2.2556902902507447E-2</v>
      </c>
      <c r="BB24" s="75">
        <f>IF(ISERROR(INDEX(($AL$4:$AS$53,$AC$4:$AJ$105,$T$4:$AA$156),,8,$B$16)),"",INDEX(($AL$4:$AS$53,$AC$4:$AJ$105,$T$4:$AA$156),,8,$B$16))</f>
        <v>3.1460320773727402E-2</v>
      </c>
    </row>
    <row r="25" spans="1:54">
      <c r="J25" s="99">
        <v>40979</v>
      </c>
      <c r="K25" s="87">
        <v>2664.3020000000001</v>
      </c>
      <c r="L25" s="87">
        <v>2439.462</v>
      </c>
      <c r="M25" s="87">
        <v>5171.6918999999998</v>
      </c>
      <c r="N25" s="107">
        <v>40979</v>
      </c>
      <c r="O25" s="87">
        <v>1478.5</v>
      </c>
      <c r="P25" s="87">
        <v>6957.74</v>
      </c>
      <c r="Q25" s="87">
        <v>1919.61</v>
      </c>
      <c r="R25" s="87">
        <v>2639.5205084808813</v>
      </c>
      <c r="T25" s="74">
        <f t="shared" si="1"/>
        <v>40979</v>
      </c>
      <c r="U25" s="75">
        <f t="shared" si="5"/>
        <v>3.2134723251506569E-2</v>
      </c>
      <c r="V25" s="75">
        <f t="shared" si="6"/>
        <v>3.4012088741194102E-2</v>
      </c>
      <c r="W25" s="75">
        <f t="shared" si="7"/>
        <v>-5.8756661503889251E-4</v>
      </c>
      <c r="X25" s="75">
        <f t="shared" si="8"/>
        <v>-4.9399666182091684E-3</v>
      </c>
      <c r="Y25" s="75">
        <f t="shared" si="9"/>
        <v>0.11434739853101816</v>
      </c>
      <c r="Z25" s="75">
        <f t="shared" si="10"/>
        <v>2.9734253130062394E-2</v>
      </c>
      <c r="AA25" s="75">
        <f t="shared" si="10"/>
        <v>-3.8929088939765322E-2</v>
      </c>
      <c r="AC25" s="74">
        <f t="shared" si="12"/>
        <v>41350</v>
      </c>
      <c r="AD25" s="75">
        <f t="shared" si="18"/>
        <v>0.10212142947957736</v>
      </c>
      <c r="AE25" s="75">
        <f t="shared" si="20"/>
        <v>8.2410738209120371E-2</v>
      </c>
      <c r="AF25" s="75">
        <f t="shared" si="21"/>
        <v>0.40020953413735882</v>
      </c>
      <c r="AG25" s="75">
        <f t="shared" si="22"/>
        <v>0.19117282035370775</v>
      </c>
      <c r="AH25" s="75">
        <f t="shared" si="23"/>
        <v>0.5394402199977717</v>
      </c>
      <c r="AI25" s="75">
        <f t="shared" si="24"/>
        <v>0.33188223231287539</v>
      </c>
      <c r="AJ25" s="75">
        <f t="shared" si="14"/>
        <v>9.1974932152193878E-2</v>
      </c>
      <c r="AL25" s="74">
        <f t="shared" si="15"/>
        <v>41714</v>
      </c>
      <c r="AM25" s="75">
        <f t="shared" si="19"/>
        <v>-0.12498402756080462</v>
      </c>
      <c r="AN25" s="75">
        <f t="shared" si="25"/>
        <v>-8.6353690889697354E-2</v>
      </c>
      <c r="AO25" s="75">
        <f t="shared" si="26"/>
        <v>-0.14609030497208708</v>
      </c>
      <c r="AP25" s="75">
        <f t="shared" si="27"/>
        <v>-0.13232453821714396</v>
      </c>
      <c r="AQ25" s="75">
        <f t="shared" si="28"/>
        <v>-0.13065915256388516</v>
      </c>
      <c r="AR25" s="75">
        <f t="shared" si="29"/>
        <v>-2.2492221170671289E-2</v>
      </c>
      <c r="AS25" s="75">
        <f t="shared" si="17"/>
        <v>0.10481130058614152</v>
      </c>
      <c r="AU25" s="74">
        <f>IF(ISERROR(INDEX(($AL$4:$AS$53,$AC$4:$AJ$105,$T$4:$AA$156),,1,$B$16)),"",INDEX(($AL$4:$AS$53,$AC$4:$AJ$105,$T$4:$AA$156),,1,$B$16))</f>
        <v>41714</v>
      </c>
      <c r="AV25" s="75">
        <f>IF(ISERROR(INDEX(($AL$4:$AS$53,$AC$4:$AJ$105,$T$4:$AA$156),,2,$B$16)),"",INDEX(($AL$4:$AS$53,$AC$4:$AJ$105,$T$4:$AA$156),,2,$B$16))</f>
        <v>-0.12498402756080462</v>
      </c>
      <c r="AW25" s="75">
        <f>IF(ISERROR(INDEX(($AL$4:$AS$53,$AC$4:$AJ$105,$T$4:$AA$156),,3,$B$16)),"",INDEX(($AL$4:$AS$53,$AC$4:$AJ$105,$T$4:$AA$156),,3,$B$16))</f>
        <v>-8.6353690889697354E-2</v>
      </c>
      <c r="AX25" s="75">
        <f>IF(ISERROR(INDEX(($AL$4:$AS$53,$AC$4:$AJ$105,$T$4:$AA$156),,3,$B$16)),"",INDEX(($AL$4:$AS$53,$AC$4:$AJ$105,$T$4:$AA$156),,4,$B$16))</f>
        <v>-0.14609030497208708</v>
      </c>
      <c r="AY25" s="75">
        <f>IF(ISERROR(INDEX(($AL$4:$AS$53,$AC$4:$AJ$105,$T$4:$AA$156),,3,$B$16)),"",INDEX(($AL$4:$AS$53,$AC$4:$AJ$105,$T$4:$AA$156),,5,$B$16))</f>
        <v>-0.13232453821714396</v>
      </c>
      <c r="AZ25" s="75">
        <f>IF(ISERROR(INDEX(($AL$4:$AS$53,$AC$4:$AJ$105,$T$4:$AA$156),,6,$B$16)),"",INDEX(($AL$4:$AS$53,$AC$4:$AJ$105,$T$4:$AA$156),,6,$B$16))</f>
        <v>-0.13065915256388516</v>
      </c>
      <c r="BA25" s="75">
        <f>IF(ISERROR(INDEX(($AL$4:$AS$53,$AC$4:$AJ$105,$T$4:$AA$156),,7,$B$16)),"",INDEX(($AL$4:$AS$53,$AC$4:$AJ$105,$T$4:$AA$156),,7,$B$16))</f>
        <v>-2.2492221170671289E-2</v>
      </c>
      <c r="BB25" s="75">
        <f>IF(ISERROR(INDEX(($AL$4:$AS$53,$AC$4:$AJ$105,$T$4:$AA$156),,8,$B$16)),"",INDEX(($AL$4:$AS$53,$AC$4:$AJ$105,$T$4:$AA$156),,8,$B$16))</f>
        <v>0.10481130058614152</v>
      </c>
    </row>
    <row r="26" spans="1:54">
      <c r="A26" s="77" t="s">
        <v>120</v>
      </c>
      <c r="J26" s="99">
        <v>40986</v>
      </c>
      <c r="K26" s="87">
        <v>2623.52</v>
      </c>
      <c r="L26" s="87">
        <v>2404.7359999999999</v>
      </c>
      <c r="M26" s="87">
        <v>4939.5937999999996</v>
      </c>
      <c r="N26" s="107">
        <v>40986</v>
      </c>
      <c r="O26" s="87">
        <v>1398.81</v>
      </c>
      <c r="P26" s="87">
        <v>7124.45</v>
      </c>
      <c r="Q26" s="87">
        <v>1875.83</v>
      </c>
      <c r="R26" s="87">
        <v>2607.9951240478595</v>
      </c>
      <c r="T26" s="74">
        <f t="shared" si="1"/>
        <v>40986</v>
      </c>
      <c r="U26" s="75">
        <f t="shared" si="5"/>
        <v>1.6336019394495249E-2</v>
      </c>
      <c r="V26" s="75">
        <f t="shared" si="6"/>
        <v>1.9292817117521954E-2</v>
      </c>
      <c r="W26" s="75">
        <f t="shared" si="7"/>
        <v>-4.5439760324611278E-2</v>
      </c>
      <c r="X26" s="75">
        <f t="shared" si="8"/>
        <v>-5.8572928444516226E-2</v>
      </c>
      <c r="Y26" s="75">
        <f t="shared" si="9"/>
        <v>0.14104757054220363</v>
      </c>
      <c r="Z26" s="75">
        <f t="shared" si="10"/>
        <v>6.2493965175036692E-3</v>
      </c>
      <c r="AA26" s="75">
        <f t="shared" si="10"/>
        <v>-5.0407738126698853E-2</v>
      </c>
      <c r="AC26" s="74">
        <f t="shared" si="12"/>
        <v>41357</v>
      </c>
      <c r="AD26" s="75">
        <f t="shared" si="18"/>
        <v>0.13615655419692763</v>
      </c>
      <c r="AE26" s="75">
        <f t="shared" si="20"/>
        <v>0.10610604048016747</v>
      </c>
      <c r="AF26" s="75">
        <f t="shared" si="21"/>
        <v>0.44901208711274343</v>
      </c>
      <c r="AG26" s="75">
        <f t="shared" si="22"/>
        <v>0.26319422897921196</v>
      </c>
      <c r="AH26" s="75">
        <f t="shared" si="23"/>
        <v>0.60164643076868418</v>
      </c>
      <c r="AI26" s="75">
        <f t="shared" si="24"/>
        <v>0.4874351838289146</v>
      </c>
      <c r="AJ26" s="75">
        <f t="shared" si="14"/>
        <v>4.087464179486E-2</v>
      </c>
      <c r="AL26" s="74">
        <f t="shared" si="15"/>
        <v>41721</v>
      </c>
      <c r="AM26" s="75">
        <f t="shared" si="19"/>
        <v>-0.11016077960342197</v>
      </c>
      <c r="AN26" s="75">
        <f t="shared" si="25"/>
        <v>-6.6625185752445693E-2</v>
      </c>
      <c r="AO26" s="75">
        <f t="shared" si="26"/>
        <v>-0.16046712344587322</v>
      </c>
      <c r="AP26" s="75">
        <f t="shared" si="27"/>
        <v>-0.15999225345846446</v>
      </c>
      <c r="AQ26" s="75">
        <f t="shared" si="28"/>
        <v>-0.1407886012120465</v>
      </c>
      <c r="AR26" s="75">
        <f t="shared" si="29"/>
        <v>-1.8832596869404195E-2</v>
      </c>
      <c r="AS26" s="75">
        <f t="shared" si="17"/>
        <v>7.8062522853740601E-2</v>
      </c>
      <c r="AU26" s="74">
        <f>IF(ISERROR(INDEX(($AL$4:$AS$53,$AC$4:$AJ$105,$T$4:$AA$156),,1,$B$16)),"",INDEX(($AL$4:$AS$53,$AC$4:$AJ$105,$T$4:$AA$156),,1,$B$16))</f>
        <v>41721</v>
      </c>
      <c r="AV26" s="75">
        <f>IF(ISERROR(INDEX(($AL$4:$AS$53,$AC$4:$AJ$105,$T$4:$AA$156),,2,$B$16)),"",INDEX(($AL$4:$AS$53,$AC$4:$AJ$105,$T$4:$AA$156),,2,$B$16))</f>
        <v>-0.11016077960342197</v>
      </c>
      <c r="AW26" s="75">
        <f>IF(ISERROR(INDEX(($AL$4:$AS$53,$AC$4:$AJ$105,$T$4:$AA$156),,3,$B$16)),"",INDEX(($AL$4:$AS$53,$AC$4:$AJ$105,$T$4:$AA$156),,3,$B$16))</f>
        <v>-6.6625185752445693E-2</v>
      </c>
      <c r="AX26" s="75">
        <f>IF(ISERROR(INDEX(($AL$4:$AS$53,$AC$4:$AJ$105,$T$4:$AA$156),,3,$B$16)),"",INDEX(($AL$4:$AS$53,$AC$4:$AJ$105,$T$4:$AA$156),,4,$B$16))</f>
        <v>-0.16046712344587322</v>
      </c>
      <c r="AY26" s="75">
        <f>IF(ISERROR(INDEX(($AL$4:$AS$53,$AC$4:$AJ$105,$T$4:$AA$156),,3,$B$16)),"",INDEX(($AL$4:$AS$53,$AC$4:$AJ$105,$T$4:$AA$156),,5,$B$16))</f>
        <v>-0.15999225345846446</v>
      </c>
      <c r="AZ26" s="75">
        <f>IF(ISERROR(INDEX(($AL$4:$AS$53,$AC$4:$AJ$105,$T$4:$AA$156),,6,$B$16)),"",INDEX(($AL$4:$AS$53,$AC$4:$AJ$105,$T$4:$AA$156),,6,$B$16))</f>
        <v>-0.1407886012120465</v>
      </c>
      <c r="BA26" s="75">
        <f>IF(ISERROR(INDEX(($AL$4:$AS$53,$AC$4:$AJ$105,$T$4:$AA$156),,7,$B$16)),"",INDEX(($AL$4:$AS$53,$AC$4:$AJ$105,$T$4:$AA$156),,7,$B$16))</f>
        <v>-1.8832596869404195E-2</v>
      </c>
      <c r="BB26" s="75">
        <f>IF(ISERROR(INDEX(($AL$4:$AS$53,$AC$4:$AJ$105,$T$4:$AA$156),,8,$B$16)),"",INDEX(($AL$4:$AS$53,$AC$4:$AJ$105,$T$4:$AA$156),,8,$B$16))</f>
        <v>7.8062522853740601E-2</v>
      </c>
    </row>
    <row r="27" spans="1:54">
      <c r="J27" s="99">
        <v>40993</v>
      </c>
      <c r="K27" s="87">
        <v>2552.94</v>
      </c>
      <c r="L27" s="87">
        <v>2349.5390000000002</v>
      </c>
      <c r="M27" s="87">
        <v>4784.5630000000001</v>
      </c>
      <c r="N27" s="107">
        <v>40993</v>
      </c>
      <c r="O27" s="87">
        <v>1339.58</v>
      </c>
      <c r="P27" s="87">
        <v>6757.04</v>
      </c>
      <c r="Q27" s="87">
        <v>1814.38</v>
      </c>
      <c r="R27" s="87">
        <v>2568.1805889789898</v>
      </c>
      <c r="T27" s="74">
        <f t="shared" si="1"/>
        <v>40993</v>
      </c>
      <c r="U27" s="75">
        <f t="shared" si="5"/>
        <v>-1.1006252152458207E-2</v>
      </c>
      <c r="V27" s="75">
        <f t="shared" si="6"/>
        <v>-4.1034748772897922E-3</v>
      </c>
      <c r="W27" s="75">
        <f t="shared" si="7"/>
        <v>-7.5398952030833466E-2</v>
      </c>
      <c r="X27" s="75">
        <f t="shared" si="8"/>
        <v>-9.8435901577558771E-2</v>
      </c>
      <c r="Y27" s="75">
        <f t="shared" si="9"/>
        <v>8.2203408832470126E-2</v>
      </c>
      <c r="Z27" s="75">
        <f t="shared" si="10"/>
        <v>-2.6714158504007046E-2</v>
      </c>
      <c r="AA27" s="75">
        <f t="shared" si="10"/>
        <v>-6.4904534559661831E-2</v>
      </c>
      <c r="AC27" s="74">
        <f t="shared" si="12"/>
        <v>41364</v>
      </c>
      <c r="AD27" s="75">
        <f t="shared" si="18"/>
        <v>8.2685804617078418E-2</v>
      </c>
      <c r="AE27" s="75">
        <f t="shared" si="20"/>
        <v>6.2562116020850267E-2</v>
      </c>
      <c r="AF27" s="75">
        <f t="shared" si="21"/>
        <v>0.37996376348130223</v>
      </c>
      <c r="AG27" s="75">
        <f t="shared" si="22"/>
        <v>0.1830670183059262</v>
      </c>
      <c r="AH27" s="75">
        <f t="shared" si="23"/>
        <v>0.47162587460579153</v>
      </c>
      <c r="AI27" s="75">
        <f t="shared" si="24"/>
        <v>0.42457301889556165</v>
      </c>
      <c r="AJ27" s="75">
        <f t="shared" si="14"/>
        <v>2.212884018130179E-2</v>
      </c>
      <c r="AL27" s="74">
        <f t="shared" si="15"/>
        <v>41728</v>
      </c>
      <c r="AM27" s="75">
        <f t="shared" si="19"/>
        <v>-0.11297728739755997</v>
      </c>
      <c r="AN27" s="75">
        <f t="shared" si="25"/>
        <v>-6.931779850304054E-2</v>
      </c>
      <c r="AO27" s="75">
        <f t="shared" si="26"/>
        <v>-0.21501950360244582</v>
      </c>
      <c r="AP27" s="75">
        <f t="shared" si="27"/>
        <v>-0.20014864985108838</v>
      </c>
      <c r="AQ27" s="75">
        <f t="shared" si="28"/>
        <v>-0.17632915281298456</v>
      </c>
      <c r="AR27" s="75">
        <f t="shared" si="29"/>
        <v>-5.1343677871358295E-2</v>
      </c>
      <c r="AS27" s="75">
        <f t="shared" si="17"/>
        <v>5.862081304732536E-3</v>
      </c>
      <c r="AU27" s="74">
        <f>IF(ISERROR(INDEX(($AL$4:$AS$53,$AC$4:$AJ$105,$T$4:$AA$156),,1,$B$16)),"",INDEX(($AL$4:$AS$53,$AC$4:$AJ$105,$T$4:$AA$156),,1,$B$16))</f>
        <v>41728</v>
      </c>
      <c r="AV27" s="75">
        <f>IF(ISERROR(INDEX(($AL$4:$AS$53,$AC$4:$AJ$105,$T$4:$AA$156),,2,$B$16)),"",INDEX(($AL$4:$AS$53,$AC$4:$AJ$105,$T$4:$AA$156),,2,$B$16))</f>
        <v>-0.11297728739755997</v>
      </c>
      <c r="AW27" s="75">
        <f>IF(ISERROR(INDEX(($AL$4:$AS$53,$AC$4:$AJ$105,$T$4:$AA$156),,3,$B$16)),"",INDEX(($AL$4:$AS$53,$AC$4:$AJ$105,$T$4:$AA$156),,3,$B$16))</f>
        <v>-6.931779850304054E-2</v>
      </c>
      <c r="AX27" s="75">
        <f>IF(ISERROR(INDEX(($AL$4:$AS$53,$AC$4:$AJ$105,$T$4:$AA$156),,3,$B$16)),"",INDEX(($AL$4:$AS$53,$AC$4:$AJ$105,$T$4:$AA$156),,4,$B$16))</f>
        <v>-0.21501950360244582</v>
      </c>
      <c r="AY27" s="75">
        <f>IF(ISERROR(INDEX(($AL$4:$AS$53,$AC$4:$AJ$105,$T$4:$AA$156),,3,$B$16)),"",INDEX(($AL$4:$AS$53,$AC$4:$AJ$105,$T$4:$AA$156),,5,$B$16))</f>
        <v>-0.20014864985108838</v>
      </c>
      <c r="AZ27" s="75">
        <f>IF(ISERROR(INDEX(($AL$4:$AS$53,$AC$4:$AJ$105,$T$4:$AA$156),,6,$B$16)),"",INDEX(($AL$4:$AS$53,$AC$4:$AJ$105,$T$4:$AA$156),,6,$B$16))</f>
        <v>-0.17632915281298456</v>
      </c>
      <c r="BA27" s="75">
        <f>IF(ISERROR(INDEX(($AL$4:$AS$53,$AC$4:$AJ$105,$T$4:$AA$156),,7,$B$16)),"",INDEX(($AL$4:$AS$53,$AC$4:$AJ$105,$T$4:$AA$156),,7,$B$16))</f>
        <v>-5.1343677871358295E-2</v>
      </c>
      <c r="BB27" s="75">
        <f>IF(ISERROR(INDEX(($AL$4:$AS$53,$AC$4:$AJ$105,$T$4:$AA$156),,8,$B$16)),"",INDEX(($AL$4:$AS$53,$AC$4:$AJ$105,$T$4:$AA$156),,8,$B$16))</f>
        <v>5.862081304732536E-3</v>
      </c>
    </row>
    <row r="28" spans="1:54">
      <c r="J28" s="99">
        <v>41000</v>
      </c>
      <c r="K28" s="87">
        <v>2454.8989999999999</v>
      </c>
      <c r="L28" s="87">
        <v>2262.788</v>
      </c>
      <c r="M28" s="87">
        <v>4555.2143999999998</v>
      </c>
      <c r="N28" s="107">
        <v>41000</v>
      </c>
      <c r="O28" s="87">
        <v>1272.33</v>
      </c>
      <c r="P28" s="87">
        <v>6380.09</v>
      </c>
      <c r="Q28" s="87">
        <v>1693.15</v>
      </c>
      <c r="R28" s="87">
        <v>2549.4752569771013</v>
      </c>
      <c r="T28" s="74">
        <f t="shared" si="1"/>
        <v>41000</v>
      </c>
      <c r="U28" s="75">
        <f t="shared" si="5"/>
        <v>-4.8986751511127413E-2</v>
      </c>
      <c r="V28" s="75">
        <f t="shared" si="6"/>
        <v>-4.0874526326497684E-2</v>
      </c>
      <c r="W28" s="75">
        <f t="shared" si="7"/>
        <v>-0.11971981391733422</v>
      </c>
      <c r="X28" s="75">
        <f t="shared" si="8"/>
        <v>-0.14369649491196901</v>
      </c>
      <c r="Y28" s="75">
        <f t="shared" si="9"/>
        <v>2.1831326536168927E-2</v>
      </c>
      <c r="Z28" s="75">
        <f t="shared" si="10"/>
        <v>-9.1745432308038888E-2</v>
      </c>
      <c r="AA28" s="75">
        <f t="shared" si="10"/>
        <v>-7.1715298261242455E-2</v>
      </c>
      <c r="AC28" s="74">
        <f t="shared" si="12"/>
        <v>41371</v>
      </c>
      <c r="AD28" s="75">
        <f t="shared" si="18"/>
        <v>7.7680013850974561E-2</v>
      </c>
      <c r="AE28" s="75">
        <f t="shared" si="20"/>
        <v>5.718141963730905E-2</v>
      </c>
      <c r="AF28" s="75">
        <f t="shared" si="21"/>
        <v>0.33498420141242224</v>
      </c>
      <c r="AG28" s="75">
        <f t="shared" si="22"/>
        <v>0.1667390629847969</v>
      </c>
      <c r="AH28" s="75">
        <f t="shared" si="23"/>
        <v>0.411484968810504</v>
      </c>
      <c r="AI28" s="75">
        <f t="shared" si="24"/>
        <v>0.40938626043650195</v>
      </c>
      <c r="AJ28" s="75">
        <f t="shared" si="14"/>
        <v>1.6889235959302695E-2</v>
      </c>
      <c r="AL28" s="74">
        <f t="shared" si="15"/>
        <v>41735</v>
      </c>
      <c r="AM28" s="75">
        <f t="shared" si="19"/>
        <v>-9.9165970749208299E-2</v>
      </c>
      <c r="AN28" s="75">
        <f t="shared" si="25"/>
        <v>-6.1514372453026267E-2</v>
      </c>
      <c r="AO28" s="75">
        <f t="shared" si="26"/>
        <v>-0.19147060836705543</v>
      </c>
      <c r="AP28" s="75">
        <f t="shared" si="27"/>
        <v>-0.17556384877494735</v>
      </c>
      <c r="AQ28" s="75">
        <f t="shared" si="28"/>
        <v>-0.14740396922080534</v>
      </c>
      <c r="AR28" s="75">
        <f t="shared" si="29"/>
        <v>-3.8485630442627317E-2</v>
      </c>
      <c r="AS28" s="75">
        <f t="shared" si="17"/>
        <v>2.1892832044213772E-2</v>
      </c>
      <c r="AU28" s="74">
        <f>IF(ISERROR(INDEX(($AL$4:$AS$53,$AC$4:$AJ$105,$T$4:$AA$156),,1,$B$16)),"",INDEX(($AL$4:$AS$53,$AC$4:$AJ$105,$T$4:$AA$156),,1,$B$16))</f>
        <v>41735</v>
      </c>
      <c r="AV28" s="75">
        <f>IF(ISERROR(INDEX(($AL$4:$AS$53,$AC$4:$AJ$105,$T$4:$AA$156),,2,$B$16)),"",INDEX(($AL$4:$AS$53,$AC$4:$AJ$105,$T$4:$AA$156),,2,$B$16))</f>
        <v>-9.9165970749208299E-2</v>
      </c>
      <c r="AW28" s="75">
        <f>IF(ISERROR(INDEX(($AL$4:$AS$53,$AC$4:$AJ$105,$T$4:$AA$156),,3,$B$16)),"",INDEX(($AL$4:$AS$53,$AC$4:$AJ$105,$T$4:$AA$156),,3,$B$16))</f>
        <v>-6.1514372453026267E-2</v>
      </c>
      <c r="AX28" s="75">
        <f>IF(ISERROR(INDEX(($AL$4:$AS$53,$AC$4:$AJ$105,$T$4:$AA$156),,3,$B$16)),"",INDEX(($AL$4:$AS$53,$AC$4:$AJ$105,$T$4:$AA$156),,4,$B$16))</f>
        <v>-0.19147060836705543</v>
      </c>
      <c r="AY28" s="75">
        <f>IF(ISERROR(INDEX(($AL$4:$AS$53,$AC$4:$AJ$105,$T$4:$AA$156),,3,$B$16)),"",INDEX(($AL$4:$AS$53,$AC$4:$AJ$105,$T$4:$AA$156),,5,$B$16))</f>
        <v>-0.17556384877494735</v>
      </c>
      <c r="AZ28" s="75">
        <f>IF(ISERROR(INDEX(($AL$4:$AS$53,$AC$4:$AJ$105,$T$4:$AA$156),,6,$B$16)),"",INDEX(($AL$4:$AS$53,$AC$4:$AJ$105,$T$4:$AA$156),,6,$B$16))</f>
        <v>-0.14740396922080534</v>
      </c>
      <c r="BA28" s="75">
        <f>IF(ISERROR(INDEX(($AL$4:$AS$53,$AC$4:$AJ$105,$T$4:$AA$156),,7,$B$16)),"",INDEX(($AL$4:$AS$53,$AC$4:$AJ$105,$T$4:$AA$156),,7,$B$16))</f>
        <v>-3.8485630442627317E-2</v>
      </c>
      <c r="BB28" s="75">
        <f>IF(ISERROR(INDEX(($AL$4:$AS$53,$AC$4:$AJ$105,$T$4:$AA$156),,8,$B$16)),"",INDEX(($AL$4:$AS$53,$AC$4:$AJ$105,$T$4:$AA$156),,8,$B$16))</f>
        <v>2.1892832044213772E-2</v>
      </c>
    </row>
    <row r="29" spans="1:54">
      <c r="J29" s="99">
        <v>41007</v>
      </c>
      <c r="K29" s="87">
        <v>2519.83</v>
      </c>
      <c r="L29" s="87">
        <v>2306.5529999999999</v>
      </c>
      <c r="M29" s="87">
        <v>4769.7206999999999</v>
      </c>
      <c r="N29" s="107">
        <v>41007</v>
      </c>
      <c r="O29" s="87">
        <v>1324.69</v>
      </c>
      <c r="P29" s="87">
        <v>6729.29</v>
      </c>
      <c r="Q29" s="87">
        <v>1757.39</v>
      </c>
      <c r="R29" s="87">
        <v>2574.1486795708433</v>
      </c>
      <c r="T29" s="74">
        <f t="shared" si="1"/>
        <v>41007</v>
      </c>
      <c r="U29" s="75">
        <f t="shared" si="5"/>
        <v>-2.3832868912441629E-2</v>
      </c>
      <c r="V29" s="75">
        <f t="shared" si="6"/>
        <v>-2.2323903663075018E-2</v>
      </c>
      <c r="W29" s="75">
        <f t="shared" si="7"/>
        <v>-7.8267177641881513E-2</v>
      </c>
      <c r="X29" s="75">
        <f t="shared" si="8"/>
        <v>-0.10845716900877611</v>
      </c>
      <c r="Y29" s="75">
        <f t="shared" si="9"/>
        <v>7.7758985742611086E-2</v>
      </c>
      <c r="Z29" s="75">
        <f t="shared" si="10"/>
        <v>-5.7285240695641004E-2</v>
      </c>
      <c r="AA29" s="75">
        <f t="shared" si="10"/>
        <v>-6.2731504176312458E-2</v>
      </c>
      <c r="AC29" s="74">
        <f t="shared" si="12"/>
        <v>41378</v>
      </c>
      <c r="AD29" s="75">
        <f t="shared" si="18"/>
        <v>6.8378772079872308E-2</v>
      </c>
      <c r="AE29" s="75">
        <f t="shared" si="20"/>
        <v>4.8385411025154479E-2</v>
      </c>
      <c r="AF29" s="75">
        <f t="shared" si="21"/>
        <v>0.33579326092393558</v>
      </c>
      <c r="AG29" s="75">
        <f t="shared" si="22"/>
        <v>0.15157461991932974</v>
      </c>
      <c r="AH29" s="75">
        <f t="shared" si="23"/>
        <v>0.39360126857200073</v>
      </c>
      <c r="AI29" s="75">
        <f t="shared" si="24"/>
        <v>0.38234656510912557</v>
      </c>
      <c r="AJ29" s="75">
        <f t="shared" si="14"/>
        <v>9.0472363152216406E-3</v>
      </c>
      <c r="AL29" s="74">
        <f t="shared" si="15"/>
        <v>41742</v>
      </c>
      <c r="AM29" s="75">
        <f t="shared" si="19"/>
        <v>-6.404968726994531E-2</v>
      </c>
      <c r="AN29" s="75">
        <f t="shared" si="25"/>
        <v>-2.8826044544120299E-2</v>
      </c>
      <c r="AO29" s="75">
        <f t="shared" si="26"/>
        <v>-0.18676385540258711</v>
      </c>
      <c r="AP29" s="75">
        <f t="shared" si="27"/>
        <v>-0.17456936033456683</v>
      </c>
      <c r="AQ29" s="75">
        <f t="shared" si="28"/>
        <v>-0.16032036553555773</v>
      </c>
      <c r="AR29" s="75">
        <f t="shared" si="29"/>
        <v>-3.3229388655505177E-2</v>
      </c>
      <c r="AS29" s="75">
        <f t="shared" si="17"/>
        <v>3.0541246632467267E-2</v>
      </c>
      <c r="AU29" s="74">
        <f>IF(ISERROR(INDEX(($AL$4:$AS$53,$AC$4:$AJ$105,$T$4:$AA$156),,1,$B$16)),"",INDEX(($AL$4:$AS$53,$AC$4:$AJ$105,$T$4:$AA$156),,1,$B$16))</f>
        <v>41742</v>
      </c>
      <c r="AV29" s="75">
        <f>IF(ISERROR(INDEX(($AL$4:$AS$53,$AC$4:$AJ$105,$T$4:$AA$156),,2,$B$16)),"",INDEX(($AL$4:$AS$53,$AC$4:$AJ$105,$T$4:$AA$156),,2,$B$16))</f>
        <v>-6.404968726994531E-2</v>
      </c>
      <c r="AW29" s="75">
        <f>IF(ISERROR(INDEX(($AL$4:$AS$53,$AC$4:$AJ$105,$T$4:$AA$156),,3,$B$16)),"",INDEX(($AL$4:$AS$53,$AC$4:$AJ$105,$T$4:$AA$156),,3,$B$16))</f>
        <v>-2.8826044544120299E-2</v>
      </c>
      <c r="AX29" s="75">
        <f>IF(ISERROR(INDEX(($AL$4:$AS$53,$AC$4:$AJ$105,$T$4:$AA$156),,3,$B$16)),"",INDEX(($AL$4:$AS$53,$AC$4:$AJ$105,$T$4:$AA$156),,4,$B$16))</f>
        <v>-0.18676385540258711</v>
      </c>
      <c r="AY29" s="75">
        <f>IF(ISERROR(INDEX(($AL$4:$AS$53,$AC$4:$AJ$105,$T$4:$AA$156),,3,$B$16)),"",INDEX(($AL$4:$AS$53,$AC$4:$AJ$105,$T$4:$AA$156),,5,$B$16))</f>
        <v>-0.17456936033456683</v>
      </c>
      <c r="AZ29" s="75">
        <f>IF(ISERROR(INDEX(($AL$4:$AS$53,$AC$4:$AJ$105,$T$4:$AA$156),,6,$B$16)),"",INDEX(($AL$4:$AS$53,$AC$4:$AJ$105,$T$4:$AA$156),,6,$B$16))</f>
        <v>-0.16032036553555773</v>
      </c>
      <c r="BA29" s="75">
        <f>IF(ISERROR(INDEX(($AL$4:$AS$53,$AC$4:$AJ$105,$T$4:$AA$156),,7,$B$16)),"",INDEX(($AL$4:$AS$53,$AC$4:$AJ$105,$T$4:$AA$156),,7,$B$16))</f>
        <v>-3.3229388655505177E-2</v>
      </c>
      <c r="BB29" s="75">
        <f>IF(ISERROR(INDEX(($AL$4:$AS$53,$AC$4:$AJ$105,$T$4:$AA$156),,8,$B$16)),"",INDEX(($AL$4:$AS$53,$AC$4:$AJ$105,$T$4:$AA$156),,8,$B$16))</f>
        <v>3.0541246632467267E-2</v>
      </c>
    </row>
    <row r="30" spans="1:54">
      <c r="J30" s="99">
        <v>41014</v>
      </c>
      <c r="K30" s="87">
        <v>2580.4540000000002</v>
      </c>
      <c r="L30" s="87">
        <v>2359.1610000000001</v>
      </c>
      <c r="M30" s="87">
        <v>4794.6459999999997</v>
      </c>
      <c r="N30" s="107">
        <v>41014</v>
      </c>
      <c r="O30" s="87">
        <v>1339.64</v>
      </c>
      <c r="P30" s="87">
        <v>6618.41</v>
      </c>
      <c r="Q30" s="87">
        <v>1817.13</v>
      </c>
      <c r="R30" s="87">
        <v>2629.0871032849554</v>
      </c>
      <c r="T30" s="74">
        <f t="shared" si="1"/>
        <v>41014</v>
      </c>
      <c r="U30" s="75">
        <f t="shared" si="5"/>
        <v>-3.4749245646947813E-4</v>
      </c>
      <c r="V30" s="75">
        <f t="shared" si="6"/>
        <v>-2.5008265443604571E-5</v>
      </c>
      <c r="W30" s="75">
        <f t="shared" si="7"/>
        <v>-7.3450445476175741E-2</v>
      </c>
      <c r="X30" s="75">
        <f t="shared" si="8"/>
        <v>-9.8395520379044754E-2</v>
      </c>
      <c r="Y30" s="75">
        <f t="shared" si="9"/>
        <v>6.0000512510050008E-2</v>
      </c>
      <c r="Z30" s="75">
        <f t="shared" si="10"/>
        <v>-2.5238979068544887E-2</v>
      </c>
      <c r="AA30" s="75">
        <f t="shared" si="10"/>
        <v>-4.2727976732033324E-2</v>
      </c>
      <c r="AC30" s="74">
        <f t="shared" si="12"/>
        <v>41385</v>
      </c>
      <c r="AD30" s="75">
        <f t="shared" si="18"/>
        <v>9.9497902176191255E-2</v>
      </c>
      <c r="AE30" s="75">
        <f t="shared" si="20"/>
        <v>6.6373165498933018E-2</v>
      </c>
      <c r="AF30" s="75">
        <f t="shared" si="21"/>
        <v>0.42755686059631781</v>
      </c>
      <c r="AG30" s="75">
        <f t="shared" si="22"/>
        <v>0.20625969593546367</v>
      </c>
      <c r="AH30" s="75">
        <f t="shared" si="23"/>
        <v>0.51937979489050989</v>
      </c>
      <c r="AI30" s="75">
        <f t="shared" si="24"/>
        <v>0.49820418924857179</v>
      </c>
      <c r="AJ30" s="75">
        <f t="shared" si="14"/>
        <v>-4.4887885874666966E-2</v>
      </c>
      <c r="AL30" s="74">
        <f t="shared" si="15"/>
        <v>41749</v>
      </c>
      <c r="AM30" s="75">
        <f t="shared" si="19"/>
        <v>-8.3087598215043967E-2</v>
      </c>
      <c r="AN30" s="75">
        <f t="shared" si="25"/>
        <v>-4.3774672027277139E-2</v>
      </c>
      <c r="AO30" s="75">
        <f t="shared" si="26"/>
        <v>-0.1862732466666237</v>
      </c>
      <c r="AP30" s="75">
        <f t="shared" si="27"/>
        <v>-0.17075889936300404</v>
      </c>
      <c r="AQ30" s="75">
        <f t="shared" si="28"/>
        <v>-0.14964882917357136</v>
      </c>
      <c r="AR30" s="75">
        <f t="shared" si="29"/>
        <v>-3.5288991169241446E-2</v>
      </c>
      <c r="AS30" s="75">
        <f t="shared" si="17"/>
        <v>4.6797074980690301E-2</v>
      </c>
      <c r="AU30" s="74">
        <f>IF(ISERROR(INDEX(($AL$4:$AS$53,$AC$4:$AJ$105,$T$4:$AA$156),,1,$B$16)),"",INDEX(($AL$4:$AS$53,$AC$4:$AJ$105,$T$4:$AA$156),,1,$B$16))</f>
        <v>41749</v>
      </c>
      <c r="AV30" s="75">
        <f>IF(ISERROR(INDEX(($AL$4:$AS$53,$AC$4:$AJ$105,$T$4:$AA$156),,2,$B$16)),"",INDEX(($AL$4:$AS$53,$AC$4:$AJ$105,$T$4:$AA$156),,2,$B$16))</f>
        <v>-8.3087598215043967E-2</v>
      </c>
      <c r="AW30" s="75">
        <f>IF(ISERROR(INDEX(($AL$4:$AS$53,$AC$4:$AJ$105,$T$4:$AA$156),,3,$B$16)),"",INDEX(($AL$4:$AS$53,$AC$4:$AJ$105,$T$4:$AA$156),,3,$B$16))</f>
        <v>-4.3774672027277139E-2</v>
      </c>
      <c r="AX30" s="75">
        <f>IF(ISERROR(INDEX(($AL$4:$AS$53,$AC$4:$AJ$105,$T$4:$AA$156),,3,$B$16)),"",INDEX(($AL$4:$AS$53,$AC$4:$AJ$105,$T$4:$AA$156),,4,$B$16))</f>
        <v>-0.1862732466666237</v>
      </c>
      <c r="AY30" s="75">
        <f>IF(ISERROR(INDEX(($AL$4:$AS$53,$AC$4:$AJ$105,$T$4:$AA$156),,3,$B$16)),"",INDEX(($AL$4:$AS$53,$AC$4:$AJ$105,$T$4:$AA$156),,5,$B$16))</f>
        <v>-0.17075889936300404</v>
      </c>
      <c r="AZ30" s="75">
        <f>IF(ISERROR(INDEX(($AL$4:$AS$53,$AC$4:$AJ$105,$T$4:$AA$156),,6,$B$16)),"",INDEX(($AL$4:$AS$53,$AC$4:$AJ$105,$T$4:$AA$156),,6,$B$16))</f>
        <v>-0.14964882917357136</v>
      </c>
      <c r="BA30" s="75">
        <f>IF(ISERROR(INDEX(($AL$4:$AS$53,$AC$4:$AJ$105,$T$4:$AA$156),,7,$B$16)),"",INDEX(($AL$4:$AS$53,$AC$4:$AJ$105,$T$4:$AA$156),,7,$B$16))</f>
        <v>-3.5288991169241446E-2</v>
      </c>
      <c r="BB30" s="75">
        <f>IF(ISERROR(INDEX(($AL$4:$AS$53,$AC$4:$AJ$105,$T$4:$AA$156),,8,$B$16)),"",INDEX(($AL$4:$AS$53,$AC$4:$AJ$105,$T$4:$AA$156),,8,$B$16))</f>
        <v>4.6797074980690301E-2</v>
      </c>
    </row>
    <row r="31" spans="1:54">
      <c r="J31" s="99">
        <v>41021</v>
      </c>
      <c r="K31" s="87">
        <v>2626.8389999999999</v>
      </c>
      <c r="L31" s="87">
        <v>2406.8629999999998</v>
      </c>
      <c r="M31" s="87">
        <v>4848.8760000000002</v>
      </c>
      <c r="N31" s="107">
        <v>41021</v>
      </c>
      <c r="O31" s="87">
        <v>1355.55</v>
      </c>
      <c r="P31" s="87">
        <v>6652.08</v>
      </c>
      <c r="Q31" s="87">
        <v>1840.97</v>
      </c>
      <c r="R31" s="87">
        <v>2673.3542773187914</v>
      </c>
      <c r="T31" s="74">
        <f t="shared" si="1"/>
        <v>41021</v>
      </c>
      <c r="U31" s="75">
        <f t="shared" si="5"/>
        <v>1.7621780222836669E-2</v>
      </c>
      <c r="V31" s="75">
        <f t="shared" si="6"/>
        <v>2.0194386280211196E-2</v>
      </c>
      <c r="W31" s="75">
        <f t="shared" si="7"/>
        <v>-6.2970676512663637E-2</v>
      </c>
      <c r="X31" s="75">
        <f t="shared" si="8"/>
        <v>-8.7687772573089906E-2</v>
      </c>
      <c r="Y31" s="75">
        <f t="shared" si="9"/>
        <v>6.5393079192412218E-2</v>
      </c>
      <c r="Z31" s="75">
        <f t="shared" si="10"/>
        <v>-1.2450514435301319E-2</v>
      </c>
      <c r="AA31" s="75">
        <f t="shared" si="10"/>
        <v>-2.6609938193569382E-2</v>
      </c>
      <c r="AC31" s="74">
        <f t="shared" si="12"/>
        <v>41392</v>
      </c>
      <c r="AD31" s="75">
        <f t="shared" si="18"/>
        <v>6.1954037502641501E-2</v>
      </c>
      <c r="AE31" s="75">
        <f t="shared" si="20"/>
        <v>3.4670953741023469E-2</v>
      </c>
      <c r="AF31" s="75">
        <f t="shared" si="21"/>
        <v>0.35949205870392387</v>
      </c>
      <c r="AG31" s="75">
        <f t="shared" si="22"/>
        <v>0.14872789326714231</v>
      </c>
      <c r="AH31" s="75">
        <f t="shared" si="23"/>
        <v>0.33460201298606917</v>
      </c>
      <c r="AI31" s="75">
        <f t="shared" si="24"/>
        <v>0.37765343489087444</v>
      </c>
      <c r="AJ31" s="75">
        <f t="shared" si="14"/>
        <v>-4.5021488426276735E-3</v>
      </c>
      <c r="AL31" s="74">
        <f t="shared" si="15"/>
        <v>41756</v>
      </c>
      <c r="AM31" s="75">
        <f t="shared" si="19"/>
        <v>-0.10643951041485478</v>
      </c>
      <c r="AN31" s="75">
        <f t="shared" si="25"/>
        <v>-7.1684945618977425E-2</v>
      </c>
      <c r="AO31" s="75">
        <f t="shared" si="26"/>
        <v>-0.22081628522839813</v>
      </c>
      <c r="AP31" s="75">
        <f t="shared" si="27"/>
        <v>-0.19365307009049848</v>
      </c>
      <c r="AQ31" s="75">
        <f t="shared" si="28"/>
        <v>-0.19879198659133601</v>
      </c>
      <c r="AR31" s="75">
        <f t="shared" si="29"/>
        <v>-8.3133046918085651E-2</v>
      </c>
      <c r="AS31" s="75">
        <f t="shared" si="17"/>
        <v>1.4565409098100002E-2</v>
      </c>
      <c r="AU31" s="74">
        <f>IF(ISERROR(INDEX(($AL$4:$AS$53,$AC$4:$AJ$105,$T$4:$AA$156),,1,$B$16)),"",INDEX(($AL$4:$AS$53,$AC$4:$AJ$105,$T$4:$AA$156),,1,$B$16))</f>
        <v>41756</v>
      </c>
      <c r="AV31" s="75">
        <f>IF(ISERROR(INDEX(($AL$4:$AS$53,$AC$4:$AJ$105,$T$4:$AA$156),,2,$B$16)),"",INDEX(($AL$4:$AS$53,$AC$4:$AJ$105,$T$4:$AA$156),,2,$B$16))</f>
        <v>-0.10643951041485478</v>
      </c>
      <c r="AW31" s="75">
        <f>IF(ISERROR(INDEX(($AL$4:$AS$53,$AC$4:$AJ$105,$T$4:$AA$156),,3,$B$16)),"",INDEX(($AL$4:$AS$53,$AC$4:$AJ$105,$T$4:$AA$156),,3,$B$16))</f>
        <v>-7.1684945618977425E-2</v>
      </c>
      <c r="AX31" s="75">
        <f>IF(ISERROR(INDEX(($AL$4:$AS$53,$AC$4:$AJ$105,$T$4:$AA$156),,3,$B$16)),"",INDEX(($AL$4:$AS$53,$AC$4:$AJ$105,$T$4:$AA$156),,4,$B$16))</f>
        <v>-0.22081628522839813</v>
      </c>
      <c r="AY31" s="75">
        <f>IF(ISERROR(INDEX(($AL$4:$AS$53,$AC$4:$AJ$105,$T$4:$AA$156),,3,$B$16)),"",INDEX(($AL$4:$AS$53,$AC$4:$AJ$105,$T$4:$AA$156),,5,$B$16))</f>
        <v>-0.19365307009049848</v>
      </c>
      <c r="AZ31" s="75">
        <f>IF(ISERROR(INDEX(($AL$4:$AS$53,$AC$4:$AJ$105,$T$4:$AA$156),,6,$B$16)),"",INDEX(($AL$4:$AS$53,$AC$4:$AJ$105,$T$4:$AA$156),,6,$B$16))</f>
        <v>-0.19879198659133601</v>
      </c>
      <c r="BA31" s="75">
        <f>IF(ISERROR(INDEX(($AL$4:$AS$53,$AC$4:$AJ$105,$T$4:$AA$156),,7,$B$16)),"",INDEX(($AL$4:$AS$53,$AC$4:$AJ$105,$T$4:$AA$156),,7,$B$16))</f>
        <v>-8.3133046918085651E-2</v>
      </c>
      <c r="BB31" s="75">
        <f>IF(ISERROR(INDEX(($AL$4:$AS$53,$AC$4:$AJ$105,$T$4:$AA$156),,8,$B$16)),"",INDEX(($AL$4:$AS$53,$AC$4:$AJ$105,$T$4:$AA$156),,8,$B$16))</f>
        <v>1.4565409098100002E-2</v>
      </c>
    </row>
    <row r="32" spans="1:54">
      <c r="J32" s="99">
        <v>41028</v>
      </c>
      <c r="K32" s="87">
        <v>2626.1570000000002</v>
      </c>
      <c r="L32" s="87">
        <v>2396.3159999999998</v>
      </c>
      <c r="M32" s="87">
        <v>4509.9043000000001</v>
      </c>
      <c r="N32" s="107">
        <v>41028</v>
      </c>
      <c r="O32" s="87">
        <v>1267.83</v>
      </c>
      <c r="P32" s="87">
        <v>6353.97</v>
      </c>
      <c r="Q32" s="87">
        <v>1835.92</v>
      </c>
      <c r="R32" s="87">
        <v>2762.5779887161757</v>
      </c>
      <c r="T32" s="74">
        <f t="shared" si="1"/>
        <v>41028</v>
      </c>
      <c r="U32" s="75">
        <f t="shared" si="5"/>
        <v>1.7357577485588083E-2</v>
      </c>
      <c r="V32" s="75">
        <f t="shared" si="6"/>
        <v>1.5723840930476962E-2</v>
      </c>
      <c r="W32" s="75">
        <f t="shared" si="7"/>
        <v>-0.12847584157202019</v>
      </c>
      <c r="X32" s="75">
        <f t="shared" si="8"/>
        <v>-0.14672508480051694</v>
      </c>
      <c r="Y32" s="75">
        <f t="shared" si="9"/>
        <v>1.7647963253029531E-2</v>
      </c>
      <c r="Z32" s="75">
        <f t="shared" si="10"/>
        <v>-1.515948030769565E-2</v>
      </c>
      <c r="AA32" s="75">
        <f t="shared" si="10"/>
        <v>5.8771416852723135E-3</v>
      </c>
      <c r="AC32" s="74">
        <f t="shared" si="12"/>
        <v>41399</v>
      </c>
      <c r="AD32" s="75">
        <f t="shared" si="18"/>
        <v>8.1743747426265889E-2</v>
      </c>
      <c r="AE32" s="75">
        <f t="shared" si="20"/>
        <v>4.7775890147520261E-2</v>
      </c>
      <c r="AF32" s="75">
        <f t="shared" si="21"/>
        <v>0.43173732915092367</v>
      </c>
      <c r="AG32" s="75">
        <f t="shared" si="22"/>
        <v>0.20055848588271785</v>
      </c>
      <c r="AH32" s="75">
        <f t="shared" si="23"/>
        <v>0.37297889965589004</v>
      </c>
      <c r="AI32" s="75">
        <f t="shared" si="24"/>
        <v>0.42993408524974375</v>
      </c>
      <c r="AJ32" s="75">
        <f t="shared" si="14"/>
        <v>-5.2888318381313582E-2</v>
      </c>
      <c r="AL32" s="74">
        <f t="shared" si="15"/>
        <v>41763</v>
      </c>
      <c r="AM32" s="75">
        <f t="shared" si="19"/>
        <v>-0.11021807428853603</v>
      </c>
      <c r="AN32" s="75">
        <f t="shared" si="25"/>
        <v>-7.6316677150853884E-2</v>
      </c>
      <c r="AO32" s="75">
        <f t="shared" si="26"/>
        <v>-0.24882270756093217</v>
      </c>
      <c r="AP32" s="75">
        <f t="shared" si="27"/>
        <v>-0.20178170455318678</v>
      </c>
      <c r="AQ32" s="75">
        <f t="shared" si="28"/>
        <v>-0.25529069305380436</v>
      </c>
      <c r="AR32" s="75">
        <f t="shared" si="29"/>
        <v>-8.5301587085441222E-2</v>
      </c>
      <c r="AS32" s="75">
        <f t="shared" si="17"/>
        <v>3.0574712947355032E-2</v>
      </c>
      <c r="AU32" s="74">
        <f>IF(ISERROR(INDEX(($AL$4:$AS$53,$AC$4:$AJ$105,$T$4:$AA$156),,1,$B$16)),"",INDEX(($AL$4:$AS$53,$AC$4:$AJ$105,$T$4:$AA$156),,1,$B$16))</f>
        <v>41763</v>
      </c>
      <c r="AV32" s="75">
        <f>IF(ISERROR(INDEX(($AL$4:$AS$53,$AC$4:$AJ$105,$T$4:$AA$156),,2,$B$16)),"",INDEX(($AL$4:$AS$53,$AC$4:$AJ$105,$T$4:$AA$156),,2,$B$16))</f>
        <v>-0.11021807428853603</v>
      </c>
      <c r="AW32" s="75">
        <f>IF(ISERROR(INDEX(($AL$4:$AS$53,$AC$4:$AJ$105,$T$4:$AA$156),,3,$B$16)),"",INDEX(($AL$4:$AS$53,$AC$4:$AJ$105,$T$4:$AA$156),,3,$B$16))</f>
        <v>-7.6316677150853884E-2</v>
      </c>
      <c r="AX32" s="75">
        <f>IF(ISERROR(INDEX(($AL$4:$AS$53,$AC$4:$AJ$105,$T$4:$AA$156),,3,$B$16)),"",INDEX(($AL$4:$AS$53,$AC$4:$AJ$105,$T$4:$AA$156),,4,$B$16))</f>
        <v>-0.24882270756093217</v>
      </c>
      <c r="AY32" s="75">
        <f>IF(ISERROR(INDEX(($AL$4:$AS$53,$AC$4:$AJ$105,$T$4:$AA$156),,3,$B$16)),"",INDEX(($AL$4:$AS$53,$AC$4:$AJ$105,$T$4:$AA$156),,5,$B$16))</f>
        <v>-0.20178170455318678</v>
      </c>
      <c r="AZ32" s="75">
        <f>IF(ISERROR(INDEX(($AL$4:$AS$53,$AC$4:$AJ$105,$T$4:$AA$156),,6,$B$16)),"",INDEX(($AL$4:$AS$53,$AC$4:$AJ$105,$T$4:$AA$156),,6,$B$16))</f>
        <v>-0.25529069305380436</v>
      </c>
      <c r="BA32" s="75">
        <f>IF(ISERROR(INDEX(($AL$4:$AS$53,$AC$4:$AJ$105,$T$4:$AA$156),,7,$B$16)),"",INDEX(($AL$4:$AS$53,$AC$4:$AJ$105,$T$4:$AA$156),,7,$B$16))</f>
        <v>-8.5301587085441222E-2</v>
      </c>
      <c r="BB32" s="75">
        <f>IF(ISERROR(INDEX(($AL$4:$AS$53,$AC$4:$AJ$105,$T$4:$AA$156),,8,$B$16)),"",INDEX(($AL$4:$AS$53,$AC$4:$AJ$105,$T$4:$AA$156),,8,$B$16))</f>
        <v>3.0574712947355032E-2</v>
      </c>
    </row>
    <row r="33" spans="10:54">
      <c r="J33" s="99">
        <v>41035</v>
      </c>
      <c r="K33" s="87">
        <v>2715.8789999999999</v>
      </c>
      <c r="L33" s="87">
        <v>2452.0140000000001</v>
      </c>
      <c r="M33" s="87">
        <v>4750.0405000000001</v>
      </c>
      <c r="N33" s="107">
        <v>41035</v>
      </c>
      <c r="O33" s="87">
        <v>1337.61</v>
      </c>
      <c r="P33" s="87">
        <v>6721.3</v>
      </c>
      <c r="Q33" s="87">
        <v>1891.13</v>
      </c>
      <c r="R33" s="87">
        <v>2840.0008781095589</v>
      </c>
      <c r="T33" s="74">
        <f t="shared" si="1"/>
        <v>41035</v>
      </c>
      <c r="U33" s="75">
        <f t="shared" si="5"/>
        <v>5.2115345801481361E-2</v>
      </c>
      <c r="V33" s="75">
        <f t="shared" si="6"/>
        <v>3.9332491247107138E-2</v>
      </c>
      <c r="W33" s="75">
        <f t="shared" si="7"/>
        <v>-8.2070311500552107E-2</v>
      </c>
      <c r="X33" s="75">
        <f t="shared" si="8"/>
        <v>-9.9761750928767601E-2</v>
      </c>
      <c r="Y33" s="75">
        <f t="shared" si="9"/>
        <v>7.6479312211513051E-2</v>
      </c>
      <c r="Z33" s="75">
        <f t="shared" si="10"/>
        <v>1.4456758467529918E-2</v>
      </c>
      <c r="AA33" s="75">
        <f t="shared" si="10"/>
        <v>3.4067446176991867E-2</v>
      </c>
      <c r="AC33" s="74">
        <f t="shared" si="12"/>
        <v>41406</v>
      </c>
      <c r="AD33" s="75">
        <f t="shared" si="18"/>
        <v>0.10253930192303762</v>
      </c>
      <c r="AE33" s="75">
        <f t="shared" si="20"/>
        <v>6.7412629006542879E-2</v>
      </c>
      <c r="AF33" s="75">
        <f t="shared" si="21"/>
        <v>0.58189798789952274</v>
      </c>
      <c r="AG33" s="75">
        <f t="shared" si="22"/>
        <v>0.2824619919329816</v>
      </c>
      <c r="AH33" s="75">
        <f t="shared" si="23"/>
        <v>0.72785287406806942</v>
      </c>
      <c r="AI33" s="75">
        <f t="shared" si="24"/>
        <v>0.52008788633367509</v>
      </c>
      <c r="AJ33" s="75">
        <f t="shared" si="14"/>
        <v>6.7167624046156504E-2</v>
      </c>
      <c r="AL33" s="74">
        <f t="shared" si="15"/>
        <v>41770</v>
      </c>
      <c r="AM33" s="75">
        <f t="shared" si="19"/>
        <v>-0.12041900139073569</v>
      </c>
      <c r="AN33" s="75">
        <f t="shared" si="25"/>
        <v>-8.325584151555776E-2</v>
      </c>
      <c r="AO33" s="75">
        <f t="shared" si="26"/>
        <v>-0.26638192229360624</v>
      </c>
      <c r="AP33" s="75">
        <f t="shared" si="27"/>
        <v>-0.21779296844331153</v>
      </c>
      <c r="AQ33" s="75">
        <f t="shared" si="28"/>
        <v>-0.30208045435728215</v>
      </c>
      <c r="AR33" s="75">
        <f t="shared" si="29"/>
        <v>-8.7548426191335404E-2</v>
      </c>
      <c r="AS33" s="75">
        <f t="shared" si="17"/>
        <v>-6.1351652749507268E-3</v>
      </c>
      <c r="AU33" s="74">
        <f>IF(ISERROR(INDEX(($AL$4:$AS$53,$AC$4:$AJ$105,$T$4:$AA$156),,1,$B$16)),"",INDEX(($AL$4:$AS$53,$AC$4:$AJ$105,$T$4:$AA$156),,1,$B$16))</f>
        <v>41770</v>
      </c>
      <c r="AV33" s="75">
        <f>IF(ISERROR(INDEX(($AL$4:$AS$53,$AC$4:$AJ$105,$T$4:$AA$156),,2,$B$16)),"",INDEX(($AL$4:$AS$53,$AC$4:$AJ$105,$T$4:$AA$156),,2,$B$16))</f>
        <v>-0.12041900139073569</v>
      </c>
      <c r="AW33" s="75">
        <f>IF(ISERROR(INDEX(($AL$4:$AS$53,$AC$4:$AJ$105,$T$4:$AA$156),,3,$B$16)),"",INDEX(($AL$4:$AS$53,$AC$4:$AJ$105,$T$4:$AA$156),,3,$B$16))</f>
        <v>-8.325584151555776E-2</v>
      </c>
      <c r="AX33" s="75">
        <f>IF(ISERROR(INDEX(($AL$4:$AS$53,$AC$4:$AJ$105,$T$4:$AA$156),,3,$B$16)),"",INDEX(($AL$4:$AS$53,$AC$4:$AJ$105,$T$4:$AA$156),,4,$B$16))</f>
        <v>-0.26638192229360624</v>
      </c>
      <c r="AY33" s="75">
        <f>IF(ISERROR(INDEX(($AL$4:$AS$53,$AC$4:$AJ$105,$T$4:$AA$156),,3,$B$16)),"",INDEX(($AL$4:$AS$53,$AC$4:$AJ$105,$T$4:$AA$156),,5,$B$16))</f>
        <v>-0.21779296844331153</v>
      </c>
      <c r="AZ33" s="75">
        <f>IF(ISERROR(INDEX(($AL$4:$AS$53,$AC$4:$AJ$105,$T$4:$AA$156),,6,$B$16)),"",INDEX(($AL$4:$AS$53,$AC$4:$AJ$105,$T$4:$AA$156),,6,$B$16))</f>
        <v>-0.30208045435728215</v>
      </c>
      <c r="BA33" s="75">
        <f>IF(ISERROR(INDEX(($AL$4:$AS$53,$AC$4:$AJ$105,$T$4:$AA$156),,7,$B$16)),"",INDEX(($AL$4:$AS$53,$AC$4:$AJ$105,$T$4:$AA$156),,7,$B$16))</f>
        <v>-8.7548426191335404E-2</v>
      </c>
      <c r="BB33" s="75">
        <f>IF(ISERROR(INDEX(($AL$4:$AS$53,$AC$4:$AJ$105,$T$4:$AA$156),,8,$B$16)),"",INDEX(($AL$4:$AS$53,$AC$4:$AJ$105,$T$4:$AA$156),,8,$B$16))</f>
        <v>-6.1351652749507268E-3</v>
      </c>
    </row>
    <row r="34" spans="10:54">
      <c r="J34" s="99">
        <v>41042</v>
      </c>
      <c r="K34" s="87">
        <v>2636.9169999999999</v>
      </c>
      <c r="L34" s="87">
        <v>2394.9830000000002</v>
      </c>
      <c r="M34" s="87">
        <v>4905.8188</v>
      </c>
      <c r="N34" s="107">
        <v>41042</v>
      </c>
      <c r="O34" s="87">
        <v>1378.4</v>
      </c>
      <c r="P34" s="87">
        <v>6730.71</v>
      </c>
      <c r="Q34" s="87">
        <v>1900.45</v>
      </c>
      <c r="R34" s="87">
        <v>3028.5035552708146</v>
      </c>
      <c r="T34" s="74">
        <f t="shared" si="1"/>
        <v>41042</v>
      </c>
      <c r="U34" s="75">
        <f t="shared" si="5"/>
        <v>2.1525937387050442E-2</v>
      </c>
      <c r="V34" s="75">
        <f t="shared" si="6"/>
        <v>1.5158823679012778E-2</v>
      </c>
      <c r="W34" s="75">
        <f t="shared" si="7"/>
        <v>-5.1966667880255946E-2</v>
      </c>
      <c r="X34" s="75">
        <f t="shared" si="8"/>
        <v>-7.2309266139018891E-2</v>
      </c>
      <c r="Y34" s="75">
        <f t="shared" si="9"/>
        <v>7.7986412077299283E-2</v>
      </c>
      <c r="Z34" s="75">
        <f t="shared" si="10"/>
        <v>1.9456275681532853E-2</v>
      </c>
      <c r="AA34" s="75">
        <f t="shared" si="10"/>
        <v>0.10270280593061876</v>
      </c>
      <c r="AC34" s="74">
        <f t="shared" si="12"/>
        <v>41413</v>
      </c>
      <c r="AD34" s="75">
        <f t="shared" si="18"/>
        <v>0.12476161093081406</v>
      </c>
      <c r="AE34" s="75">
        <f t="shared" si="20"/>
        <v>8.453384717416057E-2</v>
      </c>
      <c r="AF34" s="75">
        <f t="shared" si="21"/>
        <v>0.61401152390025593</v>
      </c>
      <c r="AG34" s="75">
        <f t="shared" si="22"/>
        <v>0.31311666149550099</v>
      </c>
      <c r="AH34" s="75">
        <f t="shared" si="23"/>
        <v>0.83315274698480013</v>
      </c>
      <c r="AI34" s="75">
        <f t="shared" si="24"/>
        <v>0.55786143254723908</v>
      </c>
      <c r="AJ34" s="75">
        <f t="shared" si="14"/>
        <v>8.1702778260541731E-2</v>
      </c>
      <c r="AL34" s="74">
        <f t="shared" si="15"/>
        <v>41777</v>
      </c>
      <c r="AM34" s="75">
        <f t="shared" si="19"/>
        <v>-0.11545579776872228</v>
      </c>
      <c r="AN34" s="75">
        <f t="shared" si="25"/>
        <v>-7.6250125354411225E-2</v>
      </c>
      <c r="AO34" s="75">
        <f t="shared" si="26"/>
        <v>-0.27474692948916402</v>
      </c>
      <c r="AP34" s="75">
        <f t="shared" si="27"/>
        <v>-0.23432764730205757</v>
      </c>
      <c r="AQ34" s="75">
        <f t="shared" si="28"/>
        <v>-0.32354511130590946</v>
      </c>
      <c r="AR34" s="75">
        <f t="shared" si="29"/>
        <v>-0.10555377775356944</v>
      </c>
      <c r="AS34" s="75">
        <f t="shared" si="17"/>
        <v>6.4731384339788978E-3</v>
      </c>
      <c r="AU34" s="74">
        <f>IF(ISERROR(INDEX(($AL$4:$AS$53,$AC$4:$AJ$105,$T$4:$AA$156),,1,$B$16)),"",INDEX(($AL$4:$AS$53,$AC$4:$AJ$105,$T$4:$AA$156),,1,$B$16))</f>
        <v>41777</v>
      </c>
      <c r="AV34" s="75">
        <f>IF(ISERROR(INDEX(($AL$4:$AS$53,$AC$4:$AJ$105,$T$4:$AA$156),,2,$B$16)),"",INDEX(($AL$4:$AS$53,$AC$4:$AJ$105,$T$4:$AA$156),,2,$B$16))</f>
        <v>-0.11545579776872228</v>
      </c>
      <c r="AW34" s="75">
        <f>IF(ISERROR(INDEX(($AL$4:$AS$53,$AC$4:$AJ$105,$T$4:$AA$156),,3,$B$16)),"",INDEX(($AL$4:$AS$53,$AC$4:$AJ$105,$T$4:$AA$156),,3,$B$16))</f>
        <v>-7.6250125354411225E-2</v>
      </c>
      <c r="AX34" s="75">
        <f>IF(ISERROR(INDEX(($AL$4:$AS$53,$AC$4:$AJ$105,$T$4:$AA$156),,3,$B$16)),"",INDEX(($AL$4:$AS$53,$AC$4:$AJ$105,$T$4:$AA$156),,4,$B$16))</f>
        <v>-0.27474692948916402</v>
      </c>
      <c r="AY34" s="75">
        <f>IF(ISERROR(INDEX(($AL$4:$AS$53,$AC$4:$AJ$105,$T$4:$AA$156),,3,$B$16)),"",INDEX(($AL$4:$AS$53,$AC$4:$AJ$105,$T$4:$AA$156),,5,$B$16))</f>
        <v>-0.23432764730205757</v>
      </c>
      <c r="AZ34" s="75">
        <f>IF(ISERROR(INDEX(($AL$4:$AS$53,$AC$4:$AJ$105,$T$4:$AA$156),,6,$B$16)),"",INDEX(($AL$4:$AS$53,$AC$4:$AJ$105,$T$4:$AA$156),,6,$B$16))</f>
        <v>-0.32354511130590946</v>
      </c>
      <c r="BA34" s="75">
        <f>IF(ISERROR(INDEX(($AL$4:$AS$53,$AC$4:$AJ$105,$T$4:$AA$156),,7,$B$16)),"",INDEX(($AL$4:$AS$53,$AC$4:$AJ$105,$T$4:$AA$156),,7,$B$16))</f>
        <v>-0.10555377775356944</v>
      </c>
      <c r="BB34" s="75">
        <f>IF(ISERROR(INDEX(($AL$4:$AS$53,$AC$4:$AJ$105,$T$4:$AA$156),,8,$B$16)),"",INDEX(($AL$4:$AS$53,$AC$4:$AJ$105,$T$4:$AA$156),,8,$B$16))</f>
        <v>6.4731384339788978E-3</v>
      </c>
    </row>
    <row r="35" spans="10:54">
      <c r="J35" s="99">
        <v>41049</v>
      </c>
      <c r="K35" s="87">
        <v>2573.9760000000001</v>
      </c>
      <c r="L35" s="87">
        <v>2344.52</v>
      </c>
      <c r="M35" s="87">
        <v>4913.1099000000004</v>
      </c>
      <c r="N35" s="107">
        <v>41049</v>
      </c>
      <c r="O35" s="87">
        <v>1356.62</v>
      </c>
      <c r="P35" s="87">
        <v>6559.21</v>
      </c>
      <c r="Q35" s="87">
        <v>1890.72</v>
      </c>
      <c r="R35" s="87">
        <v>2899.2262345859594</v>
      </c>
      <c r="T35" s="74">
        <f t="shared" si="1"/>
        <v>41049</v>
      </c>
      <c r="U35" s="75">
        <f t="shared" si="5"/>
        <v>-2.8570310662904275E-3</v>
      </c>
      <c r="V35" s="75">
        <f t="shared" si="6"/>
        <v>-6.2308729156246301E-3</v>
      </c>
      <c r="W35" s="75">
        <f t="shared" si="7"/>
        <v>-5.0557686809080127E-2</v>
      </c>
      <c r="X35" s="75">
        <f t="shared" si="8"/>
        <v>-8.6967641199590773E-2</v>
      </c>
      <c r="Y35" s="75">
        <f t="shared" si="9"/>
        <v>5.0519076585017419E-2</v>
      </c>
      <c r="Z35" s="75">
        <f t="shared" si="10"/>
        <v>1.4236822624424716E-2</v>
      </c>
      <c r="AA35" s="75">
        <f t="shared" si="10"/>
        <v>5.5631880749012153E-2</v>
      </c>
      <c r="AC35" s="74">
        <f t="shared" si="12"/>
        <v>41420</v>
      </c>
      <c r="AD35" s="75">
        <f t="shared" si="18"/>
        <v>0.12700935678452585</v>
      </c>
      <c r="AE35" s="75">
        <f t="shared" si="20"/>
        <v>8.7224195365931179E-2</v>
      </c>
      <c r="AF35" s="75">
        <f t="shared" si="21"/>
        <v>0.67980940507578524</v>
      </c>
      <c r="AG35" s="75">
        <f t="shared" si="22"/>
        <v>0.35010083772882394</v>
      </c>
      <c r="AH35" s="75">
        <f t="shared" si="23"/>
        <v>0.93613540908055981</v>
      </c>
      <c r="AI35" s="75">
        <f t="shared" si="24"/>
        <v>0.6074410429178263</v>
      </c>
      <c r="AJ35" s="75">
        <f t="shared" si="14"/>
        <v>9.1898544758545864E-2</v>
      </c>
      <c r="AL35" s="74">
        <f t="shared" si="15"/>
        <v>41784</v>
      </c>
      <c r="AM35" s="75">
        <f t="shared" si="19"/>
        <v>-0.11444098111583656</v>
      </c>
      <c r="AN35" s="75">
        <f t="shared" si="25"/>
        <v>-7.2573822352287043E-2</v>
      </c>
      <c r="AO35" s="75">
        <f t="shared" si="26"/>
        <v>-0.25058529882399105</v>
      </c>
      <c r="AP35" s="75">
        <f t="shared" si="27"/>
        <v>-0.21233898447027788</v>
      </c>
      <c r="AQ35" s="75">
        <f t="shared" si="28"/>
        <v>-0.28994219708031799</v>
      </c>
      <c r="AR35" s="75">
        <f t="shared" si="29"/>
        <v>-9.7403879542189431E-2</v>
      </c>
      <c r="AS35" s="75">
        <f t="shared" si="17"/>
        <v>-2.9137698161854075E-3</v>
      </c>
      <c r="AU35" s="74">
        <f>IF(ISERROR(INDEX(($AL$4:$AS$53,$AC$4:$AJ$105,$T$4:$AA$156),,1,$B$16)),"",INDEX(($AL$4:$AS$53,$AC$4:$AJ$105,$T$4:$AA$156),,1,$B$16))</f>
        <v>41784</v>
      </c>
      <c r="AV35" s="75">
        <f>IF(ISERROR(INDEX(($AL$4:$AS$53,$AC$4:$AJ$105,$T$4:$AA$156),,2,$B$16)),"",INDEX(($AL$4:$AS$53,$AC$4:$AJ$105,$T$4:$AA$156),,2,$B$16))</f>
        <v>-0.11444098111583656</v>
      </c>
      <c r="AW35" s="75">
        <f>IF(ISERROR(INDEX(($AL$4:$AS$53,$AC$4:$AJ$105,$T$4:$AA$156),,3,$B$16)),"",INDEX(($AL$4:$AS$53,$AC$4:$AJ$105,$T$4:$AA$156),,3,$B$16))</f>
        <v>-7.2573822352287043E-2</v>
      </c>
      <c r="AX35" s="75">
        <f>IF(ISERROR(INDEX(($AL$4:$AS$53,$AC$4:$AJ$105,$T$4:$AA$156),,3,$B$16)),"",INDEX(($AL$4:$AS$53,$AC$4:$AJ$105,$T$4:$AA$156),,4,$B$16))</f>
        <v>-0.25058529882399105</v>
      </c>
      <c r="AY35" s="75">
        <f>IF(ISERROR(INDEX(($AL$4:$AS$53,$AC$4:$AJ$105,$T$4:$AA$156),,3,$B$16)),"",INDEX(($AL$4:$AS$53,$AC$4:$AJ$105,$T$4:$AA$156),,5,$B$16))</f>
        <v>-0.21233898447027788</v>
      </c>
      <c r="AZ35" s="75">
        <f>IF(ISERROR(INDEX(($AL$4:$AS$53,$AC$4:$AJ$105,$T$4:$AA$156),,6,$B$16)),"",INDEX(($AL$4:$AS$53,$AC$4:$AJ$105,$T$4:$AA$156),,6,$B$16))</f>
        <v>-0.28994219708031799</v>
      </c>
      <c r="BA35" s="75">
        <f>IF(ISERROR(INDEX(($AL$4:$AS$53,$AC$4:$AJ$105,$T$4:$AA$156),,7,$B$16)),"",INDEX(($AL$4:$AS$53,$AC$4:$AJ$105,$T$4:$AA$156),,7,$B$16))</f>
        <v>-9.7403879542189431E-2</v>
      </c>
      <c r="BB35" s="75">
        <f>IF(ISERROR(INDEX(($AL$4:$AS$53,$AC$4:$AJ$105,$T$4:$AA$156),,8,$B$16)),"",INDEX(($AL$4:$AS$53,$AC$4:$AJ$105,$T$4:$AA$156),,8,$B$16))</f>
        <v>-2.9137698161854075E-3</v>
      </c>
    </row>
    <row r="36" spans="10:54">
      <c r="J36" s="99">
        <v>41056</v>
      </c>
      <c r="K36" s="87">
        <v>2573.1030000000001</v>
      </c>
      <c r="L36" s="87">
        <v>2333.5529999999999</v>
      </c>
      <c r="M36" s="87">
        <v>4848.7719999999999</v>
      </c>
      <c r="N36" s="107">
        <v>41056</v>
      </c>
      <c r="O36" s="87">
        <v>1326.56</v>
      </c>
      <c r="P36" s="87">
        <v>6576.6</v>
      </c>
      <c r="Q36" s="87">
        <v>1871.7</v>
      </c>
      <c r="R36" s="87">
        <v>2917.902646623259</v>
      </c>
      <c r="T36" s="74">
        <f t="shared" si="1"/>
        <v>41056</v>
      </c>
      <c r="U36" s="75">
        <f t="shared" si="5"/>
        <v>-3.1952260657307496E-3</v>
      </c>
      <c r="V36" s="75">
        <f t="shared" si="6"/>
        <v>-1.087944320580525E-2</v>
      </c>
      <c r="W36" s="75">
        <f t="shared" si="7"/>
        <v>-6.2990774170273989E-2</v>
      </c>
      <c r="X36" s="75">
        <f t="shared" si="8"/>
        <v>-0.10719862165509075</v>
      </c>
      <c r="Y36" s="75">
        <f t="shared" si="9"/>
        <v>5.3304248387995745E-2</v>
      </c>
      <c r="Z36" s="75">
        <f t="shared" si="10"/>
        <v>4.0339452198820958E-3</v>
      </c>
      <c r="AA36" s="75">
        <f t="shared" si="10"/>
        <v>6.2432114455987175E-2</v>
      </c>
      <c r="AC36" s="74">
        <f t="shared" si="12"/>
        <v>41427</v>
      </c>
      <c r="AD36" s="75">
        <f t="shared" si="18"/>
        <v>0.13100062442206251</v>
      </c>
      <c r="AE36" s="75">
        <f t="shared" si="20"/>
        <v>9.2954546750203759E-2</v>
      </c>
      <c r="AF36" s="75">
        <f t="shared" si="21"/>
        <v>0.80584983036803526</v>
      </c>
      <c r="AG36" s="75">
        <f t="shared" si="22"/>
        <v>0.43230685696555993</v>
      </c>
      <c r="AH36" s="75">
        <f t="shared" si="23"/>
        <v>1.1448571645413455</v>
      </c>
      <c r="AI36" s="75">
        <f t="shared" si="24"/>
        <v>0.64699575216053917</v>
      </c>
      <c r="AJ36" s="75">
        <f t="shared" si="14"/>
        <v>6.2016116471229621E-2</v>
      </c>
      <c r="AL36" s="74">
        <f t="shared" si="15"/>
        <v>41791</v>
      </c>
      <c r="AM36" s="75">
        <f t="shared" si="19"/>
        <v>-0.1111228356829651</v>
      </c>
      <c r="AN36" s="75">
        <f t="shared" si="25"/>
        <v>-7.045738405856572E-2</v>
      </c>
      <c r="AO36" s="75">
        <f t="shared" si="26"/>
        <v>-0.24568527659321027</v>
      </c>
      <c r="AP36" s="75">
        <f t="shared" si="27"/>
        <v>-0.20495359926303169</v>
      </c>
      <c r="AQ36" s="75">
        <f t="shared" si="28"/>
        <v>-0.29890147170290271</v>
      </c>
      <c r="AR36" s="75">
        <f t="shared" si="29"/>
        <v>-0.10668400590986771</v>
      </c>
      <c r="AS36" s="75">
        <f t="shared" si="17"/>
        <v>-6.544643812572426E-2</v>
      </c>
      <c r="AU36" s="74">
        <f>IF(ISERROR(INDEX(($AL$4:$AS$53,$AC$4:$AJ$105,$T$4:$AA$156),,1,$B$16)),"",INDEX(($AL$4:$AS$53,$AC$4:$AJ$105,$T$4:$AA$156),,1,$B$16))</f>
        <v>41791</v>
      </c>
      <c r="AV36" s="75">
        <f>IF(ISERROR(INDEX(($AL$4:$AS$53,$AC$4:$AJ$105,$T$4:$AA$156),,2,$B$16)),"",INDEX(($AL$4:$AS$53,$AC$4:$AJ$105,$T$4:$AA$156),,2,$B$16))</f>
        <v>-0.1111228356829651</v>
      </c>
      <c r="AW36" s="75">
        <f>IF(ISERROR(INDEX(($AL$4:$AS$53,$AC$4:$AJ$105,$T$4:$AA$156),,3,$B$16)),"",INDEX(($AL$4:$AS$53,$AC$4:$AJ$105,$T$4:$AA$156),,3,$B$16))</f>
        <v>-7.045738405856572E-2</v>
      </c>
      <c r="AX36" s="75">
        <f>IF(ISERROR(INDEX(($AL$4:$AS$53,$AC$4:$AJ$105,$T$4:$AA$156),,3,$B$16)),"",INDEX(($AL$4:$AS$53,$AC$4:$AJ$105,$T$4:$AA$156),,4,$B$16))</f>
        <v>-0.24568527659321027</v>
      </c>
      <c r="AY36" s="75">
        <f>IF(ISERROR(INDEX(($AL$4:$AS$53,$AC$4:$AJ$105,$T$4:$AA$156),,3,$B$16)),"",INDEX(($AL$4:$AS$53,$AC$4:$AJ$105,$T$4:$AA$156),,5,$B$16))</f>
        <v>-0.20495359926303169</v>
      </c>
      <c r="AZ36" s="75">
        <f>IF(ISERROR(INDEX(($AL$4:$AS$53,$AC$4:$AJ$105,$T$4:$AA$156),,6,$B$16)),"",INDEX(($AL$4:$AS$53,$AC$4:$AJ$105,$T$4:$AA$156),,6,$B$16))</f>
        <v>-0.29890147170290271</v>
      </c>
      <c r="BA36" s="75">
        <f>IF(ISERROR(INDEX(($AL$4:$AS$53,$AC$4:$AJ$105,$T$4:$AA$156),,7,$B$16)),"",INDEX(($AL$4:$AS$53,$AC$4:$AJ$105,$T$4:$AA$156),,7,$B$16))</f>
        <v>-0.10668400590986771</v>
      </c>
      <c r="BB36" s="75">
        <f>IF(ISERROR(INDEX(($AL$4:$AS$53,$AC$4:$AJ$105,$T$4:$AA$156),,8,$B$16)),"",INDEX(($AL$4:$AS$53,$AC$4:$AJ$105,$T$4:$AA$156),,8,$B$16))</f>
        <v>-6.544643812572426E-2</v>
      </c>
    </row>
    <row r="37" spans="10:54">
      <c r="J37" s="99">
        <v>41063</v>
      </c>
      <c r="K37" s="87">
        <v>2632.998</v>
      </c>
      <c r="L37" s="87">
        <v>2373.4360000000001</v>
      </c>
      <c r="M37" s="87">
        <v>5205.9584999999997</v>
      </c>
      <c r="N37" s="107">
        <v>41063</v>
      </c>
      <c r="O37" s="87">
        <v>1417.71</v>
      </c>
      <c r="P37" s="87">
        <v>6948.17</v>
      </c>
      <c r="Q37" s="87">
        <v>1910.43</v>
      </c>
      <c r="R37" s="87">
        <v>3047.871844597873</v>
      </c>
      <c r="T37" s="74">
        <f t="shared" si="1"/>
        <v>41063</v>
      </c>
      <c r="U37" s="75">
        <f t="shared" si="5"/>
        <v>2.0007740132976792E-2</v>
      </c>
      <c r="V37" s="75">
        <f t="shared" si="6"/>
        <v>6.0257203652056557E-3</v>
      </c>
      <c r="W37" s="75">
        <f t="shared" si="7"/>
        <v>6.0343410221559424E-3</v>
      </c>
      <c r="X37" s="75">
        <f t="shared" si="8"/>
        <v>-4.585285091261504E-2</v>
      </c>
      <c r="Y37" s="75">
        <f t="shared" si="9"/>
        <v>0.11281467316273153</v>
      </c>
      <c r="Z37" s="75">
        <f t="shared" si="10"/>
        <v>2.4809835960046822E-2</v>
      </c>
      <c r="AA37" s="75">
        <f t="shared" si="10"/>
        <v>0.10975495779283229</v>
      </c>
      <c r="AC37" s="74">
        <f t="shared" si="12"/>
        <v>41434</v>
      </c>
      <c r="AD37" s="75">
        <f t="shared" si="18"/>
        <v>7.7946011574589358E-2</v>
      </c>
      <c r="AE37" s="75">
        <f t="shared" si="20"/>
        <v>5.0341768760226113E-2</v>
      </c>
      <c r="AF37" s="75">
        <f t="shared" si="21"/>
        <v>0.61634175351912335</v>
      </c>
      <c r="AG37" s="75">
        <f t="shared" si="22"/>
        <v>0.29052901023890776</v>
      </c>
      <c r="AH37" s="75">
        <f t="shared" si="23"/>
        <v>0.8240276192152487</v>
      </c>
      <c r="AI37" s="75">
        <f t="shared" si="24"/>
        <v>0.55144573018895549</v>
      </c>
      <c r="AJ37" s="75">
        <f t="shared" si="14"/>
        <v>5.5112018390219397E-2</v>
      </c>
      <c r="AL37" s="74">
        <f t="shared" si="15"/>
        <v>41798</v>
      </c>
      <c r="AM37" s="75">
        <f t="shared" si="19"/>
        <v>-0.12008718684744868</v>
      </c>
      <c r="AN37" s="75">
        <f t="shared" si="25"/>
        <v>-7.4676585619342095E-2</v>
      </c>
      <c r="AO37" s="75">
        <f t="shared" si="26"/>
        <v>-0.21755767206020526</v>
      </c>
      <c r="AP37" s="75">
        <f t="shared" si="27"/>
        <v>-0.18813627632123031</v>
      </c>
      <c r="AQ37" s="75">
        <f t="shared" si="28"/>
        <v>-0.25886586235242348</v>
      </c>
      <c r="AR37" s="75">
        <f t="shared" si="29"/>
        <v>-0.10248990624553178</v>
      </c>
      <c r="AS37" s="75">
        <f t="shared" si="17"/>
        <v>-8.4660553190178955E-3</v>
      </c>
      <c r="AU37" s="74">
        <f>IF(ISERROR(INDEX(($AL$4:$AS$53,$AC$4:$AJ$105,$T$4:$AA$156),,1,$B$16)),"",INDEX(($AL$4:$AS$53,$AC$4:$AJ$105,$T$4:$AA$156),,1,$B$16))</f>
        <v>41798</v>
      </c>
      <c r="AV37" s="75">
        <f>IF(ISERROR(INDEX(($AL$4:$AS$53,$AC$4:$AJ$105,$T$4:$AA$156),,2,$B$16)),"",INDEX(($AL$4:$AS$53,$AC$4:$AJ$105,$T$4:$AA$156),,2,$B$16))</f>
        <v>-0.12008718684744868</v>
      </c>
      <c r="AW37" s="75">
        <f>IF(ISERROR(INDEX(($AL$4:$AS$53,$AC$4:$AJ$105,$T$4:$AA$156),,3,$B$16)),"",INDEX(($AL$4:$AS$53,$AC$4:$AJ$105,$T$4:$AA$156),,3,$B$16))</f>
        <v>-7.4676585619342095E-2</v>
      </c>
      <c r="AX37" s="75">
        <f>IF(ISERROR(INDEX(($AL$4:$AS$53,$AC$4:$AJ$105,$T$4:$AA$156),,3,$B$16)),"",INDEX(($AL$4:$AS$53,$AC$4:$AJ$105,$T$4:$AA$156),,4,$B$16))</f>
        <v>-0.21755767206020526</v>
      </c>
      <c r="AY37" s="75">
        <f>IF(ISERROR(INDEX(($AL$4:$AS$53,$AC$4:$AJ$105,$T$4:$AA$156),,3,$B$16)),"",INDEX(($AL$4:$AS$53,$AC$4:$AJ$105,$T$4:$AA$156),,5,$B$16))</f>
        <v>-0.18813627632123031</v>
      </c>
      <c r="AZ37" s="75">
        <f>IF(ISERROR(INDEX(($AL$4:$AS$53,$AC$4:$AJ$105,$T$4:$AA$156),,6,$B$16)),"",INDEX(($AL$4:$AS$53,$AC$4:$AJ$105,$T$4:$AA$156),,6,$B$16))</f>
        <v>-0.25886586235242348</v>
      </c>
      <c r="BA37" s="75">
        <f>IF(ISERROR(INDEX(($AL$4:$AS$53,$AC$4:$AJ$105,$T$4:$AA$156),,7,$B$16)),"",INDEX(($AL$4:$AS$53,$AC$4:$AJ$105,$T$4:$AA$156),,7,$B$16))</f>
        <v>-0.10248990624553178</v>
      </c>
      <c r="BB37" s="75">
        <f>IF(ISERROR(INDEX(($AL$4:$AS$53,$AC$4:$AJ$105,$T$4:$AA$156),,8,$B$16)),"",INDEX(($AL$4:$AS$53,$AC$4:$AJ$105,$T$4:$AA$156),,8,$B$16))</f>
        <v>-8.4660553190178955E-3</v>
      </c>
    </row>
    <row r="38" spans="10:54">
      <c r="J38" s="99">
        <v>41070</v>
      </c>
      <c r="K38" s="87">
        <v>2524.3290000000002</v>
      </c>
      <c r="L38" s="87">
        <v>2281.4470000000001</v>
      </c>
      <c r="M38" s="87">
        <v>5209.9106000000002</v>
      </c>
      <c r="N38" s="107">
        <v>41070</v>
      </c>
      <c r="O38" s="87">
        <v>1421.06</v>
      </c>
      <c r="P38" s="87">
        <v>6931.63</v>
      </c>
      <c r="Q38" s="87">
        <v>1838.08</v>
      </c>
      <c r="R38" s="87">
        <v>2995.5726523704407</v>
      </c>
      <c r="T38" s="74">
        <f t="shared" si="1"/>
        <v>41070</v>
      </c>
      <c r="U38" s="75">
        <f t="shared" si="5"/>
        <v>-2.2089983113493639E-2</v>
      </c>
      <c r="V38" s="75">
        <f t="shared" si="6"/>
        <v>-3.2965556412712593E-2</v>
      </c>
      <c r="W38" s="75">
        <f t="shared" si="7"/>
        <v>6.7980713360173972E-3</v>
      </c>
      <c r="X38" s="75">
        <f t="shared" si="8"/>
        <v>-4.3598233995584934E-2</v>
      </c>
      <c r="Y38" s="75">
        <f t="shared" si="9"/>
        <v>0.11016563684178493</v>
      </c>
      <c r="Z38" s="75">
        <f t="shared" si="10"/>
        <v>-1.4000793914750842E-2</v>
      </c>
      <c r="AA38" s="75">
        <f t="shared" si="10"/>
        <v>9.0712396024422048E-2</v>
      </c>
      <c r="AC38" s="74">
        <f t="shared" si="12"/>
        <v>41441</v>
      </c>
      <c r="AD38" s="75">
        <f t="shared" si="18"/>
        <v>4.8704053015559357E-2</v>
      </c>
      <c r="AE38" s="75">
        <f t="shared" si="20"/>
        <v>2.7131042713018916E-2</v>
      </c>
      <c r="AF38" s="75">
        <f t="shared" si="21"/>
        <v>0.70167879323610438</v>
      </c>
      <c r="AG38" s="75">
        <f t="shared" si="22"/>
        <v>0.33022029165373867</v>
      </c>
      <c r="AH38" s="75">
        <f t="shared" si="23"/>
        <v>0.99456949129552275</v>
      </c>
      <c r="AI38" s="75">
        <f t="shared" si="24"/>
        <v>0.55953713197597765</v>
      </c>
      <c r="AJ38" s="75">
        <f t="shared" si="14"/>
        <v>3.7761243723531068E-2</v>
      </c>
      <c r="AL38" s="74">
        <f t="shared" si="15"/>
        <v>41805</v>
      </c>
      <c r="AM38" s="75">
        <f t="shared" si="19"/>
        <v>-0.10297050271758168</v>
      </c>
      <c r="AN38" s="75">
        <f t="shared" si="25"/>
        <v>-5.6097238556281903E-2</v>
      </c>
      <c r="AO38" s="75">
        <f t="shared" si="26"/>
        <v>-0.1976414093588994</v>
      </c>
      <c r="AP38" s="75">
        <f t="shared" si="27"/>
        <v>-0.1578619545361758</v>
      </c>
      <c r="AQ38" s="75">
        <f t="shared" si="28"/>
        <v>-0.26612888876763419</v>
      </c>
      <c r="AR38" s="75">
        <f t="shared" si="29"/>
        <v>-6.6387286975822746E-2</v>
      </c>
      <c r="AS38" s="75">
        <f t="shared" si="17"/>
        <v>3.2308102264712701E-2</v>
      </c>
      <c r="AU38" s="74">
        <f>IF(ISERROR(INDEX(($AL$4:$AS$53,$AC$4:$AJ$105,$T$4:$AA$156),,1,$B$16)),"",INDEX(($AL$4:$AS$53,$AC$4:$AJ$105,$T$4:$AA$156),,1,$B$16))</f>
        <v>41805</v>
      </c>
      <c r="AV38" s="75">
        <f>IF(ISERROR(INDEX(($AL$4:$AS$53,$AC$4:$AJ$105,$T$4:$AA$156),,2,$B$16)),"",INDEX(($AL$4:$AS$53,$AC$4:$AJ$105,$T$4:$AA$156),,2,$B$16))</f>
        <v>-0.10297050271758168</v>
      </c>
      <c r="AW38" s="75">
        <f>IF(ISERROR(INDEX(($AL$4:$AS$53,$AC$4:$AJ$105,$T$4:$AA$156),,3,$B$16)),"",INDEX(($AL$4:$AS$53,$AC$4:$AJ$105,$T$4:$AA$156),,3,$B$16))</f>
        <v>-5.6097238556281903E-2</v>
      </c>
      <c r="AX38" s="75">
        <f>IF(ISERROR(INDEX(($AL$4:$AS$53,$AC$4:$AJ$105,$T$4:$AA$156),,3,$B$16)),"",INDEX(($AL$4:$AS$53,$AC$4:$AJ$105,$T$4:$AA$156),,4,$B$16))</f>
        <v>-0.1976414093588994</v>
      </c>
      <c r="AY38" s="75">
        <f>IF(ISERROR(INDEX(($AL$4:$AS$53,$AC$4:$AJ$105,$T$4:$AA$156),,3,$B$16)),"",INDEX(($AL$4:$AS$53,$AC$4:$AJ$105,$T$4:$AA$156),,5,$B$16))</f>
        <v>-0.1578619545361758</v>
      </c>
      <c r="AZ38" s="75">
        <f>IF(ISERROR(INDEX(($AL$4:$AS$53,$AC$4:$AJ$105,$T$4:$AA$156),,6,$B$16)),"",INDEX(($AL$4:$AS$53,$AC$4:$AJ$105,$T$4:$AA$156),,6,$B$16))</f>
        <v>-0.26612888876763419</v>
      </c>
      <c r="BA38" s="75">
        <f>IF(ISERROR(INDEX(($AL$4:$AS$53,$AC$4:$AJ$105,$T$4:$AA$156),,7,$B$16)),"",INDEX(($AL$4:$AS$53,$AC$4:$AJ$105,$T$4:$AA$156),,7,$B$16))</f>
        <v>-6.6387286975822746E-2</v>
      </c>
      <c r="BB38" s="75">
        <f>IF(ISERROR(INDEX(($AL$4:$AS$53,$AC$4:$AJ$105,$T$4:$AA$156),,8,$B$16)),"",INDEX(($AL$4:$AS$53,$AC$4:$AJ$105,$T$4:$AA$156),,8,$B$16))</f>
        <v>3.2308102264712701E-2</v>
      </c>
    </row>
    <row r="39" spans="10:54">
      <c r="J39" s="99">
        <v>41077</v>
      </c>
      <c r="K39" s="87">
        <v>2568.0540000000001</v>
      </c>
      <c r="L39" s="87">
        <v>2306.85</v>
      </c>
      <c r="M39" s="87">
        <v>5469.5038999999997</v>
      </c>
      <c r="N39" s="107">
        <v>41077</v>
      </c>
      <c r="O39" s="87">
        <v>1489.91</v>
      </c>
      <c r="P39" s="87">
        <v>7345.61</v>
      </c>
      <c r="Q39" s="87">
        <v>1940.89</v>
      </c>
      <c r="R39" s="87">
        <v>2949.8915508548544</v>
      </c>
      <c r="T39" s="74">
        <f t="shared" si="1"/>
        <v>41077</v>
      </c>
      <c r="U39" s="75">
        <f t="shared" si="5"/>
        <v>-5.1511785882664141E-3</v>
      </c>
      <c r="V39" s="75">
        <f t="shared" si="6"/>
        <v>-2.2198014598045046E-2</v>
      </c>
      <c r="W39" s="75">
        <f t="shared" si="7"/>
        <v>5.6963621925647745E-2</v>
      </c>
      <c r="X39" s="75">
        <f t="shared" si="8"/>
        <v>2.7391912991978629E-3</v>
      </c>
      <c r="Y39" s="75">
        <f t="shared" si="9"/>
        <v>0.17646842137295038</v>
      </c>
      <c r="Z39" s="75">
        <f t="shared" si="10"/>
        <v>4.1149459816112177E-2</v>
      </c>
      <c r="AA39" s="75">
        <f t="shared" si="10"/>
        <v>7.4079534976076999E-2</v>
      </c>
      <c r="AC39" s="74">
        <f t="shared" si="12"/>
        <v>41448</v>
      </c>
      <c r="AD39" s="75">
        <f t="shared" si="18"/>
        <v>5.5816129182031382E-3</v>
      </c>
      <c r="AE39" s="75">
        <f t="shared" si="20"/>
        <v>-1.5124954155288584E-2</v>
      </c>
      <c r="AF39" s="75">
        <f t="shared" si="21"/>
        <v>0.54830562773372837</v>
      </c>
      <c r="AG39" s="75">
        <f t="shared" si="22"/>
        <v>0.23898541731306233</v>
      </c>
      <c r="AH39" s="75">
        <f t="shared" si="23"/>
        <v>0.77483331422509072</v>
      </c>
      <c r="AI39" s="75">
        <f t="shared" si="24"/>
        <v>0.45978028416581229</v>
      </c>
      <c r="AJ39" s="75">
        <f t="shared" si="14"/>
        <v>1.527636620875894E-2</v>
      </c>
      <c r="AL39" s="74">
        <f t="shared" si="15"/>
        <v>41812</v>
      </c>
      <c r="AM39" s="75">
        <f t="shared" si="19"/>
        <v>-0.11925744439324115</v>
      </c>
      <c r="AN39" s="75">
        <f t="shared" si="25"/>
        <v>-7.6172633536635503E-2</v>
      </c>
      <c r="AO39" s="75">
        <f t="shared" si="26"/>
        <v>-0.20830361883181958</v>
      </c>
      <c r="AP39" s="75">
        <f t="shared" si="27"/>
        <v>-0.16780683893997994</v>
      </c>
      <c r="AQ39" s="75">
        <f t="shared" si="28"/>
        <v>-0.29495739807386867</v>
      </c>
      <c r="AR39" s="75">
        <f t="shared" si="29"/>
        <v>-7.9292994628011981E-2</v>
      </c>
      <c r="AS39" s="75">
        <f t="shared" si="17"/>
        <v>3.1102460235397755E-2</v>
      </c>
      <c r="AU39" s="74">
        <f>IF(ISERROR(INDEX(($AL$4:$AS$53,$AC$4:$AJ$105,$T$4:$AA$156),,1,$B$16)),"",INDEX(($AL$4:$AS$53,$AC$4:$AJ$105,$T$4:$AA$156),,1,$B$16))</f>
        <v>41812</v>
      </c>
      <c r="AV39" s="75">
        <f>IF(ISERROR(INDEX(($AL$4:$AS$53,$AC$4:$AJ$105,$T$4:$AA$156),,2,$B$16)),"",INDEX(($AL$4:$AS$53,$AC$4:$AJ$105,$T$4:$AA$156),,2,$B$16))</f>
        <v>-0.11925744439324115</v>
      </c>
      <c r="AW39" s="75">
        <f>IF(ISERROR(INDEX(($AL$4:$AS$53,$AC$4:$AJ$105,$T$4:$AA$156),,3,$B$16)),"",INDEX(($AL$4:$AS$53,$AC$4:$AJ$105,$T$4:$AA$156),,3,$B$16))</f>
        <v>-7.6172633536635503E-2</v>
      </c>
      <c r="AX39" s="75">
        <f>IF(ISERROR(INDEX(($AL$4:$AS$53,$AC$4:$AJ$105,$T$4:$AA$156),,3,$B$16)),"",INDEX(($AL$4:$AS$53,$AC$4:$AJ$105,$T$4:$AA$156),,4,$B$16))</f>
        <v>-0.20830361883181958</v>
      </c>
      <c r="AY39" s="75">
        <f>IF(ISERROR(INDEX(($AL$4:$AS$53,$AC$4:$AJ$105,$T$4:$AA$156),,3,$B$16)),"",INDEX(($AL$4:$AS$53,$AC$4:$AJ$105,$T$4:$AA$156),,5,$B$16))</f>
        <v>-0.16780683893997994</v>
      </c>
      <c r="AZ39" s="75">
        <f>IF(ISERROR(INDEX(($AL$4:$AS$53,$AC$4:$AJ$105,$T$4:$AA$156),,6,$B$16)),"",INDEX(($AL$4:$AS$53,$AC$4:$AJ$105,$T$4:$AA$156),,6,$B$16))</f>
        <v>-0.29495739807386867</v>
      </c>
      <c r="BA39" s="75">
        <f>IF(ISERROR(INDEX(($AL$4:$AS$53,$AC$4:$AJ$105,$T$4:$AA$156),,7,$B$16)),"",INDEX(($AL$4:$AS$53,$AC$4:$AJ$105,$T$4:$AA$156),,7,$B$16))</f>
        <v>-7.9292994628011981E-2</v>
      </c>
      <c r="BB39" s="75">
        <f>IF(ISERROR(INDEX(($AL$4:$AS$53,$AC$4:$AJ$105,$T$4:$AA$156),,8,$B$16)),"",INDEX(($AL$4:$AS$53,$AC$4:$AJ$105,$T$4:$AA$156),,8,$B$16))</f>
        <v>3.1102460235397755E-2</v>
      </c>
    </row>
    <row r="40" spans="10:54">
      <c r="J40" s="99">
        <v>41084</v>
      </c>
      <c r="K40" s="87">
        <v>2512.1849999999999</v>
      </c>
      <c r="L40" s="87">
        <v>2260.877</v>
      </c>
      <c r="M40" s="87">
        <v>5239.6845999999996</v>
      </c>
      <c r="N40" s="107">
        <v>41084</v>
      </c>
      <c r="O40" s="87">
        <v>1450.28</v>
      </c>
      <c r="P40" s="87">
        <v>7057.85</v>
      </c>
      <c r="Q40" s="87">
        <v>1902.78</v>
      </c>
      <c r="R40" s="87">
        <v>3113.795296575373</v>
      </c>
      <c r="T40" s="74">
        <f t="shared" si="1"/>
        <v>41084</v>
      </c>
      <c r="U40" s="75">
        <f t="shared" si="5"/>
        <v>-2.6794496370311616E-2</v>
      </c>
      <c r="V40" s="75">
        <f t="shared" si="6"/>
        <v>-4.1684539805528886E-2</v>
      </c>
      <c r="W40" s="75">
        <f t="shared" si="7"/>
        <v>1.2551798813789761E-2</v>
      </c>
      <c r="X40" s="75">
        <f t="shared" si="8"/>
        <v>-2.3932590319280633E-2</v>
      </c>
      <c r="Y40" s="75">
        <f t="shared" si="9"/>
        <v>0.13038095512654202</v>
      </c>
      <c r="Z40" s="75">
        <f t="shared" si="10"/>
        <v>2.0706154985033587E-2</v>
      </c>
      <c r="AA40" s="75">
        <f t="shared" si="10"/>
        <v>0.13375822348017308</v>
      </c>
      <c r="AC40" s="74">
        <f t="shared" si="12"/>
        <v>41455</v>
      </c>
      <c r="AD40" s="75">
        <f t="shared" si="18"/>
        <v>-4.5081623983361352E-2</v>
      </c>
      <c r="AE40" s="75">
        <f t="shared" si="20"/>
        <v>-5.9729245410303E-2</v>
      </c>
      <c r="AF40" s="75">
        <f t="shared" si="21"/>
        <v>0.54751233817186939</v>
      </c>
      <c r="AG40" s="75">
        <f t="shared" si="22"/>
        <v>0.18746509463233019</v>
      </c>
      <c r="AH40" s="75">
        <f t="shared" si="23"/>
        <v>0.73417958626079671</v>
      </c>
      <c r="AI40" s="75">
        <f t="shared" si="24"/>
        <v>0.4377735462135639</v>
      </c>
      <c r="AJ40" s="75">
        <f t="shared" si="14"/>
        <v>-3.8092231270571708E-2</v>
      </c>
      <c r="AL40" s="74">
        <f t="shared" si="15"/>
        <v>41819</v>
      </c>
      <c r="AM40" s="75">
        <f t="shared" si="19"/>
        <v>-0.11368089910612056</v>
      </c>
      <c r="AN40" s="75">
        <f t="shared" si="25"/>
        <v>-7.1689048126977295E-2</v>
      </c>
      <c r="AO40" s="75">
        <f t="shared" si="26"/>
        <v>-0.18350466813059441</v>
      </c>
      <c r="AP40" s="75">
        <f t="shared" si="27"/>
        <v>-0.14256253500337601</v>
      </c>
      <c r="AQ40" s="75">
        <f t="shared" si="28"/>
        <v>-0.27916093836925315</v>
      </c>
      <c r="AR40" s="75">
        <f t="shared" si="29"/>
        <v>-7.5800181108849118E-2</v>
      </c>
      <c r="AS40" s="75">
        <f t="shared" si="17"/>
        <v>7.6525617150585701E-2</v>
      </c>
      <c r="AU40" s="74">
        <f>IF(ISERROR(INDEX(($AL$4:$AS$53,$AC$4:$AJ$105,$T$4:$AA$156),,1,$B$16)),"",INDEX(($AL$4:$AS$53,$AC$4:$AJ$105,$T$4:$AA$156),,1,$B$16))</f>
        <v>41819</v>
      </c>
      <c r="AV40" s="75">
        <f>IF(ISERROR(INDEX(($AL$4:$AS$53,$AC$4:$AJ$105,$T$4:$AA$156),,2,$B$16)),"",INDEX(($AL$4:$AS$53,$AC$4:$AJ$105,$T$4:$AA$156),,2,$B$16))</f>
        <v>-0.11368089910612056</v>
      </c>
      <c r="AW40" s="75">
        <f>IF(ISERROR(INDEX(($AL$4:$AS$53,$AC$4:$AJ$105,$T$4:$AA$156),,3,$B$16)),"",INDEX(($AL$4:$AS$53,$AC$4:$AJ$105,$T$4:$AA$156),,3,$B$16))</f>
        <v>-7.1689048126977295E-2</v>
      </c>
      <c r="AX40" s="75">
        <f>IF(ISERROR(INDEX(($AL$4:$AS$53,$AC$4:$AJ$105,$T$4:$AA$156),,3,$B$16)),"",INDEX(($AL$4:$AS$53,$AC$4:$AJ$105,$T$4:$AA$156),,4,$B$16))</f>
        <v>-0.18350466813059441</v>
      </c>
      <c r="AY40" s="75">
        <f>IF(ISERROR(INDEX(($AL$4:$AS$53,$AC$4:$AJ$105,$T$4:$AA$156),,3,$B$16)),"",INDEX(($AL$4:$AS$53,$AC$4:$AJ$105,$T$4:$AA$156),,5,$B$16))</f>
        <v>-0.14256253500337601</v>
      </c>
      <c r="AZ40" s="75">
        <f>IF(ISERROR(INDEX(($AL$4:$AS$53,$AC$4:$AJ$105,$T$4:$AA$156),,6,$B$16)),"",INDEX(($AL$4:$AS$53,$AC$4:$AJ$105,$T$4:$AA$156),,6,$B$16))</f>
        <v>-0.27916093836925315</v>
      </c>
      <c r="BA40" s="75">
        <f>IF(ISERROR(INDEX(($AL$4:$AS$53,$AC$4:$AJ$105,$T$4:$AA$156),,7,$B$16)),"",INDEX(($AL$4:$AS$53,$AC$4:$AJ$105,$T$4:$AA$156),,7,$B$16))</f>
        <v>-7.5800181108849118E-2</v>
      </c>
      <c r="BB40" s="75">
        <f>IF(ISERROR(INDEX(($AL$4:$AS$53,$AC$4:$AJ$105,$T$4:$AA$156),,8,$B$16)),"",INDEX(($AL$4:$AS$53,$AC$4:$AJ$105,$T$4:$AA$156),,8,$B$16))</f>
        <v>7.6525617150585701E-2</v>
      </c>
    </row>
    <row r="41" spans="10:54">
      <c r="J41" s="99">
        <v>41091</v>
      </c>
      <c r="K41" s="87">
        <v>2461.6120000000001</v>
      </c>
      <c r="L41" s="87">
        <v>2225.431</v>
      </c>
      <c r="M41" s="87">
        <v>5166.7109</v>
      </c>
      <c r="N41" s="107">
        <v>41091</v>
      </c>
      <c r="O41" s="87">
        <v>1399.67</v>
      </c>
      <c r="P41" s="87">
        <v>6712.54</v>
      </c>
      <c r="Q41" s="87">
        <v>1846.95</v>
      </c>
      <c r="R41" s="87">
        <v>2987.6085965512666</v>
      </c>
      <c r="T41" s="74">
        <f t="shared" si="1"/>
        <v>41091</v>
      </c>
      <c r="U41" s="75">
        <f t="shared" si="5"/>
        <v>-4.6386175301227905E-2</v>
      </c>
      <c r="V41" s="75">
        <f t="shared" si="6"/>
        <v>-5.6708997041394982E-2</v>
      </c>
      <c r="W41" s="75">
        <f t="shared" si="7"/>
        <v>-1.5501284665463411E-3</v>
      </c>
      <c r="X41" s="75">
        <f t="shared" si="8"/>
        <v>-5.7994131265815874E-2</v>
      </c>
      <c r="Y41" s="75">
        <f t="shared" si="9"/>
        <v>7.5076315949633043E-2</v>
      </c>
      <c r="Z41" s="75">
        <f t="shared" si="10"/>
        <v>-9.2426696992780055E-3</v>
      </c>
      <c r="AA41" s="75">
        <f t="shared" si="10"/>
        <v>8.781261844842847E-2</v>
      </c>
      <c r="AC41" s="74">
        <f t="shared" si="12"/>
        <v>41462</v>
      </c>
      <c r="AD41" s="75">
        <f t="shared" si="18"/>
        <v>-3.3708377105797105E-2</v>
      </c>
      <c r="AE41" s="75">
        <f t="shared" si="20"/>
        <v>-4.6430478514270179E-2</v>
      </c>
      <c r="AF41" s="75">
        <f t="shared" si="21"/>
        <v>0.59589973672202667</v>
      </c>
      <c r="AG41" s="75">
        <f t="shared" si="22"/>
        <v>0.21466025442134651</v>
      </c>
      <c r="AH41" s="75">
        <f t="shared" si="23"/>
        <v>0.74338706786440367</v>
      </c>
      <c r="AI41" s="75">
        <f t="shared" si="24"/>
        <v>0.44743518382891456</v>
      </c>
      <c r="AJ41" s="75">
        <f t="shared" si="14"/>
        <v>-4.5793761155094814E-2</v>
      </c>
      <c r="AL41" s="74">
        <f t="shared" si="15"/>
        <v>41826</v>
      </c>
      <c r="AM41" s="75">
        <f t="shared" si="19"/>
        <v>-0.10195939579250912</v>
      </c>
      <c r="AN41" s="75">
        <f t="shared" si="25"/>
        <v>-6.1266398636144137E-2</v>
      </c>
      <c r="AO41" s="75">
        <f t="shared" si="26"/>
        <v>-0.18105860629376291</v>
      </c>
      <c r="AP41" s="75">
        <f t="shared" si="27"/>
        <v>-0.14066777281696707</v>
      </c>
      <c r="AQ41" s="75">
        <f t="shared" si="28"/>
        <v>-0.26102235133214802</v>
      </c>
      <c r="AR41" s="75">
        <f t="shared" si="29"/>
        <v>-6.3177030495734421E-2</v>
      </c>
      <c r="AS41" s="75">
        <f t="shared" si="17"/>
        <v>9.5624689831293797E-2</v>
      </c>
      <c r="AU41" s="74">
        <f>IF(ISERROR(INDEX(($AL$4:$AS$53,$AC$4:$AJ$105,$T$4:$AA$156),,1,$B$16)),"",INDEX(($AL$4:$AS$53,$AC$4:$AJ$105,$T$4:$AA$156),,1,$B$16))</f>
        <v>41826</v>
      </c>
      <c r="AV41" s="75">
        <f>IF(ISERROR(INDEX(($AL$4:$AS$53,$AC$4:$AJ$105,$T$4:$AA$156),,2,$B$16)),"",INDEX(($AL$4:$AS$53,$AC$4:$AJ$105,$T$4:$AA$156),,2,$B$16))</f>
        <v>-0.10195939579250912</v>
      </c>
      <c r="AW41" s="75">
        <f>IF(ISERROR(INDEX(($AL$4:$AS$53,$AC$4:$AJ$105,$T$4:$AA$156),,3,$B$16)),"",INDEX(($AL$4:$AS$53,$AC$4:$AJ$105,$T$4:$AA$156),,3,$B$16))</f>
        <v>-6.1266398636144137E-2</v>
      </c>
      <c r="AX41" s="75">
        <f>IF(ISERROR(INDEX(($AL$4:$AS$53,$AC$4:$AJ$105,$T$4:$AA$156),,3,$B$16)),"",INDEX(($AL$4:$AS$53,$AC$4:$AJ$105,$T$4:$AA$156),,4,$B$16))</f>
        <v>-0.18105860629376291</v>
      </c>
      <c r="AY41" s="75">
        <f>IF(ISERROR(INDEX(($AL$4:$AS$53,$AC$4:$AJ$105,$T$4:$AA$156),,3,$B$16)),"",INDEX(($AL$4:$AS$53,$AC$4:$AJ$105,$T$4:$AA$156),,5,$B$16))</f>
        <v>-0.14066777281696707</v>
      </c>
      <c r="AZ41" s="75">
        <f>IF(ISERROR(INDEX(($AL$4:$AS$53,$AC$4:$AJ$105,$T$4:$AA$156),,6,$B$16)),"",INDEX(($AL$4:$AS$53,$AC$4:$AJ$105,$T$4:$AA$156),,6,$B$16))</f>
        <v>-0.26102235133214802</v>
      </c>
      <c r="BA41" s="75">
        <f>IF(ISERROR(INDEX(($AL$4:$AS$53,$AC$4:$AJ$105,$T$4:$AA$156),,7,$B$16)),"",INDEX(($AL$4:$AS$53,$AC$4:$AJ$105,$T$4:$AA$156),,7,$B$16))</f>
        <v>-6.3177030495734421E-2</v>
      </c>
      <c r="BB41" s="75">
        <f>IF(ISERROR(INDEX(($AL$4:$AS$53,$AC$4:$AJ$105,$T$4:$AA$156),,8,$B$16)),"",INDEX(($AL$4:$AS$53,$AC$4:$AJ$105,$T$4:$AA$156),,8,$B$16))</f>
        <v>9.5624689831293797E-2</v>
      </c>
    </row>
    <row r="42" spans="10:54">
      <c r="J42" s="99">
        <v>41098</v>
      </c>
      <c r="K42" s="87">
        <v>2472.614</v>
      </c>
      <c r="L42" s="87">
        <v>2223.5790000000002</v>
      </c>
      <c r="M42" s="87">
        <v>5313.9921999999997</v>
      </c>
      <c r="N42" s="107">
        <v>41098</v>
      </c>
      <c r="O42" s="87">
        <v>1404.58</v>
      </c>
      <c r="P42" s="87">
        <v>6876.7</v>
      </c>
      <c r="Q42" s="87">
        <v>1895.56</v>
      </c>
      <c r="R42" s="87">
        <v>2983.7212149069228</v>
      </c>
      <c r="T42" s="74">
        <f t="shared" si="1"/>
        <v>41098</v>
      </c>
      <c r="U42" s="75">
        <f t="shared" si="5"/>
        <v>-4.2124066041386854E-2</v>
      </c>
      <c r="V42" s="75">
        <f t="shared" si="6"/>
        <v>-5.7494002254982468E-2</v>
      </c>
      <c r="W42" s="75">
        <f t="shared" si="7"/>
        <v>2.6911497877648571E-2</v>
      </c>
      <c r="X42" s="75">
        <f t="shared" si="8"/>
        <v>-5.4689603187422553E-2</v>
      </c>
      <c r="Y42" s="75">
        <f t="shared" si="9"/>
        <v>0.10136808151472354</v>
      </c>
      <c r="Z42" s="75">
        <f t="shared" si="10"/>
        <v>1.6833138430838224E-2</v>
      </c>
      <c r="AA42" s="75">
        <f t="shared" si="10"/>
        <v>8.639719113632216E-2</v>
      </c>
      <c r="AC42" s="74">
        <f t="shared" si="12"/>
        <v>41469</v>
      </c>
      <c r="AD42" s="75">
        <f t="shared" si="18"/>
        <v>-1.2652465946433322E-2</v>
      </c>
      <c r="AE42" s="75">
        <f t="shared" si="20"/>
        <v>-3.1091740730816775E-2</v>
      </c>
      <c r="AF42" s="75">
        <f t="shared" si="21"/>
        <v>0.64116768267653823</v>
      </c>
      <c r="AG42" s="75">
        <f t="shared" si="22"/>
        <v>0.24858051504809175</v>
      </c>
      <c r="AH42" s="75">
        <f t="shared" si="23"/>
        <v>0.83710250145734011</v>
      </c>
      <c r="AI42" s="75">
        <f t="shared" si="24"/>
        <v>0.4761974512963234</v>
      </c>
      <c r="AJ42" s="75">
        <f t="shared" si="14"/>
        <v>-8.9307273724846703E-2</v>
      </c>
      <c r="AL42" s="74">
        <f t="shared" si="15"/>
        <v>41833</v>
      </c>
      <c r="AM42" s="75">
        <f t="shared" si="19"/>
        <v>-0.11460791886742838</v>
      </c>
      <c r="AN42" s="75">
        <f t="shared" si="25"/>
        <v>-6.6925124670659808E-2</v>
      </c>
      <c r="AO42" s="75">
        <f t="shared" si="26"/>
        <v>-0.20085704807974869</v>
      </c>
      <c r="AP42" s="75">
        <f t="shared" si="27"/>
        <v>-0.14864461693875519</v>
      </c>
      <c r="AQ42" s="75">
        <f t="shared" si="28"/>
        <v>-0.26103065464505126</v>
      </c>
      <c r="AR42" s="75">
        <f t="shared" si="29"/>
        <v>-8.1727070326064077E-2</v>
      </c>
      <c r="AS42" s="75">
        <f t="shared" si="17"/>
        <v>8.0940383769579904E-2</v>
      </c>
      <c r="AU42" s="74">
        <f>IF(ISERROR(INDEX(($AL$4:$AS$53,$AC$4:$AJ$105,$T$4:$AA$156),,1,$B$16)),"",INDEX(($AL$4:$AS$53,$AC$4:$AJ$105,$T$4:$AA$156),,1,$B$16))</f>
        <v>41833</v>
      </c>
      <c r="AV42" s="75">
        <f>IF(ISERROR(INDEX(($AL$4:$AS$53,$AC$4:$AJ$105,$T$4:$AA$156),,2,$B$16)),"",INDEX(($AL$4:$AS$53,$AC$4:$AJ$105,$T$4:$AA$156),,2,$B$16))</f>
        <v>-0.11460791886742838</v>
      </c>
      <c r="AW42" s="75">
        <f>IF(ISERROR(INDEX(($AL$4:$AS$53,$AC$4:$AJ$105,$T$4:$AA$156),,3,$B$16)),"",INDEX(($AL$4:$AS$53,$AC$4:$AJ$105,$T$4:$AA$156),,3,$B$16))</f>
        <v>-6.6925124670659808E-2</v>
      </c>
      <c r="AX42" s="75">
        <f>IF(ISERROR(INDEX(($AL$4:$AS$53,$AC$4:$AJ$105,$T$4:$AA$156),,3,$B$16)),"",INDEX(($AL$4:$AS$53,$AC$4:$AJ$105,$T$4:$AA$156),,4,$B$16))</f>
        <v>-0.20085704807974869</v>
      </c>
      <c r="AY42" s="75">
        <f>IF(ISERROR(INDEX(($AL$4:$AS$53,$AC$4:$AJ$105,$T$4:$AA$156),,3,$B$16)),"",INDEX(($AL$4:$AS$53,$AC$4:$AJ$105,$T$4:$AA$156),,5,$B$16))</f>
        <v>-0.14864461693875519</v>
      </c>
      <c r="AZ42" s="75">
        <f>IF(ISERROR(INDEX(($AL$4:$AS$53,$AC$4:$AJ$105,$T$4:$AA$156),,6,$B$16)),"",INDEX(($AL$4:$AS$53,$AC$4:$AJ$105,$T$4:$AA$156),,6,$B$16))</f>
        <v>-0.26103065464505126</v>
      </c>
      <c r="BA42" s="75">
        <f>IF(ISERROR(INDEX(($AL$4:$AS$53,$AC$4:$AJ$105,$T$4:$AA$156),,7,$B$16)),"",INDEX(($AL$4:$AS$53,$AC$4:$AJ$105,$T$4:$AA$156),,7,$B$16))</f>
        <v>-8.1727070326064077E-2</v>
      </c>
      <c r="BB42" s="75">
        <f>IF(ISERROR(INDEX(($AL$4:$AS$53,$AC$4:$AJ$105,$T$4:$AA$156),,8,$B$16)),"",INDEX(($AL$4:$AS$53,$AC$4:$AJ$105,$T$4:$AA$156),,8,$B$16))</f>
        <v>8.0940383769579904E-2</v>
      </c>
    </row>
    <row r="43" spans="10:54">
      <c r="J43" s="99">
        <v>41105</v>
      </c>
      <c r="K43" s="87">
        <v>2450.6329999999998</v>
      </c>
      <c r="L43" s="87">
        <v>2185.895</v>
      </c>
      <c r="M43" s="87">
        <v>5164.8456999999999</v>
      </c>
      <c r="N43" s="107">
        <v>41105</v>
      </c>
      <c r="O43" s="87">
        <v>1354.13</v>
      </c>
      <c r="P43" s="87">
        <v>6655.11</v>
      </c>
      <c r="Q43" s="87">
        <v>1843.88</v>
      </c>
      <c r="R43" s="87">
        <v>3018.0509256723908</v>
      </c>
      <c r="T43" s="74">
        <f t="shared" si="1"/>
        <v>41105</v>
      </c>
      <c r="U43" s="75">
        <f t="shared" si="5"/>
        <v>-5.0639374498082756E-2</v>
      </c>
      <c r="V43" s="75">
        <f t="shared" si="6"/>
        <v>-7.3467078102084526E-2</v>
      </c>
      <c r="W43" s="75">
        <f t="shared" si="7"/>
        <v>-1.9105722259183944E-3</v>
      </c>
      <c r="X43" s="75">
        <f t="shared" si="8"/>
        <v>-8.8643460937920526E-2</v>
      </c>
      <c r="Y43" s="75">
        <f t="shared" si="9"/>
        <v>6.587836214600773E-2</v>
      </c>
      <c r="Z43" s="75">
        <f t="shared" si="10"/>
        <v>-1.0889506378139457E-2</v>
      </c>
      <c r="AA43" s="75">
        <f t="shared" si="10"/>
        <v>9.8896918376854659E-2</v>
      </c>
      <c r="AC43" s="74">
        <f t="shared" si="12"/>
        <v>41476</v>
      </c>
      <c r="AD43" s="75">
        <f t="shared" si="18"/>
        <v>-4.9490764064358372E-2</v>
      </c>
      <c r="AE43" s="75">
        <f t="shared" si="20"/>
        <v>-5.3343290899658502E-2</v>
      </c>
      <c r="AF43" s="75">
        <f t="shared" si="21"/>
        <v>0.6428505234057742</v>
      </c>
      <c r="AG43" s="75">
        <f t="shared" si="22"/>
        <v>0.26257368910952517</v>
      </c>
      <c r="AH43" s="75">
        <f t="shared" si="23"/>
        <v>0.84404283045283313</v>
      </c>
      <c r="AI43" s="75">
        <f t="shared" si="24"/>
        <v>0.43104731214296188</v>
      </c>
      <c r="AJ43" s="75">
        <f t="shared" si="14"/>
        <v>-0.14316176739791842</v>
      </c>
      <c r="AL43" s="74">
        <f t="shared" si="15"/>
        <v>41840</v>
      </c>
      <c r="AM43" s="75">
        <f t="shared" si="19"/>
        <v>-0.10795720128241182</v>
      </c>
      <c r="AN43" s="75">
        <f t="shared" si="25"/>
        <v>-6.1406795576584794E-2</v>
      </c>
      <c r="AO43" s="75">
        <f t="shared" si="26"/>
        <v>-0.19252300545043044</v>
      </c>
      <c r="AP43" s="75">
        <f t="shared" si="27"/>
        <v>-0.15584157275729771</v>
      </c>
      <c r="AQ43" s="75">
        <f t="shared" si="28"/>
        <v>-0.25265735667592293</v>
      </c>
      <c r="AR43" s="75">
        <f t="shared" si="29"/>
        <v>-7.1956724517099779E-2</v>
      </c>
      <c r="AS43" s="75">
        <f t="shared" si="17"/>
        <v>0.17225154337701798</v>
      </c>
      <c r="AU43" s="74">
        <f>IF(ISERROR(INDEX(($AL$4:$AS$53,$AC$4:$AJ$105,$T$4:$AA$156),,1,$B$16)),"",INDEX(($AL$4:$AS$53,$AC$4:$AJ$105,$T$4:$AA$156),,1,$B$16))</f>
        <v>41840</v>
      </c>
      <c r="AV43" s="75">
        <f>IF(ISERROR(INDEX(($AL$4:$AS$53,$AC$4:$AJ$105,$T$4:$AA$156),,2,$B$16)),"",INDEX(($AL$4:$AS$53,$AC$4:$AJ$105,$T$4:$AA$156),,2,$B$16))</f>
        <v>-0.10795720128241182</v>
      </c>
      <c r="AW43" s="75">
        <f>IF(ISERROR(INDEX(($AL$4:$AS$53,$AC$4:$AJ$105,$T$4:$AA$156),,3,$B$16)),"",INDEX(($AL$4:$AS$53,$AC$4:$AJ$105,$T$4:$AA$156),,3,$B$16))</f>
        <v>-6.1406795576584794E-2</v>
      </c>
      <c r="AX43" s="75">
        <f>IF(ISERROR(INDEX(($AL$4:$AS$53,$AC$4:$AJ$105,$T$4:$AA$156),,3,$B$16)),"",INDEX(($AL$4:$AS$53,$AC$4:$AJ$105,$T$4:$AA$156),,4,$B$16))</f>
        <v>-0.19252300545043044</v>
      </c>
      <c r="AY43" s="75">
        <f>IF(ISERROR(INDEX(($AL$4:$AS$53,$AC$4:$AJ$105,$T$4:$AA$156),,3,$B$16)),"",INDEX(($AL$4:$AS$53,$AC$4:$AJ$105,$T$4:$AA$156),,5,$B$16))</f>
        <v>-0.15584157275729771</v>
      </c>
      <c r="AZ43" s="75">
        <f>IF(ISERROR(INDEX(($AL$4:$AS$53,$AC$4:$AJ$105,$T$4:$AA$156),,6,$B$16)),"",INDEX(($AL$4:$AS$53,$AC$4:$AJ$105,$T$4:$AA$156),,6,$B$16))</f>
        <v>-0.25265735667592293</v>
      </c>
      <c r="BA43" s="75">
        <f>IF(ISERROR(INDEX(($AL$4:$AS$53,$AC$4:$AJ$105,$T$4:$AA$156),,7,$B$16)),"",INDEX(($AL$4:$AS$53,$AC$4:$AJ$105,$T$4:$AA$156),,7,$B$16))</f>
        <v>-7.1956724517099779E-2</v>
      </c>
      <c r="BB43" s="75">
        <f>IF(ISERROR(INDEX(($AL$4:$AS$53,$AC$4:$AJ$105,$T$4:$AA$156),,8,$B$16)),"",INDEX(($AL$4:$AS$53,$AC$4:$AJ$105,$T$4:$AA$156),,8,$B$16))</f>
        <v>0.17225154337701798</v>
      </c>
    </row>
    <row r="44" spans="10:54">
      <c r="J44" s="99">
        <v>41112</v>
      </c>
      <c r="K44" s="87">
        <v>2398.4549999999999</v>
      </c>
      <c r="L44" s="87">
        <v>2168.6379999999999</v>
      </c>
      <c r="M44" s="87">
        <v>5041.0977000000003</v>
      </c>
      <c r="N44" s="107">
        <v>41112</v>
      </c>
      <c r="O44" s="87">
        <v>1296.7</v>
      </c>
      <c r="P44" s="87">
        <v>6306.26</v>
      </c>
      <c r="Q44" s="87">
        <v>1792.54</v>
      </c>
      <c r="R44" s="87">
        <v>2856.7423630409803</v>
      </c>
      <c r="T44" s="74">
        <f t="shared" si="1"/>
        <v>41112</v>
      </c>
      <c r="U44" s="75">
        <f t="shared" si="5"/>
        <v>-7.0852820867832511E-2</v>
      </c>
      <c r="V44" s="75">
        <f t="shared" si="6"/>
        <v>-8.0781783809903196E-2</v>
      </c>
      <c r="W44" s="75">
        <f t="shared" si="7"/>
        <v>-2.5824465821652876E-2</v>
      </c>
      <c r="X44" s="75">
        <f t="shared" si="8"/>
        <v>-0.12729499811554401</v>
      </c>
      <c r="Y44" s="75">
        <f t="shared" si="9"/>
        <v>1.0006758726284426E-2</v>
      </c>
      <c r="Z44" s="75">
        <f t="shared" si="10"/>
        <v>-3.8429765366005508E-2</v>
      </c>
      <c r="AA44" s="75">
        <f t="shared" si="10"/>
        <v>4.0163157168380481E-2</v>
      </c>
      <c r="AC44" s="74">
        <f t="shared" si="12"/>
        <v>41483</v>
      </c>
      <c r="AD44" s="75">
        <f t="shared" si="18"/>
        <v>-3.4941165903170868E-2</v>
      </c>
      <c r="AE44" s="75">
        <f t="shared" si="20"/>
        <v>-4.4695980677760594E-2</v>
      </c>
      <c r="AF44" s="75">
        <f t="shared" si="21"/>
        <v>0.86186335510451872</v>
      </c>
      <c r="AG44" s="75">
        <f t="shared" si="22"/>
        <v>0.36952373565001539</v>
      </c>
      <c r="AH44" s="75">
        <f t="shared" si="23"/>
        <v>1.2740138128371865</v>
      </c>
      <c r="AI44" s="75">
        <f t="shared" si="24"/>
        <v>0.5820829061081001</v>
      </c>
      <c r="AJ44" s="75">
        <f t="shared" si="14"/>
        <v>-0.11918174069423093</v>
      </c>
      <c r="AL44" s="74">
        <f t="shared" si="15"/>
        <v>41847</v>
      </c>
      <c r="AM44" s="75">
        <f t="shared" si="19"/>
        <v>-6.8258991761931065E-2</v>
      </c>
      <c r="AN44" s="75">
        <f t="shared" si="25"/>
        <v>-3.0616561368961404E-2</v>
      </c>
      <c r="AO44" s="75">
        <f t="shared" si="26"/>
        <v>-0.19211386389561946</v>
      </c>
      <c r="AP44" s="75">
        <f t="shared" si="27"/>
        <v>-0.17329746196081708</v>
      </c>
      <c r="AQ44" s="75">
        <f t="shared" si="28"/>
        <v>-0.23487996375010833</v>
      </c>
      <c r="AR44" s="75">
        <f t="shared" si="29"/>
        <v>-5.4690106418470386E-2</v>
      </c>
      <c r="AS44" s="75">
        <f t="shared" si="17"/>
        <v>0.13923656301789555</v>
      </c>
      <c r="AU44" s="74">
        <f>IF(ISERROR(INDEX(($AL$4:$AS$53,$AC$4:$AJ$105,$T$4:$AA$156),,1,$B$16)),"",INDEX(($AL$4:$AS$53,$AC$4:$AJ$105,$T$4:$AA$156),,1,$B$16))</f>
        <v>41847</v>
      </c>
      <c r="AV44" s="75">
        <f>IF(ISERROR(INDEX(($AL$4:$AS$53,$AC$4:$AJ$105,$T$4:$AA$156),,2,$B$16)),"",INDEX(($AL$4:$AS$53,$AC$4:$AJ$105,$T$4:$AA$156),,2,$B$16))</f>
        <v>-6.8258991761931065E-2</v>
      </c>
      <c r="AW44" s="75">
        <f>IF(ISERROR(INDEX(($AL$4:$AS$53,$AC$4:$AJ$105,$T$4:$AA$156),,3,$B$16)),"",INDEX(($AL$4:$AS$53,$AC$4:$AJ$105,$T$4:$AA$156),,3,$B$16))</f>
        <v>-3.0616561368961404E-2</v>
      </c>
      <c r="AX44" s="75">
        <f>IF(ISERROR(INDEX(($AL$4:$AS$53,$AC$4:$AJ$105,$T$4:$AA$156),,3,$B$16)),"",INDEX(($AL$4:$AS$53,$AC$4:$AJ$105,$T$4:$AA$156),,4,$B$16))</f>
        <v>-0.19211386389561946</v>
      </c>
      <c r="AY44" s="75">
        <f>IF(ISERROR(INDEX(($AL$4:$AS$53,$AC$4:$AJ$105,$T$4:$AA$156),,3,$B$16)),"",INDEX(($AL$4:$AS$53,$AC$4:$AJ$105,$T$4:$AA$156),,5,$B$16))</f>
        <v>-0.17329746196081708</v>
      </c>
      <c r="AZ44" s="75">
        <f>IF(ISERROR(INDEX(($AL$4:$AS$53,$AC$4:$AJ$105,$T$4:$AA$156),,6,$B$16)),"",INDEX(($AL$4:$AS$53,$AC$4:$AJ$105,$T$4:$AA$156),,6,$B$16))</f>
        <v>-0.23487996375010833</v>
      </c>
      <c r="BA44" s="75">
        <f>IF(ISERROR(INDEX(($AL$4:$AS$53,$AC$4:$AJ$105,$T$4:$AA$156),,7,$B$16)),"",INDEX(($AL$4:$AS$53,$AC$4:$AJ$105,$T$4:$AA$156),,7,$B$16))</f>
        <v>-5.4690106418470386E-2</v>
      </c>
      <c r="BB44" s="75">
        <f>IF(ISERROR(INDEX(($AL$4:$AS$53,$AC$4:$AJ$105,$T$4:$AA$156),,8,$B$16)),"",INDEX(($AL$4:$AS$53,$AC$4:$AJ$105,$T$4:$AA$156),,8,$B$16))</f>
        <v>0.13923656301789555</v>
      </c>
    </row>
    <row r="45" spans="10:54">
      <c r="J45" s="99">
        <v>41119</v>
      </c>
      <c r="K45" s="87">
        <v>2349.1080000000002</v>
      </c>
      <c r="L45" s="87">
        <v>2128.7649999999999</v>
      </c>
      <c r="M45" s="87">
        <v>5045.5806000000002</v>
      </c>
      <c r="N45" s="107">
        <v>41119</v>
      </c>
      <c r="O45" s="87">
        <v>1280.55</v>
      </c>
      <c r="P45" s="87">
        <v>6199.49</v>
      </c>
      <c r="Q45" s="87">
        <v>1772.09</v>
      </c>
      <c r="R45" s="87">
        <v>2747.1099241433085</v>
      </c>
      <c r="T45" s="74">
        <f t="shared" si="1"/>
        <v>41119</v>
      </c>
      <c r="U45" s="75">
        <f t="shared" si="5"/>
        <v>-8.9969554702169496E-2</v>
      </c>
      <c r="V45" s="75">
        <f t="shared" si="6"/>
        <v>-9.7682708691855802E-2</v>
      </c>
      <c r="W45" s="75">
        <f t="shared" si="7"/>
        <v>-2.4958160155296061E-2</v>
      </c>
      <c r="X45" s="75">
        <f t="shared" si="8"/>
        <v>-0.13816427071555482</v>
      </c>
      <c r="Y45" s="75">
        <f t="shared" si="9"/>
        <v>-7.0934594108056359E-3</v>
      </c>
      <c r="Z45" s="75">
        <f t="shared" si="10"/>
        <v>-4.9399736076988332E-2</v>
      </c>
      <c r="AA45" s="75">
        <f t="shared" si="10"/>
        <v>2.4509341604339596E-4</v>
      </c>
      <c r="AC45" s="74">
        <f t="shared" si="12"/>
        <v>41490</v>
      </c>
      <c r="AD45" s="75">
        <f t="shared" si="18"/>
        <v>-2.4850175588872592E-2</v>
      </c>
      <c r="AE45" s="75">
        <f t="shared" si="20"/>
        <v>-3.5874793104955338E-2</v>
      </c>
      <c r="AF45" s="75">
        <f t="shared" si="21"/>
        <v>0.86246965812047383</v>
      </c>
      <c r="AG45" s="75">
        <f t="shared" si="22"/>
        <v>0.39109525286999691</v>
      </c>
      <c r="AH45" s="75">
        <f t="shared" si="23"/>
        <v>1.1828109785734702</v>
      </c>
      <c r="AI45" s="75">
        <f t="shared" si="24"/>
        <v>0.58468434158488347</v>
      </c>
      <c r="AJ45" s="75">
        <f t="shared" si="14"/>
        <v>-0.10965652929469083</v>
      </c>
      <c r="AL45" s="74">
        <f t="shared" si="15"/>
        <v>41854</v>
      </c>
      <c r="AM45" s="75">
        <f t="shared" si="19"/>
        <v>-3.9839179177380224E-2</v>
      </c>
      <c r="AN45" s="75">
        <f t="shared" si="25"/>
        <v>-3.8641067016749187E-3</v>
      </c>
      <c r="AO45" s="75">
        <f t="shared" si="26"/>
        <v>-0.16753697098834963</v>
      </c>
      <c r="AP45" s="75">
        <f t="shared" si="27"/>
        <v>-0.1433371891569355</v>
      </c>
      <c r="AQ45" s="75">
        <f t="shared" si="28"/>
        <v>-0.22150925760079343</v>
      </c>
      <c r="AR45" s="75">
        <f t="shared" si="29"/>
        <v>-3.5898361169173332E-2</v>
      </c>
      <c r="AS45" s="75">
        <f t="shared" si="17"/>
        <v>0.19649076621606976</v>
      </c>
      <c r="AU45" s="74">
        <f>IF(ISERROR(INDEX(($AL$4:$AS$53,$AC$4:$AJ$105,$T$4:$AA$156),,1,$B$16)),"",INDEX(($AL$4:$AS$53,$AC$4:$AJ$105,$T$4:$AA$156),,1,$B$16))</f>
        <v>41854</v>
      </c>
      <c r="AV45" s="75">
        <f>IF(ISERROR(INDEX(($AL$4:$AS$53,$AC$4:$AJ$105,$T$4:$AA$156),,2,$B$16)),"",INDEX(($AL$4:$AS$53,$AC$4:$AJ$105,$T$4:$AA$156),,2,$B$16))</f>
        <v>-3.9839179177380224E-2</v>
      </c>
      <c r="AW45" s="75">
        <f>IF(ISERROR(INDEX(($AL$4:$AS$53,$AC$4:$AJ$105,$T$4:$AA$156),,3,$B$16)),"",INDEX(($AL$4:$AS$53,$AC$4:$AJ$105,$T$4:$AA$156),,3,$B$16))</f>
        <v>-3.8641067016749187E-3</v>
      </c>
      <c r="AX45" s="75">
        <f>IF(ISERROR(INDEX(($AL$4:$AS$53,$AC$4:$AJ$105,$T$4:$AA$156),,3,$B$16)),"",INDEX(($AL$4:$AS$53,$AC$4:$AJ$105,$T$4:$AA$156),,4,$B$16))</f>
        <v>-0.16753697098834963</v>
      </c>
      <c r="AY45" s="75">
        <f>IF(ISERROR(INDEX(($AL$4:$AS$53,$AC$4:$AJ$105,$T$4:$AA$156),,3,$B$16)),"",INDEX(($AL$4:$AS$53,$AC$4:$AJ$105,$T$4:$AA$156),,5,$B$16))</f>
        <v>-0.1433371891569355</v>
      </c>
      <c r="AZ45" s="75">
        <f>IF(ISERROR(INDEX(($AL$4:$AS$53,$AC$4:$AJ$105,$T$4:$AA$156),,6,$B$16)),"",INDEX(($AL$4:$AS$53,$AC$4:$AJ$105,$T$4:$AA$156),,6,$B$16))</f>
        <v>-0.22150925760079343</v>
      </c>
      <c r="BA45" s="75">
        <f>IF(ISERROR(INDEX(($AL$4:$AS$53,$AC$4:$AJ$105,$T$4:$AA$156),,7,$B$16)),"",INDEX(($AL$4:$AS$53,$AC$4:$AJ$105,$T$4:$AA$156),,7,$B$16))</f>
        <v>-3.5898361169173332E-2</v>
      </c>
      <c r="BB45" s="75">
        <f>IF(ISERROR(INDEX(($AL$4:$AS$53,$AC$4:$AJ$105,$T$4:$AA$156),,8,$B$16)),"",INDEX(($AL$4:$AS$53,$AC$4:$AJ$105,$T$4:$AA$156),,8,$B$16))</f>
        <v>0.19649076621606976</v>
      </c>
    </row>
    <row r="46" spans="10:54">
      <c r="J46" s="99">
        <v>41126</v>
      </c>
      <c r="K46" s="87">
        <v>2353.7370000000001</v>
      </c>
      <c r="L46" s="87">
        <v>2132.7959999999998</v>
      </c>
      <c r="M46" s="87">
        <v>5190.7948999999999</v>
      </c>
      <c r="N46" s="107">
        <v>41126</v>
      </c>
      <c r="O46" s="87">
        <v>1274.51</v>
      </c>
      <c r="P46" s="87">
        <v>6248.35</v>
      </c>
      <c r="Q46" s="87">
        <v>1781.13</v>
      </c>
      <c r="R46" s="87">
        <v>2831.0605556306414</v>
      </c>
      <c r="T46" s="74">
        <f t="shared" si="1"/>
        <v>41126</v>
      </c>
      <c r="U46" s="75">
        <f t="shared" si="5"/>
        <v>-8.8176307677646282E-2</v>
      </c>
      <c r="V46" s="75">
        <f t="shared" si="6"/>
        <v>-9.5974093132475957E-2</v>
      </c>
      <c r="W46" s="75">
        <f t="shared" si="7"/>
        <v>3.104025243894748E-3</v>
      </c>
      <c r="X46" s="75">
        <f t="shared" si="8"/>
        <v>-0.14222931136596129</v>
      </c>
      <c r="Y46" s="75">
        <f t="shared" si="9"/>
        <v>7.3192841515878904E-4</v>
      </c>
      <c r="Z46" s="75">
        <f t="shared" si="10"/>
        <v>-4.455041895095968E-2</v>
      </c>
      <c r="AA46" s="75">
        <f t="shared" si="10"/>
        <v>3.0812201960332741E-2</v>
      </c>
      <c r="AC46" s="74">
        <f t="shared" si="12"/>
        <v>41497</v>
      </c>
      <c r="AD46" s="75">
        <f t="shared" si="18"/>
        <v>-8.0367762464466086E-3</v>
      </c>
      <c r="AE46" s="75">
        <f t="shared" si="20"/>
        <v>-2.5035013007545959E-2</v>
      </c>
      <c r="AF46" s="75">
        <f t="shared" si="21"/>
        <v>0.81012612141333862</v>
      </c>
      <c r="AG46" s="75">
        <f t="shared" si="22"/>
        <v>0.33863636363636362</v>
      </c>
      <c r="AH46" s="75">
        <f t="shared" si="23"/>
        <v>1.1093206777559064</v>
      </c>
      <c r="AI46" s="75">
        <f t="shared" si="24"/>
        <v>0.60390215321517515</v>
      </c>
      <c r="AJ46" s="75">
        <f t="shared" si="14"/>
        <v>-8.9883267778572473E-2</v>
      </c>
      <c r="AL46" s="74">
        <f t="shared" si="15"/>
        <v>41861</v>
      </c>
      <c r="AM46" s="75">
        <f t="shared" si="19"/>
        <v>-3.9125262669338801E-2</v>
      </c>
      <c r="AN46" s="75">
        <f t="shared" si="25"/>
        <v>2.9401307332554971E-4</v>
      </c>
      <c r="AO46" s="75">
        <f t="shared" si="26"/>
        <v>-0.16188626174051535</v>
      </c>
      <c r="AP46" s="75">
        <f t="shared" si="27"/>
        <v>-0.13234547481588876</v>
      </c>
      <c r="AQ46" s="75">
        <f t="shared" si="28"/>
        <v>-0.2208639715694567</v>
      </c>
      <c r="AR46" s="75">
        <f t="shared" si="29"/>
        <v>-2.7915273739896884E-3</v>
      </c>
      <c r="AS46" s="75">
        <f t="shared" si="17"/>
        <v>0.25979932158730357</v>
      </c>
      <c r="AU46" s="74">
        <f>IF(ISERROR(INDEX(($AL$4:$AS$53,$AC$4:$AJ$105,$T$4:$AA$156),,1,$B$16)),"",INDEX(($AL$4:$AS$53,$AC$4:$AJ$105,$T$4:$AA$156),,1,$B$16))</f>
        <v>41861</v>
      </c>
      <c r="AV46" s="75">
        <f>IF(ISERROR(INDEX(($AL$4:$AS$53,$AC$4:$AJ$105,$T$4:$AA$156),,2,$B$16)),"",INDEX(($AL$4:$AS$53,$AC$4:$AJ$105,$T$4:$AA$156),,2,$B$16))</f>
        <v>-3.9125262669338801E-2</v>
      </c>
      <c r="AW46" s="75">
        <f>IF(ISERROR(INDEX(($AL$4:$AS$53,$AC$4:$AJ$105,$T$4:$AA$156),,3,$B$16)),"",INDEX(($AL$4:$AS$53,$AC$4:$AJ$105,$T$4:$AA$156),,3,$B$16))</f>
        <v>2.9401307332554971E-4</v>
      </c>
      <c r="AX46" s="75">
        <f>IF(ISERROR(INDEX(($AL$4:$AS$53,$AC$4:$AJ$105,$T$4:$AA$156),,3,$B$16)),"",INDEX(($AL$4:$AS$53,$AC$4:$AJ$105,$T$4:$AA$156),,4,$B$16))</f>
        <v>-0.16188626174051535</v>
      </c>
      <c r="AY46" s="75">
        <f>IF(ISERROR(INDEX(($AL$4:$AS$53,$AC$4:$AJ$105,$T$4:$AA$156),,3,$B$16)),"",INDEX(($AL$4:$AS$53,$AC$4:$AJ$105,$T$4:$AA$156),,5,$B$16))</f>
        <v>-0.13234547481588876</v>
      </c>
      <c r="AZ46" s="75">
        <f>IF(ISERROR(INDEX(($AL$4:$AS$53,$AC$4:$AJ$105,$T$4:$AA$156),,6,$B$16)),"",INDEX(($AL$4:$AS$53,$AC$4:$AJ$105,$T$4:$AA$156),,6,$B$16))</f>
        <v>-0.2208639715694567</v>
      </c>
      <c r="BA46" s="75">
        <f>IF(ISERROR(INDEX(($AL$4:$AS$53,$AC$4:$AJ$105,$T$4:$AA$156),,7,$B$16)),"",INDEX(($AL$4:$AS$53,$AC$4:$AJ$105,$T$4:$AA$156),,7,$B$16))</f>
        <v>-2.7915273739896884E-3</v>
      </c>
      <c r="BB46" s="75">
        <f>IF(ISERROR(INDEX(($AL$4:$AS$53,$AC$4:$AJ$105,$T$4:$AA$156),,8,$B$16)),"",INDEX(($AL$4:$AS$53,$AC$4:$AJ$105,$T$4:$AA$156),,8,$B$16))</f>
        <v>0.25979932158730357</v>
      </c>
    </row>
    <row r="47" spans="10:54">
      <c r="J47" s="99">
        <v>41133</v>
      </c>
      <c r="K47" s="87">
        <v>2399.7510000000002</v>
      </c>
      <c r="L47" s="87">
        <v>2168.8139999999999</v>
      </c>
      <c r="M47" s="87">
        <v>5334.9179999999997</v>
      </c>
      <c r="N47" s="107">
        <v>41133</v>
      </c>
      <c r="O47" s="87">
        <v>1310</v>
      </c>
      <c r="P47" s="87">
        <v>6538.19</v>
      </c>
      <c r="Q47" s="87">
        <v>1824.15</v>
      </c>
      <c r="R47" s="87">
        <v>3049.9239442953967</v>
      </c>
      <c r="T47" s="74">
        <f t="shared" si="1"/>
        <v>41133</v>
      </c>
      <c r="U47" s="75">
        <f t="shared" si="5"/>
        <v>-7.0350758188250984E-2</v>
      </c>
      <c r="V47" s="75">
        <f t="shared" si="6"/>
        <v>-8.0707182882478135E-2</v>
      </c>
      <c r="W47" s="75">
        <f t="shared" si="7"/>
        <v>3.0955339835543993E-2</v>
      </c>
      <c r="X47" s="75">
        <f t="shared" si="8"/>
        <v>-0.11834383244494695</v>
      </c>
      <c r="Y47" s="75">
        <f t="shared" si="9"/>
        <v>4.71525261940684E-2</v>
      </c>
      <c r="Z47" s="75">
        <f t="shared" si="10"/>
        <v>-2.1473248291474012E-2</v>
      </c>
      <c r="AA47" s="75">
        <f t="shared" si="10"/>
        <v>0.11050214400318703</v>
      </c>
      <c r="AC47" s="74">
        <f t="shared" si="12"/>
        <v>41504</v>
      </c>
      <c r="AD47" s="75">
        <f t="shared" si="18"/>
        <v>-1.6793004737192252E-4</v>
      </c>
      <c r="AE47" s="75">
        <f t="shared" si="20"/>
        <v>-1.7330726123218954E-2</v>
      </c>
      <c r="AF47" s="75">
        <f t="shared" si="21"/>
        <v>0.73970936326441739</v>
      </c>
      <c r="AG47" s="75">
        <f t="shared" si="22"/>
        <v>0.29647067949115735</v>
      </c>
      <c r="AH47" s="75">
        <f t="shared" si="23"/>
        <v>1.062777843266121</v>
      </c>
      <c r="AI47" s="75">
        <f t="shared" si="24"/>
        <v>0.58544602314340133</v>
      </c>
      <c r="AJ47" s="75">
        <f t="shared" si="14"/>
        <v>-6.7940670545034276E-2</v>
      </c>
      <c r="AL47" s="74">
        <f t="shared" si="15"/>
        <v>41868</v>
      </c>
      <c r="AM47" s="75">
        <f t="shared" si="19"/>
        <v>-2.6965187089817433E-2</v>
      </c>
      <c r="AN47" s="75">
        <f t="shared" si="25"/>
        <v>1.5021560958710323E-2</v>
      </c>
      <c r="AO47" s="75">
        <f t="shared" si="26"/>
        <v>-0.13447176820488704</v>
      </c>
      <c r="AP47" s="75">
        <f t="shared" si="27"/>
        <v>-0.10512789644758258</v>
      </c>
      <c r="AQ47" s="75">
        <f t="shared" si="28"/>
        <v>-0.1763659246272703</v>
      </c>
      <c r="AR47" s="75">
        <f t="shared" si="29"/>
        <v>3.1884689493644203E-2</v>
      </c>
      <c r="AS47" s="75">
        <f t="shared" si="17"/>
        <v>0.29113730229110701</v>
      </c>
      <c r="AU47" s="74">
        <f>IF(ISERROR(INDEX(($AL$4:$AS$53,$AC$4:$AJ$105,$T$4:$AA$156),,1,$B$16)),"",INDEX(($AL$4:$AS$53,$AC$4:$AJ$105,$T$4:$AA$156),,1,$B$16))</f>
        <v>41868</v>
      </c>
      <c r="AV47" s="75">
        <f>IF(ISERROR(INDEX(($AL$4:$AS$53,$AC$4:$AJ$105,$T$4:$AA$156),,2,$B$16)),"",INDEX(($AL$4:$AS$53,$AC$4:$AJ$105,$T$4:$AA$156),,2,$B$16))</f>
        <v>-2.6965187089817433E-2</v>
      </c>
      <c r="AW47" s="75">
        <f>IF(ISERROR(INDEX(($AL$4:$AS$53,$AC$4:$AJ$105,$T$4:$AA$156),,3,$B$16)),"",INDEX(($AL$4:$AS$53,$AC$4:$AJ$105,$T$4:$AA$156),,3,$B$16))</f>
        <v>1.5021560958710323E-2</v>
      </c>
      <c r="AX47" s="75">
        <f>IF(ISERROR(INDEX(($AL$4:$AS$53,$AC$4:$AJ$105,$T$4:$AA$156),,3,$B$16)),"",INDEX(($AL$4:$AS$53,$AC$4:$AJ$105,$T$4:$AA$156),,4,$B$16))</f>
        <v>-0.13447176820488704</v>
      </c>
      <c r="AY47" s="75">
        <f>IF(ISERROR(INDEX(($AL$4:$AS$53,$AC$4:$AJ$105,$T$4:$AA$156),,3,$B$16)),"",INDEX(($AL$4:$AS$53,$AC$4:$AJ$105,$T$4:$AA$156),,5,$B$16))</f>
        <v>-0.10512789644758258</v>
      </c>
      <c r="AZ47" s="75">
        <f>IF(ISERROR(INDEX(($AL$4:$AS$53,$AC$4:$AJ$105,$T$4:$AA$156),,6,$B$16)),"",INDEX(($AL$4:$AS$53,$AC$4:$AJ$105,$T$4:$AA$156),,6,$B$16))</f>
        <v>-0.1763659246272703</v>
      </c>
      <c r="BA47" s="75">
        <f>IF(ISERROR(INDEX(($AL$4:$AS$53,$AC$4:$AJ$105,$T$4:$AA$156),,7,$B$16)),"",INDEX(($AL$4:$AS$53,$AC$4:$AJ$105,$T$4:$AA$156),,7,$B$16))</f>
        <v>3.1884689493644203E-2</v>
      </c>
      <c r="BB47" s="75">
        <f>IF(ISERROR(INDEX(($AL$4:$AS$53,$AC$4:$AJ$105,$T$4:$AA$156),,8,$B$16)),"",INDEX(($AL$4:$AS$53,$AC$4:$AJ$105,$T$4:$AA$156),,8,$B$16))</f>
        <v>0.29113730229110701</v>
      </c>
    </row>
    <row r="48" spans="10:54">
      <c r="J48" s="99">
        <v>41140</v>
      </c>
      <c r="K48" s="87">
        <v>2313.4760000000001</v>
      </c>
      <c r="L48" s="87">
        <v>2114.8910000000001</v>
      </c>
      <c r="M48" s="87">
        <v>5236.1806999999999</v>
      </c>
      <c r="N48" s="107">
        <v>41140</v>
      </c>
      <c r="O48" s="87">
        <v>1314.63</v>
      </c>
      <c r="P48" s="87">
        <v>6319.23</v>
      </c>
      <c r="Q48" s="87">
        <v>1781.51</v>
      </c>
      <c r="R48" s="87">
        <v>3134.5505811089151</v>
      </c>
      <c r="T48" s="74">
        <f t="shared" si="1"/>
        <v>41140</v>
      </c>
      <c r="U48" s="75">
        <f t="shared" si="5"/>
        <v>-0.10377317923831353</v>
      </c>
      <c r="V48" s="75">
        <f t="shared" si="6"/>
        <v>-0.10356346589126908</v>
      </c>
      <c r="W48" s="75">
        <f t="shared" si="7"/>
        <v>1.1874681674360676E-2</v>
      </c>
      <c r="X48" s="75">
        <f t="shared" si="8"/>
        <v>-0.11522774995961871</v>
      </c>
      <c r="Y48" s="75">
        <f t="shared" si="9"/>
        <v>1.2084026022697758E-2</v>
      </c>
      <c r="Z48" s="75">
        <f t="shared" si="10"/>
        <v>-4.4346575974423152E-2</v>
      </c>
      <c r="AA48" s="75">
        <f t="shared" si="10"/>
        <v>0.14131539159153061</v>
      </c>
      <c r="AC48" s="74">
        <f t="shared" si="12"/>
        <v>41511</v>
      </c>
      <c r="AD48" s="75">
        <f t="shared" si="18"/>
        <v>-7.6379966249097153E-3</v>
      </c>
      <c r="AE48" s="75">
        <f t="shared" si="20"/>
        <v>-2.2553697696647501E-2</v>
      </c>
      <c r="AF48" s="75">
        <f t="shared" si="21"/>
        <v>0.76550229962522476</v>
      </c>
      <c r="AG48" s="75">
        <f t="shared" si="22"/>
        <v>0.32125349053676677</v>
      </c>
      <c r="AH48" s="75">
        <f t="shared" si="23"/>
        <v>1.0905730696503513</v>
      </c>
      <c r="AI48" s="75">
        <f t="shared" si="24"/>
        <v>0.55186172550168444</v>
      </c>
      <c r="AJ48" s="75">
        <f t="shared" si="14"/>
        <v>-4.4724495663032604E-2</v>
      </c>
      <c r="AL48" s="74">
        <f t="shared" si="15"/>
        <v>41875</v>
      </c>
      <c r="AM48" s="75">
        <f t="shared" si="19"/>
        <v>-2.5015931219997567E-2</v>
      </c>
      <c r="AN48" s="75">
        <f t="shared" si="25"/>
        <v>2.1438795138983613E-2</v>
      </c>
      <c r="AO48" s="75">
        <f t="shared" si="26"/>
        <v>-8.9473632745873277E-2</v>
      </c>
      <c r="AP48" s="75">
        <f t="shared" si="27"/>
        <v>-5.4382815239750193E-2</v>
      </c>
      <c r="AQ48" s="75">
        <f t="shared" si="28"/>
        <v>-0.165469012629339</v>
      </c>
      <c r="AR48" s="75">
        <f t="shared" si="29"/>
        <v>6.2598299210882891E-2</v>
      </c>
      <c r="AS48" s="75">
        <f t="shared" si="17"/>
        <v>0.41559192407757473</v>
      </c>
      <c r="AU48" s="74">
        <f>IF(ISERROR(INDEX(($AL$4:$AS$53,$AC$4:$AJ$105,$T$4:$AA$156),,1,$B$16)),"",INDEX(($AL$4:$AS$53,$AC$4:$AJ$105,$T$4:$AA$156),,1,$B$16))</f>
        <v>41875</v>
      </c>
      <c r="AV48" s="75">
        <f>IF(ISERROR(INDEX(($AL$4:$AS$53,$AC$4:$AJ$105,$T$4:$AA$156),,2,$B$16)),"",INDEX(($AL$4:$AS$53,$AC$4:$AJ$105,$T$4:$AA$156),,2,$B$16))</f>
        <v>-2.5015931219997567E-2</v>
      </c>
      <c r="AW48" s="75">
        <f>IF(ISERROR(INDEX(($AL$4:$AS$53,$AC$4:$AJ$105,$T$4:$AA$156),,3,$B$16)),"",INDEX(($AL$4:$AS$53,$AC$4:$AJ$105,$T$4:$AA$156),,3,$B$16))</f>
        <v>2.1438795138983613E-2</v>
      </c>
      <c r="AX48" s="75">
        <f>IF(ISERROR(INDEX(($AL$4:$AS$53,$AC$4:$AJ$105,$T$4:$AA$156),,3,$B$16)),"",INDEX(($AL$4:$AS$53,$AC$4:$AJ$105,$T$4:$AA$156),,4,$B$16))</f>
        <v>-8.9473632745873277E-2</v>
      </c>
      <c r="AY48" s="75">
        <f>IF(ISERROR(INDEX(($AL$4:$AS$53,$AC$4:$AJ$105,$T$4:$AA$156),,3,$B$16)),"",INDEX(($AL$4:$AS$53,$AC$4:$AJ$105,$T$4:$AA$156),,5,$B$16))</f>
        <v>-5.4382815239750193E-2</v>
      </c>
      <c r="AZ48" s="75">
        <f>IF(ISERROR(INDEX(($AL$4:$AS$53,$AC$4:$AJ$105,$T$4:$AA$156),,6,$B$16)),"",INDEX(($AL$4:$AS$53,$AC$4:$AJ$105,$T$4:$AA$156),,6,$B$16))</f>
        <v>-0.165469012629339</v>
      </c>
      <c r="BA48" s="75">
        <f>IF(ISERROR(INDEX(($AL$4:$AS$53,$AC$4:$AJ$105,$T$4:$AA$156),,7,$B$16)),"",INDEX(($AL$4:$AS$53,$AC$4:$AJ$105,$T$4:$AA$156),,7,$B$16))</f>
        <v>6.2598299210882891E-2</v>
      </c>
      <c r="BB48" s="75">
        <f>IF(ISERROR(INDEX(($AL$4:$AS$53,$AC$4:$AJ$105,$T$4:$AA$156),,8,$B$16)),"",INDEX(($AL$4:$AS$53,$AC$4:$AJ$105,$T$4:$AA$156),,8,$B$16))</f>
        <v>0.41559192407757473</v>
      </c>
    </row>
    <row r="49" spans="10:54">
      <c r="J49" s="99">
        <v>41147</v>
      </c>
      <c r="K49" s="87">
        <v>2275.6770000000001</v>
      </c>
      <c r="L49" s="87">
        <v>2092.1039999999998</v>
      </c>
      <c r="M49" s="87">
        <v>5327.4940999999999</v>
      </c>
      <c r="N49" s="107">
        <v>41147</v>
      </c>
      <c r="O49" s="87">
        <v>1328.13</v>
      </c>
      <c r="P49" s="87">
        <v>6515.75</v>
      </c>
      <c r="Q49" s="87">
        <v>1793.71</v>
      </c>
      <c r="R49" s="87">
        <v>3198.1642781394708</v>
      </c>
      <c r="T49" s="74">
        <f t="shared" si="1"/>
        <v>41147</v>
      </c>
      <c r="U49" s="75">
        <f t="shared" si="5"/>
        <v>-0.11841628666539339</v>
      </c>
      <c r="V49" s="75">
        <f t="shared" si="6"/>
        <v>-0.11322216664829898</v>
      </c>
      <c r="W49" s="75">
        <f t="shared" si="7"/>
        <v>2.9520695601573443E-2</v>
      </c>
      <c r="X49" s="75">
        <f t="shared" si="8"/>
        <v>-0.10614198029397504</v>
      </c>
      <c r="Y49" s="75">
        <f t="shared" si="9"/>
        <v>4.3558549468430963E-2</v>
      </c>
      <c r="Z49" s="75">
        <f t="shared" si="10"/>
        <v>-3.7802143569826918E-2</v>
      </c>
      <c r="AA49" s="75">
        <f t="shared" si="10"/>
        <v>0.16447765669408598</v>
      </c>
      <c r="AC49" s="74">
        <f t="shared" si="12"/>
        <v>41518</v>
      </c>
      <c r="AD49" s="75">
        <f t="shared" si="18"/>
        <v>4.0698085640853421E-3</v>
      </c>
      <c r="AE49" s="75">
        <f t="shared" si="20"/>
        <v>-3.1117394766195794E-3</v>
      </c>
      <c r="AF49" s="75">
        <f t="shared" si="21"/>
        <v>0.66055819130514459</v>
      </c>
      <c r="AG49" s="75">
        <f t="shared" si="22"/>
        <v>0.23149239838659641</v>
      </c>
      <c r="AH49" s="75">
        <f t="shared" si="23"/>
        <v>0.98285748426799557</v>
      </c>
      <c r="AI49" s="75">
        <f t="shared" si="24"/>
        <v>0.50366486011425238</v>
      </c>
      <c r="AJ49" s="75">
        <f t="shared" si="14"/>
        <v>1.1842844705078903E-3</v>
      </c>
      <c r="AL49" s="74">
        <f t="shared" si="15"/>
        <v>41882</v>
      </c>
      <c r="AM49" s="75">
        <f t="shared" si="19"/>
        <v>-3.6176853441844403E-2</v>
      </c>
      <c r="AN49" s="75">
        <f t="shared" si="25"/>
        <v>1.0675637484159672E-2</v>
      </c>
      <c r="AO49" s="75">
        <f t="shared" si="26"/>
        <v>-9.8102579533562495E-2</v>
      </c>
      <c r="AP49" s="75">
        <f t="shared" si="27"/>
        <v>-7.0551103620461353E-2</v>
      </c>
      <c r="AQ49" s="75">
        <f t="shared" si="28"/>
        <v>-0.19418424102382226</v>
      </c>
      <c r="AR49" s="75">
        <f t="shared" si="29"/>
        <v>3.4761324409523953E-2</v>
      </c>
      <c r="AS49" s="75">
        <f t="shared" si="17"/>
        <v>0.37817040655315504</v>
      </c>
      <c r="AU49" s="74">
        <f>IF(ISERROR(INDEX(($AL$4:$AS$53,$AC$4:$AJ$105,$T$4:$AA$156),,1,$B$16)),"",INDEX(($AL$4:$AS$53,$AC$4:$AJ$105,$T$4:$AA$156),,1,$B$16))</f>
        <v>41882</v>
      </c>
      <c r="AV49" s="75">
        <f>IF(ISERROR(INDEX(($AL$4:$AS$53,$AC$4:$AJ$105,$T$4:$AA$156),,2,$B$16)),"",INDEX(($AL$4:$AS$53,$AC$4:$AJ$105,$T$4:$AA$156),,2,$B$16))</f>
        <v>-3.6176853441844403E-2</v>
      </c>
      <c r="AW49" s="75">
        <f>IF(ISERROR(INDEX(($AL$4:$AS$53,$AC$4:$AJ$105,$T$4:$AA$156),,3,$B$16)),"",INDEX(($AL$4:$AS$53,$AC$4:$AJ$105,$T$4:$AA$156),,3,$B$16))</f>
        <v>1.0675637484159672E-2</v>
      </c>
      <c r="AX49" s="75">
        <f>IF(ISERROR(INDEX(($AL$4:$AS$53,$AC$4:$AJ$105,$T$4:$AA$156),,3,$B$16)),"",INDEX(($AL$4:$AS$53,$AC$4:$AJ$105,$T$4:$AA$156),,4,$B$16))</f>
        <v>-9.8102579533562495E-2</v>
      </c>
      <c r="AY49" s="75">
        <f>IF(ISERROR(INDEX(($AL$4:$AS$53,$AC$4:$AJ$105,$T$4:$AA$156),,3,$B$16)),"",INDEX(($AL$4:$AS$53,$AC$4:$AJ$105,$T$4:$AA$156),,5,$B$16))</f>
        <v>-7.0551103620461353E-2</v>
      </c>
      <c r="AZ49" s="75">
        <f>IF(ISERROR(INDEX(($AL$4:$AS$53,$AC$4:$AJ$105,$T$4:$AA$156),,6,$B$16)),"",INDEX(($AL$4:$AS$53,$AC$4:$AJ$105,$T$4:$AA$156),,6,$B$16))</f>
        <v>-0.19418424102382226</v>
      </c>
      <c r="BA49" s="75">
        <f>IF(ISERROR(INDEX(($AL$4:$AS$53,$AC$4:$AJ$105,$T$4:$AA$156),,7,$B$16)),"",INDEX(($AL$4:$AS$53,$AC$4:$AJ$105,$T$4:$AA$156),,7,$B$16))</f>
        <v>3.4761324409523953E-2</v>
      </c>
      <c r="BB49" s="75">
        <f>IF(ISERROR(INDEX(($AL$4:$AS$53,$AC$4:$AJ$105,$T$4:$AA$156),,8,$B$16)),"",INDEX(($AL$4:$AS$53,$AC$4:$AJ$105,$T$4:$AA$156),,8,$B$16))</f>
        <v>0.37817040655315504</v>
      </c>
    </row>
    <row r="50" spans="10:54">
      <c r="J50" s="99">
        <v>41154</v>
      </c>
      <c r="K50" s="87">
        <v>2204.8679999999999</v>
      </c>
      <c r="L50" s="87">
        <v>2047.5219999999999</v>
      </c>
      <c r="M50" s="87">
        <v>5174.0181000000002</v>
      </c>
      <c r="N50" s="107">
        <v>41154</v>
      </c>
      <c r="O50" s="87">
        <v>1272.26</v>
      </c>
      <c r="P50" s="87">
        <v>6302.44</v>
      </c>
      <c r="Q50" s="87">
        <v>1735.35</v>
      </c>
      <c r="R50" s="87">
        <v>3218.4023500905023</v>
      </c>
      <c r="T50" s="74">
        <f t="shared" si="1"/>
        <v>41154</v>
      </c>
      <c r="U50" s="75">
        <f t="shared" si="5"/>
        <v>-0.14584727144816811</v>
      </c>
      <c r="V50" s="75">
        <f t="shared" si="6"/>
        <v>-0.13211909020778045</v>
      </c>
      <c r="W50" s="75">
        <f t="shared" si="7"/>
        <v>-1.3803612337515148E-4</v>
      </c>
      <c r="X50" s="75">
        <f t="shared" si="8"/>
        <v>-0.14374360631023519</v>
      </c>
      <c r="Y50" s="75">
        <f t="shared" si="9"/>
        <v>9.3949498540948362E-3</v>
      </c>
      <c r="Z50" s="75">
        <f t="shared" si="10"/>
        <v>-6.9108133334763844E-2</v>
      </c>
      <c r="AA50" s="75">
        <f t="shared" si="10"/>
        <v>0.17184650349242903</v>
      </c>
      <c r="AC50" s="74">
        <f t="shared" si="12"/>
        <v>41525</v>
      </c>
      <c r="AD50" s="75">
        <f t="shared" si="18"/>
        <v>2.3107087732818554E-2</v>
      </c>
      <c r="AE50" s="75">
        <f t="shared" si="20"/>
        <v>1.6656595082406467E-2</v>
      </c>
      <c r="AF50" s="75">
        <f t="shared" si="21"/>
        <v>0.73023483096943154</v>
      </c>
      <c r="AG50" s="75">
        <f t="shared" si="22"/>
        <v>0.30977350294756434</v>
      </c>
      <c r="AH50" s="75">
        <f t="shared" si="23"/>
        <v>1.0055435433786708</v>
      </c>
      <c r="AI50" s="75">
        <f t="shared" si="24"/>
        <v>0.54484253698549856</v>
      </c>
      <c r="AJ50" s="75">
        <f t="shared" si="14"/>
        <v>1.4117600324302204E-2</v>
      </c>
      <c r="AL50" s="74">
        <f t="shared" si="15"/>
        <v>41889</v>
      </c>
      <c r="AM50" s="75">
        <f t="shared" si="19"/>
        <v>9.5649148782344096E-3</v>
      </c>
      <c r="AN50" s="75">
        <f t="shared" si="25"/>
        <v>6.0467321244609629E-2</v>
      </c>
      <c r="AO50" s="75">
        <f t="shared" si="26"/>
        <v>-4.4244494585312211E-2</v>
      </c>
      <c r="AP50" s="75">
        <f t="shared" si="27"/>
        <v>-1.919362689934212E-2</v>
      </c>
      <c r="AQ50" s="75">
        <f t="shared" si="28"/>
        <v>-0.15200637694430985</v>
      </c>
      <c r="AR50" s="75">
        <f t="shared" si="29"/>
        <v>0.13370054400740772</v>
      </c>
      <c r="AS50" s="75">
        <f t="shared" si="17"/>
        <v>0.35724142253246804</v>
      </c>
      <c r="AU50" s="74">
        <f>IF(ISERROR(INDEX(($AL$4:$AS$53,$AC$4:$AJ$105,$T$4:$AA$156),,1,$B$16)),"",INDEX(($AL$4:$AS$53,$AC$4:$AJ$105,$T$4:$AA$156),,1,$B$16))</f>
        <v>41889</v>
      </c>
      <c r="AV50" s="75">
        <f>IF(ISERROR(INDEX(($AL$4:$AS$53,$AC$4:$AJ$105,$T$4:$AA$156),,2,$B$16)),"",INDEX(($AL$4:$AS$53,$AC$4:$AJ$105,$T$4:$AA$156),,2,$B$16))</f>
        <v>9.5649148782344096E-3</v>
      </c>
      <c r="AW50" s="75">
        <f>IF(ISERROR(INDEX(($AL$4:$AS$53,$AC$4:$AJ$105,$T$4:$AA$156),,3,$B$16)),"",INDEX(($AL$4:$AS$53,$AC$4:$AJ$105,$T$4:$AA$156),,3,$B$16))</f>
        <v>6.0467321244609629E-2</v>
      </c>
      <c r="AX50" s="75">
        <f>IF(ISERROR(INDEX(($AL$4:$AS$53,$AC$4:$AJ$105,$T$4:$AA$156),,3,$B$16)),"",INDEX(($AL$4:$AS$53,$AC$4:$AJ$105,$T$4:$AA$156),,4,$B$16))</f>
        <v>-4.4244494585312211E-2</v>
      </c>
      <c r="AY50" s="75">
        <f>IF(ISERROR(INDEX(($AL$4:$AS$53,$AC$4:$AJ$105,$T$4:$AA$156),,3,$B$16)),"",INDEX(($AL$4:$AS$53,$AC$4:$AJ$105,$T$4:$AA$156),,5,$B$16))</f>
        <v>-1.919362689934212E-2</v>
      </c>
      <c r="AZ50" s="75">
        <f>IF(ISERROR(INDEX(($AL$4:$AS$53,$AC$4:$AJ$105,$T$4:$AA$156),,6,$B$16)),"",INDEX(($AL$4:$AS$53,$AC$4:$AJ$105,$T$4:$AA$156),,6,$B$16))</f>
        <v>-0.15200637694430985</v>
      </c>
      <c r="BA50" s="75">
        <f>IF(ISERROR(INDEX(($AL$4:$AS$53,$AC$4:$AJ$105,$T$4:$AA$156),,7,$B$16)),"",INDEX(($AL$4:$AS$53,$AC$4:$AJ$105,$T$4:$AA$156),,7,$B$16))</f>
        <v>0.13370054400740772</v>
      </c>
      <c r="BB50" s="75">
        <f>IF(ISERROR(INDEX(($AL$4:$AS$53,$AC$4:$AJ$105,$T$4:$AA$156),,8,$B$16)),"",INDEX(($AL$4:$AS$53,$AC$4:$AJ$105,$T$4:$AA$156),,8,$B$16))</f>
        <v>0.35724142253246804</v>
      </c>
    </row>
    <row r="51" spans="10:54">
      <c r="J51" s="99">
        <v>41161</v>
      </c>
      <c r="K51" s="87">
        <v>2317.1790000000001</v>
      </c>
      <c r="L51" s="87">
        <v>2127.7620000000002</v>
      </c>
      <c r="M51" s="87">
        <v>5588.3158999999996</v>
      </c>
      <c r="N51" s="107">
        <v>41161</v>
      </c>
      <c r="O51" s="87">
        <v>1413.02</v>
      </c>
      <c r="P51" s="87">
        <v>6761.72</v>
      </c>
      <c r="Q51" s="87">
        <v>1841.36</v>
      </c>
      <c r="R51" s="87">
        <v>3223.2620901756472</v>
      </c>
      <c r="T51" s="74">
        <f t="shared" si="1"/>
        <v>41161</v>
      </c>
      <c r="U51" s="75">
        <f t="shared" si="5"/>
        <v>-0.10233865909750361</v>
      </c>
      <c r="V51" s="75">
        <f t="shared" si="6"/>
        <v>-9.8107849204397968E-2</v>
      </c>
      <c r="W51" s="75">
        <f t="shared" si="7"/>
        <v>7.992364977172528E-2</v>
      </c>
      <c r="X51" s="75">
        <f t="shared" si="8"/>
        <v>-4.9009314596457187E-2</v>
      </c>
      <c r="Y51" s="75">
        <f t="shared" si="9"/>
        <v>8.2952954780597832E-2</v>
      </c>
      <c r="Z51" s="75">
        <f t="shared" si="10"/>
        <v>-1.2241307169908566E-2</v>
      </c>
      <c r="AA51" s="75">
        <f t="shared" si="10"/>
        <v>0.17361597443085874</v>
      </c>
      <c r="AC51" s="74">
        <f t="shared" si="12"/>
        <v>41532</v>
      </c>
      <c r="AD51" s="75">
        <f t="shared" si="18"/>
        <v>8.0003697064608748E-2</v>
      </c>
      <c r="AE51" s="75">
        <f t="shared" si="20"/>
        <v>6.237018583023124E-2</v>
      </c>
      <c r="AF51" s="75">
        <f t="shared" si="21"/>
        <v>0.74511440850279009</v>
      </c>
      <c r="AG51" s="75">
        <f t="shared" si="22"/>
        <v>0.28855103940428162</v>
      </c>
      <c r="AH51" s="75">
        <f t="shared" si="23"/>
        <v>1.1349940818274153</v>
      </c>
      <c r="AI51" s="75">
        <f t="shared" si="24"/>
        <v>0.58269811044382602</v>
      </c>
      <c r="AJ51" s="75">
        <f t="shared" si="14"/>
        <v>1.5699177950878829E-2</v>
      </c>
      <c r="AL51" s="74">
        <f t="shared" si="15"/>
        <v>41896</v>
      </c>
      <c r="AM51" s="75">
        <f t="shared" si="19"/>
        <v>5.0716101125531932E-3</v>
      </c>
      <c r="AN51" s="75">
        <f t="shared" si="25"/>
        <v>6.2982614482764765E-2</v>
      </c>
      <c r="AO51" s="75">
        <f t="shared" si="26"/>
        <v>-1.8712654084830027E-2</v>
      </c>
      <c r="AP51" s="75">
        <f t="shared" si="27"/>
        <v>-7.8093513318294727E-3</v>
      </c>
      <c r="AQ51" s="75">
        <f t="shared" si="28"/>
        <v>-0.12617061884591074</v>
      </c>
      <c r="AR51" s="75">
        <f t="shared" si="29"/>
        <v>0.14514921054244145</v>
      </c>
      <c r="AS51" s="75">
        <f t="shared" si="17"/>
        <v>0.44499525961163089</v>
      </c>
      <c r="AU51" s="74">
        <f>IF(ISERROR(INDEX(($AL$4:$AS$53,$AC$4:$AJ$105,$T$4:$AA$156),,1,$B$16)),"",INDEX(($AL$4:$AS$53,$AC$4:$AJ$105,$T$4:$AA$156),,1,$B$16))</f>
        <v>41896</v>
      </c>
      <c r="AV51" s="75">
        <f>IF(ISERROR(INDEX(($AL$4:$AS$53,$AC$4:$AJ$105,$T$4:$AA$156),,2,$B$16)),"",INDEX(($AL$4:$AS$53,$AC$4:$AJ$105,$T$4:$AA$156),,2,$B$16))</f>
        <v>5.0716101125531932E-3</v>
      </c>
      <c r="AW51" s="75">
        <f>IF(ISERROR(INDEX(($AL$4:$AS$53,$AC$4:$AJ$105,$T$4:$AA$156),,3,$B$16)),"",INDEX(($AL$4:$AS$53,$AC$4:$AJ$105,$T$4:$AA$156),,3,$B$16))</f>
        <v>6.2982614482764765E-2</v>
      </c>
      <c r="AX51" s="75">
        <f>IF(ISERROR(INDEX(($AL$4:$AS$53,$AC$4:$AJ$105,$T$4:$AA$156),,3,$B$16)),"",INDEX(($AL$4:$AS$53,$AC$4:$AJ$105,$T$4:$AA$156),,4,$B$16))</f>
        <v>-1.8712654084830027E-2</v>
      </c>
      <c r="AY51" s="75">
        <f>IF(ISERROR(INDEX(($AL$4:$AS$53,$AC$4:$AJ$105,$T$4:$AA$156),,3,$B$16)),"",INDEX(($AL$4:$AS$53,$AC$4:$AJ$105,$T$4:$AA$156),,5,$B$16))</f>
        <v>-7.8093513318294727E-3</v>
      </c>
      <c r="AZ51" s="75">
        <f>IF(ISERROR(INDEX(($AL$4:$AS$53,$AC$4:$AJ$105,$T$4:$AA$156),,6,$B$16)),"",INDEX(($AL$4:$AS$53,$AC$4:$AJ$105,$T$4:$AA$156),,6,$B$16))</f>
        <v>-0.12617061884591074</v>
      </c>
      <c r="BA51" s="75">
        <f>IF(ISERROR(INDEX(($AL$4:$AS$53,$AC$4:$AJ$105,$T$4:$AA$156),,7,$B$16)),"",INDEX(($AL$4:$AS$53,$AC$4:$AJ$105,$T$4:$AA$156),,7,$B$16))</f>
        <v>0.14514921054244145</v>
      </c>
      <c r="BB51" s="75">
        <f>IF(ISERROR(INDEX(($AL$4:$AS$53,$AC$4:$AJ$105,$T$4:$AA$156),,8,$B$16)),"",INDEX(($AL$4:$AS$53,$AC$4:$AJ$105,$T$4:$AA$156),,8,$B$16))</f>
        <v>0.44499525961163089</v>
      </c>
    </row>
    <row r="52" spans="10:54">
      <c r="J52" s="99">
        <v>41168</v>
      </c>
      <c r="K52" s="87">
        <v>2315.5419999999999</v>
      </c>
      <c r="L52" s="87">
        <v>2123.8470000000002</v>
      </c>
      <c r="M52" s="87">
        <v>5394.7943999999998</v>
      </c>
      <c r="N52" s="107">
        <v>41168</v>
      </c>
      <c r="O52" s="87">
        <v>1357.86</v>
      </c>
      <c r="P52" s="87">
        <v>6621.27</v>
      </c>
      <c r="Q52" s="87">
        <v>1798.88</v>
      </c>
      <c r="R52" s="87">
        <v>3265.4854552722836</v>
      </c>
      <c r="T52" s="74">
        <f t="shared" si="1"/>
        <v>41168</v>
      </c>
      <c r="U52" s="75">
        <f t="shared" si="5"/>
        <v>-0.10297282314570944</v>
      </c>
      <c r="V52" s="75">
        <f t="shared" si="6"/>
        <v>-9.9767295970701997E-2</v>
      </c>
      <c r="W52" s="75">
        <f t="shared" si="7"/>
        <v>4.2526257009927626E-2</v>
      </c>
      <c r="X52" s="75">
        <f t="shared" si="8"/>
        <v>-8.6133096430302092E-2</v>
      </c>
      <c r="Y52" s="75">
        <f t="shared" si="9"/>
        <v>6.0458568367239174E-2</v>
      </c>
      <c r="Z52" s="75">
        <f t="shared" si="10"/>
        <v>-3.5028806231157894E-2</v>
      </c>
      <c r="AA52" s="75">
        <f t="shared" si="10"/>
        <v>0.18898984549231468</v>
      </c>
      <c r="AC52" s="74">
        <f t="shared" si="12"/>
        <v>41539</v>
      </c>
      <c r="AD52" s="75">
        <f t="shared" si="18"/>
        <v>5.5533642203120737E-2</v>
      </c>
      <c r="AE52" s="75">
        <f t="shared" si="20"/>
        <v>4.1293020392107804E-2</v>
      </c>
      <c r="AF52" s="75">
        <f t="shared" si="21"/>
        <v>0.74915573493502041</v>
      </c>
      <c r="AG52" s="75">
        <f t="shared" si="22"/>
        <v>0.30352156376047157</v>
      </c>
      <c r="AH52" s="75">
        <f t="shared" si="23"/>
        <v>1.1186363496905272</v>
      </c>
      <c r="AI52" s="75">
        <f t="shared" si="24"/>
        <v>0.56730628387285775</v>
      </c>
      <c r="AJ52" s="75">
        <f t="shared" si="14"/>
        <v>-1.2469512717910858E-3</v>
      </c>
      <c r="AL52" s="74">
        <f t="shared" si="15"/>
        <v>41903</v>
      </c>
      <c r="AM52" s="75">
        <f t="shared" si="19"/>
        <v>-3.4747783849831126E-4</v>
      </c>
      <c r="AN52" s="75">
        <f t="shared" si="25"/>
        <v>6.1843484761461953E-2</v>
      </c>
      <c r="AO52" s="75">
        <f t="shared" si="26"/>
        <v>-4.5007978561260265E-2</v>
      </c>
      <c r="AP52" s="75">
        <f t="shared" si="27"/>
        <v>-1.4697492318885286E-2</v>
      </c>
      <c r="AQ52" s="75">
        <f t="shared" si="28"/>
        <v>-0.13779288453531702</v>
      </c>
      <c r="AR52" s="75">
        <f t="shared" si="29"/>
        <v>0.16087027568034973</v>
      </c>
      <c r="AS52" s="75">
        <f t="shared" si="17"/>
        <v>0.38795643973157645</v>
      </c>
      <c r="AU52" s="74">
        <f>IF(ISERROR(INDEX(($AL$4:$AS$53,$AC$4:$AJ$105,$T$4:$AA$156),,1,$B$16)),"",INDEX(($AL$4:$AS$53,$AC$4:$AJ$105,$T$4:$AA$156),,1,$B$16))</f>
        <v>41903</v>
      </c>
      <c r="AV52" s="75">
        <f>IF(ISERROR(INDEX(($AL$4:$AS$53,$AC$4:$AJ$105,$T$4:$AA$156),,2,$B$16)),"",INDEX(($AL$4:$AS$53,$AC$4:$AJ$105,$T$4:$AA$156),,2,$B$16))</f>
        <v>-3.4747783849831126E-4</v>
      </c>
      <c r="AW52" s="75">
        <f>IF(ISERROR(INDEX(($AL$4:$AS$53,$AC$4:$AJ$105,$T$4:$AA$156),,3,$B$16)),"",INDEX(($AL$4:$AS$53,$AC$4:$AJ$105,$T$4:$AA$156),,3,$B$16))</f>
        <v>6.1843484761461953E-2</v>
      </c>
      <c r="AX52" s="75">
        <f>IF(ISERROR(INDEX(($AL$4:$AS$53,$AC$4:$AJ$105,$T$4:$AA$156),,3,$B$16)),"",INDEX(($AL$4:$AS$53,$AC$4:$AJ$105,$T$4:$AA$156),,4,$B$16))</f>
        <v>-4.5007978561260265E-2</v>
      </c>
      <c r="AY52" s="75">
        <f>IF(ISERROR(INDEX(($AL$4:$AS$53,$AC$4:$AJ$105,$T$4:$AA$156),,3,$B$16)),"",INDEX(($AL$4:$AS$53,$AC$4:$AJ$105,$T$4:$AA$156),,5,$B$16))</f>
        <v>-1.4697492318885286E-2</v>
      </c>
      <c r="AZ52" s="75">
        <f>IF(ISERROR(INDEX(($AL$4:$AS$53,$AC$4:$AJ$105,$T$4:$AA$156),,6,$B$16)),"",INDEX(($AL$4:$AS$53,$AC$4:$AJ$105,$T$4:$AA$156),,6,$B$16))</f>
        <v>-0.13779288453531702</v>
      </c>
      <c r="BA52" s="75">
        <f>IF(ISERROR(INDEX(($AL$4:$AS$53,$AC$4:$AJ$105,$T$4:$AA$156),,7,$B$16)),"",INDEX(($AL$4:$AS$53,$AC$4:$AJ$105,$T$4:$AA$156),,7,$B$16))</f>
        <v>0.16087027568034973</v>
      </c>
      <c r="BB52" s="75">
        <f>IF(ISERROR(INDEX(($AL$4:$AS$53,$AC$4:$AJ$105,$T$4:$AA$156),,8,$B$16)),"",INDEX(($AL$4:$AS$53,$AC$4:$AJ$105,$T$4:$AA$156),,8,$B$16))</f>
        <v>0.38795643973157645</v>
      </c>
    </row>
    <row r="53" spans="10:54">
      <c r="J53" s="99">
        <v>41175</v>
      </c>
      <c r="K53" s="87">
        <v>2199.0630000000001</v>
      </c>
      <c r="L53" s="87">
        <v>2026.69</v>
      </c>
      <c r="M53" s="87">
        <v>5138.1758</v>
      </c>
      <c r="N53" s="107">
        <v>41175</v>
      </c>
      <c r="O53" s="87">
        <v>1265.51</v>
      </c>
      <c r="P53" s="87">
        <v>6137.55</v>
      </c>
      <c r="Q53" s="87">
        <v>1681.39</v>
      </c>
      <c r="R53" s="87">
        <v>3264.1436733279234</v>
      </c>
      <c r="T53" s="74">
        <f t="shared" si="1"/>
        <v>41175</v>
      </c>
      <c r="U53" s="75">
        <f t="shared" si="5"/>
        <v>-0.14809609386712619</v>
      </c>
      <c r="V53" s="75">
        <f t="shared" si="6"/>
        <v>-0.14094912725392283</v>
      </c>
      <c r="W53" s="75">
        <f t="shared" si="7"/>
        <v>-7.0644425980365133E-3</v>
      </c>
      <c r="X53" s="75">
        <f t="shared" si="8"/>
        <v>-0.14828649114305703</v>
      </c>
      <c r="Y53" s="75">
        <f t="shared" si="9"/>
        <v>-1.7013732066152198E-2</v>
      </c>
      <c r="Z53" s="75">
        <f t="shared" si="10"/>
        <v>-9.8053836002961026E-2</v>
      </c>
      <c r="AA53" s="75">
        <f t="shared" si="10"/>
        <v>0.18850129176008679</v>
      </c>
      <c r="AC53" s="74">
        <f t="shared" si="12"/>
        <v>41546</v>
      </c>
      <c r="AD53" s="75">
        <f t="shared" si="18"/>
        <v>3.9244427608047028E-2</v>
      </c>
      <c r="AE53" s="75">
        <f t="shared" si="20"/>
        <v>2.6174242208299558E-2</v>
      </c>
      <c r="AF53" s="75">
        <f t="shared" si="21"/>
        <v>0.74568871341266685</v>
      </c>
      <c r="AG53" s="75">
        <f t="shared" si="22"/>
        <v>0.2841219360843934</v>
      </c>
      <c r="AH53" s="75">
        <f t="shared" si="23"/>
        <v>1.1140858966637008</v>
      </c>
      <c r="AI53" s="75">
        <f t="shared" si="24"/>
        <v>0.53679214882085846</v>
      </c>
      <c r="AJ53" s="75">
        <f t="shared" si="14"/>
        <v>-3.3291035734289265E-2</v>
      </c>
      <c r="AL53" s="74">
        <f>J156</f>
        <v>41908</v>
      </c>
      <c r="AM53" s="75">
        <f t="shared" si="19"/>
        <v>4.5947039925740008E-3</v>
      </c>
      <c r="AN53" s="75">
        <f t="shared" si="25"/>
        <v>7.0170208498573139E-2</v>
      </c>
      <c r="AO53" s="75">
        <f t="shared" si="26"/>
        <v>-4.1672842912384933E-2</v>
      </c>
      <c r="AP53" s="75">
        <f t="shared" si="27"/>
        <v>-2.4851742710138014E-2</v>
      </c>
      <c r="AQ53" s="75">
        <f t="shared" si="28"/>
        <v>-0.14476114334246315</v>
      </c>
      <c r="AR53" s="75">
        <f t="shared" si="29"/>
        <v>0.15884812048504493</v>
      </c>
      <c r="AS53" s="75">
        <f t="shared" si="17"/>
        <v>0.36377720902742539</v>
      </c>
      <c r="AU53" s="74">
        <f>IF(ISERROR(INDEX(($AL$4:$AS$53,$AC$4:$AJ$105,$T$4:$AA$156),,1,$B$16)),"",INDEX(($AL$4:$AS$53,$AC$4:$AJ$105,$T$4:$AA$156),,1,$B$16))</f>
        <v>41908</v>
      </c>
      <c r="AV53" s="75">
        <f>IF(ISERROR(INDEX(($AL$4:$AS$53,$AC$4:$AJ$105,$T$4:$AA$156),,2,$B$16)),"",INDEX(($AL$4:$AS$53,$AC$4:$AJ$105,$T$4:$AA$156),,2,$B$16))</f>
        <v>4.5947039925740008E-3</v>
      </c>
      <c r="AW53" s="75">
        <f>IF(ISERROR(INDEX(($AL$4:$AS$53,$AC$4:$AJ$105,$T$4:$AA$156),,3,$B$16)),"",INDEX(($AL$4:$AS$53,$AC$4:$AJ$105,$T$4:$AA$156),,3,$B$16))</f>
        <v>7.0170208498573139E-2</v>
      </c>
      <c r="AX53" s="75">
        <f>IF(ISERROR(INDEX(($AL$4:$AS$53,$AC$4:$AJ$105,$T$4:$AA$156),,3,$B$16)),"",INDEX(($AL$4:$AS$53,$AC$4:$AJ$105,$T$4:$AA$156),,4,$B$16))</f>
        <v>-4.1672842912384933E-2</v>
      </c>
      <c r="AY53" s="75">
        <f>IF(ISERROR(INDEX(($AL$4:$AS$53,$AC$4:$AJ$105,$T$4:$AA$156),,3,$B$16)),"",INDEX(($AL$4:$AS$53,$AC$4:$AJ$105,$T$4:$AA$156),,5,$B$16))</f>
        <v>-2.4851742710138014E-2</v>
      </c>
      <c r="AZ53" s="75">
        <f>IF(ISERROR(INDEX(($AL$4:$AS$53,$AC$4:$AJ$105,$T$4:$AA$156),,6,$B$16)),"",INDEX(($AL$4:$AS$53,$AC$4:$AJ$105,$T$4:$AA$156),,6,$B$16))</f>
        <v>-0.14476114334246315</v>
      </c>
      <c r="BA53" s="75">
        <f>IF(ISERROR(INDEX(($AL$4:$AS$53,$AC$4:$AJ$105,$T$4:$AA$156),,7,$B$16)),"",INDEX(($AL$4:$AS$53,$AC$4:$AJ$105,$T$4:$AA$156),,7,$B$16))</f>
        <v>0.15884812048504493</v>
      </c>
      <c r="BB53" s="75">
        <f>IF(ISERROR(INDEX(($AL$4:$AS$53,$AC$4:$AJ$105,$T$4:$AA$156),,8,$B$16)),"",INDEX(($AL$4:$AS$53,$AC$4:$AJ$105,$T$4:$AA$156),,8,$B$16))</f>
        <v>0.36377720902742539</v>
      </c>
    </row>
    <row r="54" spans="10:54">
      <c r="J54" s="99">
        <v>41182</v>
      </c>
      <c r="K54" s="87">
        <v>2293.1060000000002</v>
      </c>
      <c r="L54" s="87">
        <v>2086.1689999999999</v>
      </c>
      <c r="M54" s="87">
        <v>5197.3500000000004</v>
      </c>
      <c r="N54" s="107">
        <v>41182</v>
      </c>
      <c r="O54" s="87">
        <v>1280.3</v>
      </c>
      <c r="P54" s="87">
        <v>6177.13</v>
      </c>
      <c r="Q54" s="87">
        <v>1701.41</v>
      </c>
      <c r="R54" s="87">
        <v>3296.8745622824135</v>
      </c>
      <c r="T54" s="74">
        <f t="shared" si="1"/>
        <v>41182</v>
      </c>
      <c r="U54" s="75">
        <f t="shared" si="5"/>
        <v>-0.11166439589191857</v>
      </c>
      <c r="V54" s="75">
        <f t="shared" si="6"/>
        <v>-0.11573782860436921</v>
      </c>
      <c r="W54" s="75">
        <f t="shared" si="7"/>
        <v>4.3707767381364615E-3</v>
      </c>
      <c r="X54" s="75">
        <f t="shared" si="8"/>
        <v>-0.13833252570936305</v>
      </c>
      <c r="Y54" s="75">
        <f t="shared" si="9"/>
        <v>-1.0674623385192872E-2</v>
      </c>
      <c r="Z54" s="75">
        <f t="shared" si="10"/>
        <v>-8.7314529712795963E-2</v>
      </c>
      <c r="AA54" s="75">
        <f t="shared" si="10"/>
        <v>0.20041887495985033</v>
      </c>
      <c r="AC54" s="74">
        <f t="shared" si="12"/>
        <v>41553</v>
      </c>
      <c r="AD54" s="75">
        <f t="shared" si="18"/>
        <v>4.534805563474742E-2</v>
      </c>
      <c r="AE54" s="75">
        <f t="shared" si="20"/>
        <v>3.31283860951328E-2</v>
      </c>
      <c r="AF54" s="75">
        <f t="shared" si="21"/>
        <v>0.78102077013102789</v>
      </c>
      <c r="AG54" s="75">
        <f t="shared" si="22"/>
        <v>0.3022417002792428</v>
      </c>
      <c r="AH54" s="75">
        <f t="shared" si="23"/>
        <v>1.1730690044390331</v>
      </c>
      <c r="AI54" s="75">
        <f t="shared" si="24"/>
        <v>0.54825838582100461</v>
      </c>
      <c r="AJ54" s="75">
        <f t="shared" si="14"/>
        <v>-8.684775624993768E-2</v>
      </c>
      <c r="AL54" s="74"/>
      <c r="AM54" s="75"/>
      <c r="AN54" s="75"/>
      <c r="AO54" s="75"/>
      <c r="AP54" s="75"/>
      <c r="AQ54" s="75"/>
      <c r="AR54" s="75"/>
      <c r="AS54" s="75"/>
      <c r="AU54" s="74" t="str">
        <f>IF(ISERROR(INDEX(($AL$4:$AS$53,$AC$4:$AJ$105,$T$4:$AA$156),,1,$B$16)),"",INDEX(($AL$4:$AS$53,$AC$4:$AJ$105,$T$4:$AA$156),,1,$B$16))</f>
        <v/>
      </c>
      <c r="AV54" s="75" t="str">
        <f>IF(ISERROR(INDEX(($AL$4:$AS$53,$AC$4:$AJ$105,$T$4:$AA$156),,2,$B$16)),"",INDEX(($AL$4:$AS$53,$AC$4:$AJ$105,$T$4:$AA$156),,2,$B$16))</f>
        <v/>
      </c>
      <c r="AW54" s="75" t="str">
        <f>IF(ISERROR(INDEX(($AL$4:$AS$53,$AC$4:$AJ$105,$T$4:$AA$156),,3,$B$16)),"",INDEX(($AL$4:$AS$53,$AC$4:$AJ$105,$T$4:$AA$156),,3,$B$16))</f>
        <v/>
      </c>
      <c r="AX54" s="75" t="str">
        <f>IF(ISERROR(INDEX(($AL$4:$AS$53,$AC$4:$AJ$105,$T$4:$AA$156),,3,$B$16)),"",INDEX(($AL$4:$AS$53,$AC$4:$AJ$105,$T$4:$AA$156),,4,$B$16))</f>
        <v/>
      </c>
      <c r="AY54" s="75" t="str">
        <f>IF(ISERROR(INDEX(($AL$4:$AS$53,$AC$4:$AJ$105,$T$4:$AA$156),,3,$B$16)),"",INDEX(($AL$4:$AS$53,$AC$4:$AJ$105,$T$4:$AA$156),,5,$B$16))</f>
        <v/>
      </c>
      <c r="AZ54" s="75" t="str">
        <f>IF(ISERROR(INDEX(($AL$4:$AS$53,$AC$4:$AJ$105,$T$4:$AA$156),,6,$B$16)),"",INDEX(($AL$4:$AS$53,$AC$4:$AJ$105,$T$4:$AA$156),,6,$B$16))</f>
        <v/>
      </c>
      <c r="BA54" s="75" t="str">
        <f>IF(ISERROR(INDEX(($AL$4:$AS$53,$AC$4:$AJ$105,$T$4:$AA$156),,7,$B$16)),"",INDEX(($AL$4:$AS$53,$AC$4:$AJ$105,$T$4:$AA$156),,7,$B$16))</f>
        <v/>
      </c>
      <c r="BB54" s="75" t="str">
        <f>IF(ISERROR(INDEX(($AL$4:$AS$53,$AC$4:$AJ$105,$T$4:$AA$156),,8,$B$16)),"",INDEX(($AL$4:$AS$53,$AC$4:$AJ$105,$T$4:$AA$156),,8,$B$16))</f>
        <v/>
      </c>
    </row>
    <row r="55" spans="10:54">
      <c r="J55" s="99">
        <v>41196</v>
      </c>
      <c r="K55" s="87">
        <v>2304.5309999999999</v>
      </c>
      <c r="L55" s="87">
        <v>2104.9319999999998</v>
      </c>
      <c r="M55" s="87">
        <v>5237.8100000000004</v>
      </c>
      <c r="N55" s="107">
        <v>41196</v>
      </c>
      <c r="O55" s="87">
        <v>1289.2</v>
      </c>
      <c r="P55" s="87">
        <v>6192.79</v>
      </c>
      <c r="Q55" s="87">
        <v>1706.75</v>
      </c>
      <c r="R55" s="87">
        <v>3200.5854061659516</v>
      </c>
      <c r="T55" s="74">
        <f t="shared" si="1"/>
        <v>41196</v>
      </c>
      <c r="U55" s="75">
        <f t="shared" si="5"/>
        <v>-0.10723841895193642</v>
      </c>
      <c r="V55" s="75">
        <f t="shared" si="6"/>
        <v>-0.10778477632437844</v>
      </c>
      <c r="W55" s="75">
        <f t="shared" si="7"/>
        <v>1.2189538535364752E-2</v>
      </c>
      <c r="X55" s="75">
        <f t="shared" si="8"/>
        <v>-0.13234264792979045</v>
      </c>
      <c r="Y55" s="75">
        <f t="shared" si="9"/>
        <v>-8.1665273279968309E-3</v>
      </c>
      <c r="Z55" s="75">
        <f t="shared" si="10"/>
        <v>-8.4449999463571124E-2</v>
      </c>
      <c r="AA55" s="75">
        <f t="shared" si="10"/>
        <v>0.16535920912405455</v>
      </c>
      <c r="AC55" s="74">
        <f t="shared" si="12"/>
        <v>41560</v>
      </c>
      <c r="AD55" s="75">
        <f t="shared" si="18"/>
        <v>7.1154174103103873E-2</v>
      </c>
      <c r="AE55" s="75">
        <f t="shared" si="20"/>
        <v>5.8535857690414916E-2</v>
      </c>
      <c r="AF55" s="75">
        <f t="shared" si="21"/>
        <v>0.92636642031688821</v>
      </c>
      <c r="AG55" s="75">
        <f t="shared" si="22"/>
        <v>0.42996431895749287</v>
      </c>
      <c r="AH55" s="75">
        <f t="shared" si="23"/>
        <v>1.2536481941096018</v>
      </c>
      <c r="AI55" s="75">
        <f t="shared" si="24"/>
        <v>0.6053024754650651</v>
      </c>
      <c r="AJ55" s="75">
        <f t="shared" si="14"/>
        <v>-5.5732728003582421E-2</v>
      </c>
      <c r="AL55" s="74"/>
      <c r="AM55" s="75"/>
      <c r="AN55" s="75"/>
      <c r="AO55" s="75"/>
      <c r="AP55" s="75"/>
      <c r="AQ55" s="75"/>
      <c r="AR55" s="75"/>
      <c r="AS55" s="75"/>
      <c r="AU55" s="74" t="str">
        <f>IF(ISERROR(INDEX(($AL$4:$AS$53,$AC$4:$AJ$105,$T$4:$AA$156),,1,$B$16)),"",INDEX(($AL$4:$AS$53,$AC$4:$AJ$105,$T$4:$AA$156),,1,$B$16))</f>
        <v/>
      </c>
      <c r="AV55" s="75" t="str">
        <f>IF(ISERROR(INDEX(($AL$4:$AS$53,$AC$4:$AJ$105,$T$4:$AA$156),,2,$B$16)),"",INDEX(($AL$4:$AS$53,$AC$4:$AJ$105,$T$4:$AA$156),,2,$B$16))</f>
        <v/>
      </c>
      <c r="AW55" s="75" t="str">
        <f>IF(ISERROR(INDEX(($AL$4:$AS$53,$AC$4:$AJ$105,$T$4:$AA$156),,3,$B$16)),"",INDEX(($AL$4:$AS$53,$AC$4:$AJ$105,$T$4:$AA$156),,3,$B$16))</f>
        <v/>
      </c>
      <c r="AX55" s="75" t="str">
        <f>IF(ISERROR(INDEX(($AL$4:$AS$53,$AC$4:$AJ$105,$T$4:$AA$156),,3,$B$16)),"",INDEX(($AL$4:$AS$53,$AC$4:$AJ$105,$T$4:$AA$156),,4,$B$16))</f>
        <v/>
      </c>
      <c r="AY55" s="75" t="str">
        <f>IF(ISERROR(INDEX(($AL$4:$AS$53,$AC$4:$AJ$105,$T$4:$AA$156),,3,$B$16)),"",INDEX(($AL$4:$AS$53,$AC$4:$AJ$105,$T$4:$AA$156),,5,$B$16))</f>
        <v/>
      </c>
      <c r="AZ55" s="75" t="str">
        <f>IF(ISERROR(INDEX(($AL$4:$AS$53,$AC$4:$AJ$105,$T$4:$AA$156),,6,$B$16)),"",INDEX(($AL$4:$AS$53,$AC$4:$AJ$105,$T$4:$AA$156),,6,$B$16))</f>
        <v/>
      </c>
      <c r="BA55" s="75" t="str">
        <f>IF(ISERROR(INDEX(($AL$4:$AS$53,$AC$4:$AJ$105,$T$4:$AA$156),,7,$B$16)),"",INDEX(($AL$4:$AS$53,$AC$4:$AJ$105,$T$4:$AA$156),,7,$B$16))</f>
        <v/>
      </c>
      <c r="BB55" s="75" t="str">
        <f>IF(ISERROR(INDEX(($AL$4:$AS$53,$AC$4:$AJ$105,$T$4:$AA$156),,8,$B$16)),"",INDEX(($AL$4:$AS$53,$AC$4:$AJ$105,$T$4:$AA$156),,8,$B$16))</f>
        <v/>
      </c>
    </row>
    <row r="56" spans="10:54">
      <c r="J56" s="99">
        <v>41203</v>
      </c>
      <c r="K56" s="87">
        <v>2332.4699999999998</v>
      </c>
      <c r="L56" s="87">
        <v>2128.3020000000001</v>
      </c>
      <c r="M56" s="87">
        <v>5327.84</v>
      </c>
      <c r="N56" s="107">
        <v>41203</v>
      </c>
      <c r="O56" s="87">
        <v>1318.85</v>
      </c>
      <c r="P56" s="87">
        <v>6243.24</v>
      </c>
      <c r="Q56" s="87">
        <v>1747.39</v>
      </c>
      <c r="R56" s="87">
        <v>3220.8658187586534</v>
      </c>
      <c r="T56" s="74">
        <f t="shared" si="1"/>
        <v>41203</v>
      </c>
      <c r="U56" s="75">
        <f t="shared" si="5"/>
        <v>-9.641501678772102E-2</v>
      </c>
      <c r="V56" s="75">
        <f t="shared" si="6"/>
        <v>-9.7878959995252535E-2</v>
      </c>
      <c r="W56" s="75">
        <f t="shared" si="7"/>
        <v>2.9587539637798477E-2</v>
      </c>
      <c r="X56" s="75">
        <f t="shared" si="8"/>
        <v>-0.11238760566413608</v>
      </c>
      <c r="Y56" s="75">
        <f t="shared" si="9"/>
        <v>-8.6486070937752402E-5</v>
      </c>
      <c r="Z56" s="75">
        <f t="shared" si="10"/>
        <v>-6.2649529551867311E-2</v>
      </c>
      <c r="AA56" s="75">
        <f t="shared" si="10"/>
        <v>0.1727434724948147</v>
      </c>
      <c r="AC56" s="74">
        <f t="shared" si="12"/>
        <v>41567</v>
      </c>
      <c r="AD56" s="75">
        <f t="shared" si="18"/>
        <v>5.2732204513630032E-2</v>
      </c>
      <c r="AE56" s="75">
        <f t="shared" si="20"/>
        <v>4.2209439544840688E-2</v>
      </c>
      <c r="AF56" s="75">
        <f t="shared" si="21"/>
        <v>1.0618237011269978</v>
      </c>
      <c r="AG56" s="75">
        <f t="shared" si="22"/>
        <v>0.48195004654049023</v>
      </c>
      <c r="AH56" s="75">
        <f t="shared" si="23"/>
        <v>1.7226403608066803</v>
      </c>
      <c r="AI56" s="75">
        <f t="shared" si="24"/>
        <v>0.72108393144865968</v>
      </c>
      <c r="AJ56" s="75">
        <f t="shared" si="14"/>
        <v>-2.345272642974161E-2</v>
      </c>
      <c r="AL56" s="79"/>
      <c r="AM56" s="80"/>
      <c r="AN56" s="75"/>
      <c r="AO56" s="75"/>
      <c r="AP56" s="75"/>
      <c r="AQ56" s="75"/>
      <c r="AR56" s="75"/>
      <c r="AS56" s="75"/>
      <c r="AU56" s="74" t="str">
        <f>IF(ISERROR(INDEX(($AL$4:$AS$53,$AC$4:$AJ$105,$T$4:$AA$156),,1,$B$16)),"",INDEX(($AL$4:$AS$53,$AC$4:$AJ$105,$T$4:$AA$156),,1,$B$16))</f>
        <v/>
      </c>
      <c r="AV56" s="75" t="str">
        <f>IF(ISERROR(INDEX(($AL$4:$AS$53,$AC$4:$AJ$105,$T$4:$AA$156),,2,$B$16)),"",INDEX(($AL$4:$AS$53,$AC$4:$AJ$105,$T$4:$AA$156),,2,$B$16))</f>
        <v/>
      </c>
      <c r="AW56" s="75" t="str">
        <f>IF(ISERROR(INDEX(($AL$4:$AS$53,$AC$4:$AJ$105,$T$4:$AA$156),,3,$B$16)),"",INDEX(($AL$4:$AS$53,$AC$4:$AJ$105,$T$4:$AA$156),,3,$B$16))</f>
        <v/>
      </c>
      <c r="AX56" s="75" t="str">
        <f>IF(ISERROR(INDEX(($AL$4:$AS$53,$AC$4:$AJ$105,$T$4:$AA$156),,3,$B$16)),"",INDEX(($AL$4:$AS$53,$AC$4:$AJ$105,$T$4:$AA$156),,4,$B$16))</f>
        <v/>
      </c>
      <c r="AY56" s="75" t="str">
        <f>IF(ISERROR(INDEX(($AL$4:$AS$53,$AC$4:$AJ$105,$T$4:$AA$156),,3,$B$16)),"",INDEX(($AL$4:$AS$53,$AC$4:$AJ$105,$T$4:$AA$156),,5,$B$16))</f>
        <v/>
      </c>
      <c r="AZ56" s="75" t="str">
        <f>IF(ISERROR(INDEX(($AL$4:$AS$53,$AC$4:$AJ$105,$T$4:$AA$156),,6,$B$16)),"",INDEX(($AL$4:$AS$53,$AC$4:$AJ$105,$T$4:$AA$156),,6,$B$16))</f>
        <v/>
      </c>
      <c r="BA56" s="75" t="str">
        <f>IF(ISERROR(INDEX(($AL$4:$AS$53,$AC$4:$AJ$105,$T$4:$AA$156),,7,$B$16)),"",INDEX(($AL$4:$AS$53,$AC$4:$AJ$105,$T$4:$AA$156),,7,$B$16))</f>
        <v/>
      </c>
      <c r="BB56" s="75" t="str">
        <f>IF(ISERROR(INDEX(($AL$4:$AS$53,$AC$4:$AJ$105,$T$4:$AA$156),,8,$B$16)),"",INDEX(($AL$4:$AS$53,$AC$4:$AJ$105,$T$4:$AA$156),,8,$B$16))</f>
        <v/>
      </c>
    </row>
    <row r="57" spans="10:54">
      <c r="J57" s="99">
        <v>41210</v>
      </c>
      <c r="K57" s="87">
        <v>2247.9070000000002</v>
      </c>
      <c r="L57" s="87">
        <v>2066.2089999999998</v>
      </c>
      <c r="M57" s="87">
        <v>5175.21</v>
      </c>
      <c r="N57" s="107">
        <v>41210</v>
      </c>
      <c r="O57" s="87">
        <v>1269.93</v>
      </c>
      <c r="P57" s="87">
        <v>5953.9</v>
      </c>
      <c r="Q57" s="87">
        <v>1699.6</v>
      </c>
      <c r="R57" s="87">
        <v>3261.414939882909</v>
      </c>
      <c r="T57" s="74">
        <f t="shared" si="1"/>
        <v>41210</v>
      </c>
      <c r="U57" s="75">
        <f t="shared" si="5"/>
        <v>-0.12917421923636108</v>
      </c>
      <c r="V57" s="75">
        <f t="shared" si="6"/>
        <v>-0.12419825196463241</v>
      </c>
      <c r="W57" s="75">
        <f t="shared" si="7"/>
        <v>9.2294627641154037E-5</v>
      </c>
      <c r="X57" s="75">
        <f t="shared" si="8"/>
        <v>-0.14531174285252779</v>
      </c>
      <c r="Y57" s="75">
        <f t="shared" si="9"/>
        <v>-4.6427004154534601E-2</v>
      </c>
      <c r="Z57" s="75">
        <f t="shared" si="10"/>
        <v>-8.8285465995773027E-2</v>
      </c>
      <c r="AA57" s="75">
        <f t="shared" si="10"/>
        <v>0.18750773769236329</v>
      </c>
      <c r="AC57" s="74">
        <f t="shared" si="12"/>
        <v>41574</v>
      </c>
      <c r="AD57" s="75">
        <f t="shared" si="18"/>
        <v>2.7783527320743406E-2</v>
      </c>
      <c r="AE57" s="75">
        <f t="shared" si="20"/>
        <v>1.3313019137910498E-2</v>
      </c>
      <c r="AF57" s="75">
        <f t="shared" si="21"/>
        <v>1.0004122142651219</v>
      </c>
      <c r="AG57" s="75">
        <f t="shared" si="22"/>
        <v>0.45376202295997525</v>
      </c>
      <c r="AH57" s="75">
        <f t="shared" si="23"/>
        <v>1.7536861414645095</v>
      </c>
      <c r="AI57" s="75">
        <f t="shared" si="24"/>
        <v>0.73929397978614331</v>
      </c>
      <c r="AJ57" s="75">
        <f t="shared" si="14"/>
        <v>1.259182670880965E-2</v>
      </c>
      <c r="AL57" s="79"/>
      <c r="AM57" s="80"/>
      <c r="AN57" s="75"/>
      <c r="AO57" s="75"/>
      <c r="AP57" s="75"/>
      <c r="AQ57" s="75"/>
      <c r="AR57" s="75"/>
      <c r="AS57" s="75"/>
      <c r="AU57" s="74" t="str">
        <f>IF(ISERROR(INDEX(($AL$4:$AS$53,$AC$4:$AJ$105,$T$4:$AA$156),,1,$B$16)),"",INDEX(($AL$4:$AS$53,$AC$4:$AJ$105,$T$4:$AA$156),,1,$B$16))</f>
        <v/>
      </c>
      <c r="AV57" s="75" t="str">
        <f>IF(ISERROR(INDEX(($AL$4:$AS$53,$AC$4:$AJ$105,$T$4:$AA$156),,2,$B$16)),"",INDEX(($AL$4:$AS$53,$AC$4:$AJ$105,$T$4:$AA$156),,2,$B$16))</f>
        <v/>
      </c>
      <c r="AW57" s="75" t="str">
        <f>IF(ISERROR(INDEX(($AL$4:$AS$53,$AC$4:$AJ$105,$T$4:$AA$156),,3,$B$16)),"",INDEX(($AL$4:$AS$53,$AC$4:$AJ$105,$T$4:$AA$156),,3,$B$16))</f>
        <v/>
      </c>
      <c r="AX57" s="75" t="str">
        <f>IF(ISERROR(INDEX(($AL$4:$AS$53,$AC$4:$AJ$105,$T$4:$AA$156),,3,$B$16)),"",INDEX(($AL$4:$AS$53,$AC$4:$AJ$105,$T$4:$AA$156),,4,$B$16))</f>
        <v/>
      </c>
      <c r="AY57" s="75" t="str">
        <f>IF(ISERROR(INDEX(($AL$4:$AS$53,$AC$4:$AJ$105,$T$4:$AA$156),,3,$B$16)),"",INDEX(($AL$4:$AS$53,$AC$4:$AJ$105,$T$4:$AA$156),,5,$B$16))</f>
        <v/>
      </c>
      <c r="AZ57" s="75" t="str">
        <f>IF(ISERROR(INDEX(($AL$4:$AS$53,$AC$4:$AJ$105,$T$4:$AA$156),,6,$B$16)),"",INDEX(($AL$4:$AS$53,$AC$4:$AJ$105,$T$4:$AA$156),,6,$B$16))</f>
        <v/>
      </c>
      <c r="BA57" s="75" t="str">
        <f>IF(ISERROR(INDEX(($AL$4:$AS$53,$AC$4:$AJ$105,$T$4:$AA$156),,7,$B$16)),"",INDEX(($AL$4:$AS$53,$AC$4:$AJ$105,$T$4:$AA$156),,7,$B$16))</f>
        <v/>
      </c>
      <c r="BB57" s="75" t="str">
        <f>IF(ISERROR(INDEX(($AL$4:$AS$53,$AC$4:$AJ$105,$T$4:$AA$156),,8,$B$16)),"",INDEX(($AL$4:$AS$53,$AC$4:$AJ$105,$T$4:$AA$156),,8,$B$16))</f>
        <v/>
      </c>
    </row>
    <row r="58" spans="10:54">
      <c r="J58" s="99">
        <v>41217</v>
      </c>
      <c r="K58" s="87">
        <v>2306.7739999999999</v>
      </c>
      <c r="L58" s="87">
        <v>2117.0459999999998</v>
      </c>
      <c r="M58" s="87">
        <v>5216.6099999999997</v>
      </c>
      <c r="N58" s="107">
        <v>41217</v>
      </c>
      <c r="O58" s="87">
        <v>1293.26</v>
      </c>
      <c r="P58" s="87">
        <v>5960.71</v>
      </c>
      <c r="Q58" s="87">
        <v>1750.16</v>
      </c>
      <c r="R58" s="87">
        <v>3275.3567318637251</v>
      </c>
      <c r="T58" s="74">
        <f t="shared" si="1"/>
        <v>41217</v>
      </c>
      <c r="U58" s="75">
        <f t="shared" si="5"/>
        <v>-0.1063694941137413</v>
      </c>
      <c r="V58" s="75">
        <f t="shared" si="6"/>
        <v>-0.10265002839921666</v>
      </c>
      <c r="W58" s="75">
        <f t="shared" si="7"/>
        <v>8.0927083301929326E-3</v>
      </c>
      <c r="X58" s="75">
        <f t="shared" si="8"/>
        <v>-0.12961018683034509</v>
      </c>
      <c r="Y58" s="75">
        <f t="shared" si="9"/>
        <v>-4.5336318704374601E-2</v>
      </c>
      <c r="Z58" s="75">
        <f t="shared" si="10"/>
        <v>-6.1163621538692592E-2</v>
      </c>
      <c r="AA58" s="75">
        <f t="shared" si="10"/>
        <v>0.19258405768221132</v>
      </c>
      <c r="AC58" s="74">
        <f t="shared" si="12"/>
        <v>41581</v>
      </c>
      <c r="AD58" s="75">
        <f t="shared" si="18"/>
        <v>3.4900376692698076E-2</v>
      </c>
      <c r="AE58" s="75">
        <f t="shared" si="20"/>
        <v>2.1202585166646859E-2</v>
      </c>
      <c r="AF58" s="75">
        <f t="shared" si="21"/>
        <v>0.83583364039550845</v>
      </c>
      <c r="AG58" s="75">
        <f t="shared" si="22"/>
        <v>0.34055228048402109</v>
      </c>
      <c r="AH58" s="75">
        <f t="shared" si="23"/>
        <v>1.4459831513744206</v>
      </c>
      <c r="AI58" s="75">
        <f t="shared" si="24"/>
        <v>0.66960011718177825</v>
      </c>
      <c r="AJ58" s="75">
        <f t="shared" si="14"/>
        <v>6.843067747065934E-2</v>
      </c>
      <c r="AL58" s="79"/>
      <c r="AM58" s="80"/>
      <c r="AN58" s="75"/>
      <c r="AO58" s="75"/>
      <c r="AP58" s="75"/>
      <c r="AQ58" s="75"/>
      <c r="AR58" s="75"/>
      <c r="AS58" s="75"/>
      <c r="AU58" s="74" t="str">
        <f>IF(ISERROR(INDEX(($AL$4:$AS$53,$AC$4:$AJ$105,$T$4:$AA$156),,1,$B$16)),"",INDEX(($AL$4:$AS$53,$AC$4:$AJ$105,$T$4:$AA$156),,1,$B$16))</f>
        <v/>
      </c>
      <c r="AV58" s="75" t="str">
        <f>IF(ISERROR(INDEX(($AL$4:$AS$53,$AC$4:$AJ$105,$T$4:$AA$156),,2,$B$16)),"",INDEX(($AL$4:$AS$53,$AC$4:$AJ$105,$T$4:$AA$156),,2,$B$16))</f>
        <v/>
      </c>
      <c r="AW58" s="75" t="str">
        <f>IF(ISERROR(INDEX(($AL$4:$AS$53,$AC$4:$AJ$105,$T$4:$AA$156),,3,$B$16)),"",INDEX(($AL$4:$AS$53,$AC$4:$AJ$105,$T$4:$AA$156),,3,$B$16))</f>
        <v/>
      </c>
      <c r="AX58" s="75" t="str">
        <f>IF(ISERROR(INDEX(($AL$4:$AS$53,$AC$4:$AJ$105,$T$4:$AA$156),,3,$B$16)),"",INDEX(($AL$4:$AS$53,$AC$4:$AJ$105,$T$4:$AA$156),,4,$B$16))</f>
        <v/>
      </c>
      <c r="AY58" s="75" t="str">
        <f>IF(ISERROR(INDEX(($AL$4:$AS$53,$AC$4:$AJ$105,$T$4:$AA$156),,3,$B$16)),"",INDEX(($AL$4:$AS$53,$AC$4:$AJ$105,$T$4:$AA$156),,5,$B$16))</f>
        <v/>
      </c>
      <c r="AZ58" s="75" t="str">
        <f>IF(ISERROR(INDEX(($AL$4:$AS$53,$AC$4:$AJ$105,$T$4:$AA$156),,6,$B$16)),"",INDEX(($AL$4:$AS$53,$AC$4:$AJ$105,$T$4:$AA$156),,6,$B$16))</f>
        <v/>
      </c>
      <c r="BA58" s="75" t="str">
        <f>IF(ISERROR(INDEX(($AL$4:$AS$53,$AC$4:$AJ$105,$T$4:$AA$156),,7,$B$16)),"",INDEX(($AL$4:$AS$53,$AC$4:$AJ$105,$T$4:$AA$156),,7,$B$16))</f>
        <v/>
      </c>
      <c r="BB58" s="75" t="str">
        <f>IF(ISERROR(INDEX(($AL$4:$AS$53,$AC$4:$AJ$105,$T$4:$AA$156),,8,$B$16)),"",INDEX(($AL$4:$AS$53,$AC$4:$AJ$105,$T$4:$AA$156),,8,$B$16))</f>
        <v/>
      </c>
    </row>
    <row r="59" spans="10:54">
      <c r="J59" s="99">
        <v>41224</v>
      </c>
      <c r="K59" s="87">
        <v>2240.924</v>
      </c>
      <c r="L59" s="87">
        <v>2069.067</v>
      </c>
      <c r="M59" s="87">
        <v>4987.82</v>
      </c>
      <c r="N59" s="107">
        <v>41224</v>
      </c>
      <c r="O59" s="87">
        <v>1230.3399999999999</v>
      </c>
      <c r="P59" s="87">
        <v>5892.9</v>
      </c>
      <c r="Q59" s="87">
        <v>1688.93</v>
      </c>
      <c r="R59" s="87">
        <v>3132.8100008374199</v>
      </c>
      <c r="T59" s="74">
        <f t="shared" si="1"/>
        <v>41224</v>
      </c>
      <c r="U59" s="75">
        <f t="shared" si="5"/>
        <v>-0.13187939183784003</v>
      </c>
      <c r="V59" s="75">
        <f t="shared" si="6"/>
        <v>-0.12298683463178506</v>
      </c>
      <c r="W59" s="75">
        <f t="shared" si="7"/>
        <v>-3.6120205945335493E-2</v>
      </c>
      <c r="X59" s="75">
        <f t="shared" si="8"/>
        <v>-0.17195660367199694</v>
      </c>
      <c r="Y59" s="75">
        <f t="shared" si="9"/>
        <v>-5.6196726982693179E-2</v>
      </c>
      <c r="Z59" s="75">
        <f t="shared" si="10"/>
        <v>-9.4009162205366481E-2</v>
      </c>
      <c r="AA59" s="75">
        <f t="shared" si="10"/>
        <v>0.14068163214093166</v>
      </c>
      <c r="AC59" s="74">
        <f t="shared" si="12"/>
        <v>41588</v>
      </c>
      <c r="AD59" s="75">
        <f t="shared" si="18"/>
        <v>1.4814294101490599E-3</v>
      </c>
      <c r="AE59" s="75">
        <f t="shared" si="20"/>
        <v>5.67714301459743E-4</v>
      </c>
      <c r="AF59" s="75">
        <f t="shared" si="21"/>
        <v>0.93538415864645685</v>
      </c>
      <c r="AG59" s="75">
        <f t="shared" si="22"/>
        <v>0.39400403350915303</v>
      </c>
      <c r="AH59" s="75">
        <f t="shared" si="23"/>
        <v>1.7215536131533602</v>
      </c>
      <c r="AI59" s="75">
        <f t="shared" si="24"/>
        <v>0.68480445290757275</v>
      </c>
      <c r="AJ59" s="75">
        <f t="shared" si="14"/>
        <v>0.1084361101155924</v>
      </c>
      <c r="AL59" s="79"/>
      <c r="AM59" s="80"/>
      <c r="AN59" s="75"/>
      <c r="AO59" s="75"/>
      <c r="AP59" s="75"/>
      <c r="AQ59" s="75"/>
      <c r="AR59" s="75"/>
      <c r="AS59" s="75"/>
      <c r="AU59" s="74" t="str">
        <f>IF(ISERROR(INDEX(($AL$4:$AS$53,$AC$4:$AJ$105,$T$4:$AA$156),,1,$B$16)),"",INDEX(($AL$4:$AS$53,$AC$4:$AJ$105,$T$4:$AA$156),,1,$B$16))</f>
        <v/>
      </c>
      <c r="AV59" s="75" t="str">
        <f>IF(ISERROR(INDEX(($AL$4:$AS$53,$AC$4:$AJ$105,$T$4:$AA$156),,2,$B$16)),"",INDEX(($AL$4:$AS$53,$AC$4:$AJ$105,$T$4:$AA$156),,2,$B$16))</f>
        <v/>
      </c>
      <c r="AW59" s="75" t="str">
        <f>IF(ISERROR(INDEX(($AL$4:$AS$53,$AC$4:$AJ$105,$T$4:$AA$156),,3,$B$16)),"",INDEX(($AL$4:$AS$53,$AC$4:$AJ$105,$T$4:$AA$156),,3,$B$16))</f>
        <v/>
      </c>
      <c r="AX59" s="75" t="str">
        <f>IF(ISERROR(INDEX(($AL$4:$AS$53,$AC$4:$AJ$105,$T$4:$AA$156),,3,$B$16)),"",INDEX(($AL$4:$AS$53,$AC$4:$AJ$105,$T$4:$AA$156),,4,$B$16))</f>
        <v/>
      </c>
      <c r="AY59" s="75" t="str">
        <f>IF(ISERROR(INDEX(($AL$4:$AS$53,$AC$4:$AJ$105,$T$4:$AA$156),,3,$B$16)),"",INDEX(($AL$4:$AS$53,$AC$4:$AJ$105,$T$4:$AA$156),,5,$B$16))</f>
        <v/>
      </c>
      <c r="AZ59" s="75" t="str">
        <f>IF(ISERROR(INDEX(($AL$4:$AS$53,$AC$4:$AJ$105,$T$4:$AA$156),,6,$B$16)),"",INDEX(($AL$4:$AS$53,$AC$4:$AJ$105,$T$4:$AA$156),,6,$B$16))</f>
        <v/>
      </c>
      <c r="BA59" s="75" t="str">
        <f>IF(ISERROR(INDEX(($AL$4:$AS$53,$AC$4:$AJ$105,$T$4:$AA$156),,7,$B$16)),"",INDEX(($AL$4:$AS$53,$AC$4:$AJ$105,$T$4:$AA$156),,7,$B$16))</f>
        <v/>
      </c>
      <c r="BB59" s="75" t="str">
        <f>IF(ISERROR(INDEX(($AL$4:$AS$53,$AC$4:$AJ$105,$T$4:$AA$156),,8,$B$16)),"",INDEX(($AL$4:$AS$53,$AC$4:$AJ$105,$T$4:$AA$156),,8,$B$16))</f>
        <v/>
      </c>
    </row>
    <row r="60" spans="10:54">
      <c r="J60" s="99">
        <v>41231</v>
      </c>
      <c r="K60" s="87">
        <v>2177.2399999999998</v>
      </c>
      <c r="L60" s="87">
        <v>2014.7249999999999</v>
      </c>
      <c r="M60" s="87">
        <v>5068.41</v>
      </c>
      <c r="N60" s="107">
        <v>41231</v>
      </c>
      <c r="O60" s="87">
        <v>1266.8599999999999</v>
      </c>
      <c r="P60" s="87">
        <v>6155</v>
      </c>
      <c r="Q60" s="87">
        <v>1682.24</v>
      </c>
      <c r="R60" s="87">
        <v>3124.0349982316206</v>
      </c>
      <c r="T60" s="74">
        <f t="shared" si="1"/>
        <v>41231</v>
      </c>
      <c r="U60" s="75">
        <f t="shared" si="5"/>
        <v>-0.15655019406504589</v>
      </c>
      <c r="V60" s="75">
        <f t="shared" si="6"/>
        <v>-0.14602071871211664</v>
      </c>
      <c r="W60" s="75">
        <f t="shared" si="7"/>
        <v>-2.0546453764449746E-2</v>
      </c>
      <c r="X60" s="75">
        <f t="shared" si="8"/>
        <v>-0.14737791417649282</v>
      </c>
      <c r="Y60" s="75">
        <f t="shared" si="9"/>
        <v>-1.4218950699736332E-2</v>
      </c>
      <c r="Z60" s="75">
        <f t="shared" si="10"/>
        <v>-9.7597871450181839E-2</v>
      </c>
      <c r="AA60" s="75">
        <f t="shared" si="10"/>
        <v>0.13748658223629384</v>
      </c>
      <c r="AC60" s="74">
        <f t="shared" si="12"/>
        <v>41595</v>
      </c>
      <c r="AD60" s="75">
        <f t="shared" si="18"/>
        <v>2.0048764802903518E-2</v>
      </c>
      <c r="AE60" s="75">
        <f t="shared" si="20"/>
        <v>1.4677433760330816E-2</v>
      </c>
      <c r="AF60" s="75">
        <f t="shared" si="21"/>
        <v>0.96313023954668053</v>
      </c>
      <c r="AG60" s="75">
        <f t="shared" si="22"/>
        <v>0.43208191126279849</v>
      </c>
      <c r="AH60" s="75">
        <f t="shared" si="23"/>
        <v>1.6986285664458185</v>
      </c>
      <c r="AI60" s="75">
        <f t="shared" si="24"/>
        <v>0.68706606122747926</v>
      </c>
      <c r="AJ60" s="75">
        <f t="shared" si="14"/>
        <v>0.10382042272835701</v>
      </c>
      <c r="AL60" s="79"/>
      <c r="AM60" s="80"/>
      <c r="AN60" s="75"/>
      <c r="AO60" s="75"/>
      <c r="AP60" s="75"/>
      <c r="AQ60" s="75"/>
      <c r="AR60" s="75"/>
      <c r="AS60" s="75"/>
      <c r="AU60" s="74" t="str">
        <f>IF(ISERROR(INDEX(($AL$4:$AS$53,$AC$4:$AJ$105,$T$4:$AA$156),,1,$B$16)),"",INDEX(($AL$4:$AS$53,$AC$4:$AJ$105,$T$4:$AA$156),,1,$B$16))</f>
        <v/>
      </c>
      <c r="AV60" s="75" t="str">
        <f>IF(ISERROR(INDEX(($AL$4:$AS$53,$AC$4:$AJ$105,$T$4:$AA$156),,2,$B$16)),"",INDEX(($AL$4:$AS$53,$AC$4:$AJ$105,$T$4:$AA$156),,2,$B$16))</f>
        <v/>
      </c>
      <c r="AW60" s="75" t="str">
        <f>IF(ISERROR(INDEX(($AL$4:$AS$53,$AC$4:$AJ$105,$T$4:$AA$156),,3,$B$16)),"",INDEX(($AL$4:$AS$53,$AC$4:$AJ$105,$T$4:$AA$156),,3,$B$16))</f>
        <v/>
      </c>
      <c r="AX60" s="75" t="str">
        <f>IF(ISERROR(INDEX(($AL$4:$AS$53,$AC$4:$AJ$105,$T$4:$AA$156),,3,$B$16)),"",INDEX(($AL$4:$AS$53,$AC$4:$AJ$105,$T$4:$AA$156),,4,$B$16))</f>
        <v/>
      </c>
      <c r="AY60" s="75" t="str">
        <f>IF(ISERROR(INDEX(($AL$4:$AS$53,$AC$4:$AJ$105,$T$4:$AA$156),,3,$B$16)),"",INDEX(($AL$4:$AS$53,$AC$4:$AJ$105,$T$4:$AA$156),,5,$B$16))</f>
        <v/>
      </c>
      <c r="AZ60" s="75" t="str">
        <f>IF(ISERROR(INDEX(($AL$4:$AS$53,$AC$4:$AJ$105,$T$4:$AA$156),,6,$B$16)),"",INDEX(($AL$4:$AS$53,$AC$4:$AJ$105,$T$4:$AA$156),,6,$B$16))</f>
        <v/>
      </c>
      <c r="BA60" s="75" t="str">
        <f>IF(ISERROR(INDEX(($AL$4:$AS$53,$AC$4:$AJ$105,$T$4:$AA$156),,7,$B$16)),"",INDEX(($AL$4:$AS$53,$AC$4:$AJ$105,$T$4:$AA$156),,7,$B$16))</f>
        <v/>
      </c>
      <c r="BB60" s="75" t="str">
        <f>IF(ISERROR(INDEX(($AL$4:$AS$53,$AC$4:$AJ$105,$T$4:$AA$156),,8,$B$16)),"",INDEX(($AL$4:$AS$53,$AC$4:$AJ$105,$T$4:$AA$156),,8,$B$16))</f>
        <v/>
      </c>
    </row>
    <row r="61" spans="10:54">
      <c r="J61" s="99">
        <v>41238</v>
      </c>
      <c r="K61" s="87">
        <v>2192.6759999999999</v>
      </c>
      <c r="L61" s="87">
        <v>2027.384</v>
      </c>
      <c r="M61" s="87">
        <v>4827.2700000000004</v>
      </c>
      <c r="N61" s="107">
        <v>41238</v>
      </c>
      <c r="O61" s="87">
        <v>1219.4100000000001</v>
      </c>
      <c r="P61" s="87">
        <v>5935.73</v>
      </c>
      <c r="Q61" s="87">
        <v>1687.57</v>
      </c>
      <c r="R61" s="87">
        <v>3159.2864541132731</v>
      </c>
      <c r="T61" s="74">
        <f t="shared" si="1"/>
        <v>41238</v>
      </c>
      <c r="U61" s="75">
        <f t="shared" si="5"/>
        <v>-0.15057037961904451</v>
      </c>
      <c r="V61" s="75">
        <f t="shared" si="6"/>
        <v>-0.14065496223328045</v>
      </c>
      <c r="W61" s="75">
        <f t="shared" si="7"/>
        <v>-6.7145964881198394E-2</v>
      </c>
      <c r="X61" s="75">
        <f t="shared" si="8"/>
        <v>-0.17931271200129206</v>
      </c>
      <c r="Y61" s="75">
        <f t="shared" si="9"/>
        <v>-4.9337100282200841E-2</v>
      </c>
      <c r="Z61" s="75">
        <f t="shared" si="10"/>
        <v>-9.4738705489813335E-2</v>
      </c>
      <c r="AA61" s="75">
        <f t="shared" si="10"/>
        <v>0.15032192437950664</v>
      </c>
      <c r="AC61" s="74">
        <f t="shared" si="12"/>
        <v>41602</v>
      </c>
      <c r="AD61" s="75">
        <f t="shared" si="18"/>
        <v>4.0542305571068527E-2</v>
      </c>
      <c r="AE61" s="75">
        <f t="shared" si="20"/>
        <v>4.3443683691444912E-2</v>
      </c>
      <c r="AF61" s="75">
        <f t="shared" si="21"/>
        <v>0.96055569025986043</v>
      </c>
      <c r="AG61" s="75">
        <f t="shared" si="22"/>
        <v>0.4374185541421034</v>
      </c>
      <c r="AH61" s="75">
        <f t="shared" si="23"/>
        <v>1.6766562405636232</v>
      </c>
      <c r="AI61" s="75">
        <f t="shared" si="24"/>
        <v>0.7182481324154093</v>
      </c>
      <c r="AJ61" s="75">
        <f t="shared" si="14"/>
        <v>8.8793113039600025E-2</v>
      </c>
      <c r="AL61" s="79"/>
      <c r="AM61" s="80"/>
      <c r="AN61" s="75"/>
      <c r="AO61" s="75"/>
      <c r="AP61" s="75"/>
      <c r="AQ61" s="75"/>
      <c r="AR61" s="75"/>
      <c r="AS61" s="75"/>
      <c r="AU61" s="74" t="str">
        <f>IF(ISERROR(INDEX(($AL$4:$AS$53,$AC$4:$AJ$105,$T$4:$AA$156),,1,$B$16)),"",INDEX(($AL$4:$AS$53,$AC$4:$AJ$105,$T$4:$AA$156),,1,$B$16))</f>
        <v/>
      </c>
      <c r="AV61" s="75" t="str">
        <f>IF(ISERROR(INDEX(($AL$4:$AS$53,$AC$4:$AJ$105,$T$4:$AA$156),,2,$B$16)),"",INDEX(($AL$4:$AS$53,$AC$4:$AJ$105,$T$4:$AA$156),,2,$B$16))</f>
        <v/>
      </c>
      <c r="AW61" s="75" t="str">
        <f>IF(ISERROR(INDEX(($AL$4:$AS$53,$AC$4:$AJ$105,$T$4:$AA$156),,3,$B$16)),"",INDEX(($AL$4:$AS$53,$AC$4:$AJ$105,$T$4:$AA$156),,3,$B$16))</f>
        <v/>
      </c>
      <c r="AX61" s="75" t="str">
        <f>IF(ISERROR(INDEX(($AL$4:$AS$53,$AC$4:$AJ$105,$T$4:$AA$156),,3,$B$16)),"",INDEX(($AL$4:$AS$53,$AC$4:$AJ$105,$T$4:$AA$156),,4,$B$16))</f>
        <v/>
      </c>
      <c r="AY61" s="75" t="str">
        <f>IF(ISERROR(INDEX(($AL$4:$AS$53,$AC$4:$AJ$105,$T$4:$AA$156),,3,$B$16)),"",INDEX(($AL$4:$AS$53,$AC$4:$AJ$105,$T$4:$AA$156),,5,$B$16))</f>
        <v/>
      </c>
      <c r="AZ61" s="75" t="str">
        <f>IF(ISERROR(INDEX(($AL$4:$AS$53,$AC$4:$AJ$105,$T$4:$AA$156),,6,$B$16)),"",INDEX(($AL$4:$AS$53,$AC$4:$AJ$105,$T$4:$AA$156),,6,$B$16))</f>
        <v/>
      </c>
      <c r="BA61" s="75" t="str">
        <f>IF(ISERROR(INDEX(($AL$4:$AS$53,$AC$4:$AJ$105,$T$4:$AA$156),,7,$B$16)),"",INDEX(($AL$4:$AS$53,$AC$4:$AJ$105,$T$4:$AA$156),,7,$B$16))</f>
        <v/>
      </c>
      <c r="BB61" s="75" t="str">
        <f>IF(ISERROR(INDEX(($AL$4:$AS$53,$AC$4:$AJ$105,$T$4:$AA$156),,8,$B$16)),"",INDEX(($AL$4:$AS$53,$AC$4:$AJ$105,$T$4:$AA$156),,8,$B$16))</f>
        <v/>
      </c>
    </row>
    <row r="62" spans="10:54">
      <c r="J62" s="99">
        <v>41245</v>
      </c>
      <c r="K62" s="87">
        <v>2139.6610000000001</v>
      </c>
      <c r="L62" s="87">
        <v>1980.117</v>
      </c>
      <c r="M62" s="87">
        <v>4554.1099999999997</v>
      </c>
      <c r="N62" s="107">
        <v>41245</v>
      </c>
      <c r="O62" s="87">
        <v>1120.92</v>
      </c>
      <c r="P62" s="87">
        <v>5356.2</v>
      </c>
      <c r="Q62" s="87">
        <v>1570.92</v>
      </c>
      <c r="R62" s="87">
        <v>3148.4468608596962</v>
      </c>
      <c r="T62" s="74">
        <f t="shared" si="1"/>
        <v>41245</v>
      </c>
      <c r="U62" s="75">
        <f t="shared" si="5"/>
        <v>-0.17110807480269052</v>
      </c>
      <c r="V62" s="75">
        <f t="shared" si="6"/>
        <v>-0.16068997380490158</v>
      </c>
      <c r="W62" s="75">
        <f t="shared" si="7"/>
        <v>-0.11993323558141866</v>
      </c>
      <c r="X62" s="75">
        <f t="shared" si="8"/>
        <v>-0.24559844936197694</v>
      </c>
      <c r="Y62" s="75">
        <f t="shared" si="9"/>
        <v>-0.14215427193142616</v>
      </c>
      <c r="Z62" s="75">
        <f t="shared" si="10"/>
        <v>-0.15731313499769339</v>
      </c>
      <c r="AA62" s="75">
        <f t="shared" si="10"/>
        <v>0.1463751402078115</v>
      </c>
      <c r="AC62" s="74">
        <f t="shared" si="12"/>
        <v>41609</v>
      </c>
      <c r="AD62" s="75">
        <f t="shared" si="18"/>
        <v>5.8325533481649927E-2</v>
      </c>
      <c r="AE62" s="75">
        <f t="shared" si="20"/>
        <v>5.4905336609448741E-2</v>
      </c>
      <c r="AF62" s="75">
        <f t="shared" si="21"/>
        <v>0.9976601289470215</v>
      </c>
      <c r="AG62" s="75">
        <f t="shared" si="22"/>
        <v>0.46784827800186157</v>
      </c>
      <c r="AH62" s="75">
        <f t="shared" si="23"/>
        <v>1.7104616820528387</v>
      </c>
      <c r="AI62" s="75">
        <f t="shared" si="24"/>
        <v>0.73295444558371159</v>
      </c>
      <c r="AJ62" s="75">
        <f t="shared" si="14"/>
        <v>7.9866022501808187E-2</v>
      </c>
      <c r="AL62" s="79"/>
      <c r="AM62" s="80"/>
      <c r="AN62" s="75"/>
      <c r="AO62" s="75"/>
      <c r="AP62" s="75"/>
      <c r="AQ62" s="75"/>
      <c r="AR62" s="75"/>
      <c r="AS62" s="75"/>
      <c r="AU62" s="74" t="str">
        <f>IF(ISERROR(INDEX(($AL$4:$AS$53,$AC$4:$AJ$105,$T$4:$AA$156),,1,$B$16)),"",INDEX(($AL$4:$AS$53,$AC$4:$AJ$105,$T$4:$AA$156),,1,$B$16))</f>
        <v/>
      </c>
      <c r="AV62" s="75" t="str">
        <f>IF(ISERROR(INDEX(($AL$4:$AS$53,$AC$4:$AJ$105,$T$4:$AA$156),,2,$B$16)),"",INDEX(($AL$4:$AS$53,$AC$4:$AJ$105,$T$4:$AA$156),,2,$B$16))</f>
        <v/>
      </c>
      <c r="AW62" s="75" t="str">
        <f>IF(ISERROR(INDEX(($AL$4:$AS$53,$AC$4:$AJ$105,$T$4:$AA$156),,3,$B$16)),"",INDEX(($AL$4:$AS$53,$AC$4:$AJ$105,$T$4:$AA$156),,3,$B$16))</f>
        <v/>
      </c>
      <c r="AX62" s="75" t="str">
        <f>IF(ISERROR(INDEX(($AL$4:$AS$53,$AC$4:$AJ$105,$T$4:$AA$156),,3,$B$16)),"",INDEX(($AL$4:$AS$53,$AC$4:$AJ$105,$T$4:$AA$156),,4,$B$16))</f>
        <v/>
      </c>
      <c r="AY62" s="75" t="str">
        <f>IF(ISERROR(INDEX(($AL$4:$AS$53,$AC$4:$AJ$105,$T$4:$AA$156),,3,$B$16)),"",INDEX(($AL$4:$AS$53,$AC$4:$AJ$105,$T$4:$AA$156),,5,$B$16))</f>
        <v/>
      </c>
      <c r="AZ62" s="75" t="str">
        <f>IF(ISERROR(INDEX(($AL$4:$AS$53,$AC$4:$AJ$105,$T$4:$AA$156),,6,$B$16)),"",INDEX(($AL$4:$AS$53,$AC$4:$AJ$105,$T$4:$AA$156),,6,$B$16))</f>
        <v/>
      </c>
      <c r="BA62" s="75" t="str">
        <f>IF(ISERROR(INDEX(($AL$4:$AS$53,$AC$4:$AJ$105,$T$4:$AA$156),,7,$B$16)),"",INDEX(($AL$4:$AS$53,$AC$4:$AJ$105,$T$4:$AA$156),,7,$B$16))</f>
        <v/>
      </c>
      <c r="BB62" s="75" t="str">
        <f>IF(ISERROR(INDEX(($AL$4:$AS$53,$AC$4:$AJ$105,$T$4:$AA$156),,8,$B$16)),"",INDEX(($AL$4:$AS$53,$AC$4:$AJ$105,$T$4:$AA$156),,8,$B$16))</f>
        <v/>
      </c>
    </row>
    <row r="63" spans="10:54">
      <c r="J63" s="99">
        <v>41252</v>
      </c>
      <c r="K63" s="87">
        <v>2246.7570000000001</v>
      </c>
      <c r="L63" s="87">
        <v>2061.7860000000001</v>
      </c>
      <c r="M63" s="87">
        <v>4804.49</v>
      </c>
      <c r="N63" s="107">
        <v>41252</v>
      </c>
      <c r="O63" s="87">
        <v>1170.4100000000001</v>
      </c>
      <c r="P63" s="87">
        <v>5482.24</v>
      </c>
      <c r="Q63" s="87">
        <v>1651.47</v>
      </c>
      <c r="R63" s="87">
        <v>2915.7109959427376</v>
      </c>
      <c r="T63" s="74">
        <f t="shared" si="1"/>
        <v>41252</v>
      </c>
      <c r="U63" s="75">
        <f t="shared" si="5"/>
        <v>-0.12961972238568098</v>
      </c>
      <c r="V63" s="75">
        <f t="shared" si="6"/>
        <v>-0.12607302413509536</v>
      </c>
      <c r="W63" s="75">
        <f t="shared" si="7"/>
        <v>-7.1548124884680098E-2</v>
      </c>
      <c r="X63" s="75">
        <f t="shared" si="8"/>
        <v>-0.21229069078770246</v>
      </c>
      <c r="Y63" s="75">
        <f t="shared" si="9"/>
        <v>-0.1219677823369818</v>
      </c>
      <c r="Z63" s="75">
        <f t="shared" si="10"/>
        <v>-0.11410378826079026</v>
      </c>
      <c r="AA63" s="75">
        <f t="shared" si="10"/>
        <v>6.1634116596343214E-2</v>
      </c>
      <c r="AC63" s="74">
        <f t="shared" si="12"/>
        <v>41616</v>
      </c>
      <c r="AD63" s="75">
        <f t="shared" si="18"/>
        <v>6.4115431729926842E-2</v>
      </c>
      <c r="AE63" s="75">
        <f t="shared" si="20"/>
        <v>6.2793477413997323E-2</v>
      </c>
      <c r="AF63" s="75">
        <f t="shared" si="21"/>
        <v>0.8915171607981196</v>
      </c>
      <c r="AG63" s="75">
        <f t="shared" si="22"/>
        <v>0.340916847657462</v>
      </c>
      <c r="AH63" s="75">
        <f t="shared" si="23"/>
        <v>1.7241663289082947</v>
      </c>
      <c r="AI63" s="75">
        <f t="shared" si="24"/>
        <v>0.74906694009081587</v>
      </c>
      <c r="AJ63" s="75">
        <f t="shared" si="14"/>
        <v>0.14196808445978304</v>
      </c>
      <c r="AL63" s="79"/>
      <c r="AM63" s="80"/>
      <c r="AN63" s="75"/>
      <c r="AO63" s="75"/>
      <c r="AP63" s="75"/>
      <c r="AQ63" s="75"/>
      <c r="AR63" s="75"/>
      <c r="AS63" s="75"/>
      <c r="AU63" s="74" t="str">
        <f>IF(ISERROR(INDEX(($AL$4:$AS$53,$AC$4:$AJ$105,$T$4:$AA$156),,1,$B$16)),"",INDEX(($AL$4:$AS$53,$AC$4:$AJ$105,$T$4:$AA$156),,1,$B$16))</f>
        <v/>
      </c>
      <c r="AV63" s="75" t="str">
        <f>IF(ISERROR(INDEX(($AL$4:$AS$53,$AC$4:$AJ$105,$T$4:$AA$156),,2,$B$16)),"",INDEX(($AL$4:$AS$53,$AC$4:$AJ$105,$T$4:$AA$156),,2,$B$16))</f>
        <v/>
      </c>
      <c r="AW63" s="75" t="str">
        <f>IF(ISERROR(INDEX(($AL$4:$AS$53,$AC$4:$AJ$105,$T$4:$AA$156),,3,$B$16)),"",INDEX(($AL$4:$AS$53,$AC$4:$AJ$105,$T$4:$AA$156),,3,$B$16))</f>
        <v/>
      </c>
      <c r="AX63" s="75" t="str">
        <f>IF(ISERROR(INDEX(($AL$4:$AS$53,$AC$4:$AJ$105,$T$4:$AA$156),,3,$B$16)),"",INDEX(($AL$4:$AS$53,$AC$4:$AJ$105,$T$4:$AA$156),,4,$B$16))</f>
        <v/>
      </c>
      <c r="AY63" s="75" t="str">
        <f>IF(ISERROR(INDEX(($AL$4:$AS$53,$AC$4:$AJ$105,$T$4:$AA$156),,3,$B$16)),"",INDEX(($AL$4:$AS$53,$AC$4:$AJ$105,$T$4:$AA$156),,5,$B$16))</f>
        <v/>
      </c>
      <c r="AZ63" s="75" t="str">
        <f>IF(ISERROR(INDEX(($AL$4:$AS$53,$AC$4:$AJ$105,$T$4:$AA$156),,6,$B$16)),"",INDEX(($AL$4:$AS$53,$AC$4:$AJ$105,$T$4:$AA$156),,6,$B$16))</f>
        <v/>
      </c>
      <c r="BA63" s="75" t="str">
        <f>IF(ISERROR(INDEX(($AL$4:$AS$53,$AC$4:$AJ$105,$T$4:$AA$156),,7,$B$16)),"",INDEX(($AL$4:$AS$53,$AC$4:$AJ$105,$T$4:$AA$156),,7,$B$16))</f>
        <v/>
      </c>
      <c r="BB63" s="75" t="str">
        <f>IF(ISERROR(INDEX(($AL$4:$AS$53,$AC$4:$AJ$105,$T$4:$AA$156),,8,$B$16)),"",INDEX(($AL$4:$AS$53,$AC$4:$AJ$105,$T$4:$AA$156),,8,$B$16))</f>
        <v/>
      </c>
    </row>
    <row r="64" spans="10:54">
      <c r="J64" s="99">
        <v>41259</v>
      </c>
      <c r="K64" s="87">
        <v>2355.8649999999998</v>
      </c>
      <c r="L64" s="87">
        <v>2150.625</v>
      </c>
      <c r="M64" s="87">
        <v>5023.1499999999996</v>
      </c>
      <c r="N64" s="107">
        <v>41259</v>
      </c>
      <c r="O64" s="87">
        <v>1207.3499999999999</v>
      </c>
      <c r="P64" s="87">
        <v>5689.2</v>
      </c>
      <c r="Q64" s="87">
        <v>1701.28</v>
      </c>
      <c r="R64" s="87">
        <v>2955.4226457232357</v>
      </c>
      <c r="T64" s="74">
        <f t="shared" si="1"/>
        <v>41259</v>
      </c>
      <c r="U64" s="75">
        <f t="shared" si="5"/>
        <v>-8.7351933154383277E-2</v>
      </c>
      <c r="V64" s="75">
        <f t="shared" si="6"/>
        <v>-8.841693441052545E-2</v>
      </c>
      <c r="W64" s="75">
        <f t="shared" si="7"/>
        <v>-2.9292799759075505E-2</v>
      </c>
      <c r="X64" s="75">
        <f t="shared" si="8"/>
        <v>-0.18742933290260055</v>
      </c>
      <c r="Y64" s="75">
        <f t="shared" si="9"/>
        <v>-8.8821194853117791E-2</v>
      </c>
      <c r="Z64" s="75">
        <f t="shared" si="10"/>
        <v>-8.7384265467926991E-2</v>
      </c>
      <c r="AA64" s="75">
        <f t="shared" si="10"/>
        <v>7.6093451658003186E-2</v>
      </c>
      <c r="AC64" s="74">
        <f t="shared" si="12"/>
        <v>41623</v>
      </c>
      <c r="AD64" s="75">
        <f t="shared" si="18"/>
        <v>4.4307496839921079E-2</v>
      </c>
      <c r="AE64" s="75">
        <f t="shared" si="20"/>
        <v>4.3299736048480364E-2</v>
      </c>
      <c r="AF64" s="75">
        <f t="shared" si="21"/>
        <v>0.922623997434042</v>
      </c>
      <c r="AG64" s="75">
        <f t="shared" si="22"/>
        <v>0.37749767297548864</v>
      </c>
      <c r="AH64" s="75">
        <f t="shared" si="23"/>
        <v>1.6684273162823215</v>
      </c>
      <c r="AI64" s="75">
        <f t="shared" si="24"/>
        <v>0.73791709389189974</v>
      </c>
      <c r="AJ64" s="75">
        <f t="shared" si="14"/>
        <v>0.10607791076307738</v>
      </c>
      <c r="AL64" s="79"/>
      <c r="AM64" s="80"/>
      <c r="AN64" s="75"/>
      <c r="AO64" s="75"/>
      <c r="AP64" s="75"/>
      <c r="AQ64" s="75"/>
      <c r="AR64" s="75"/>
      <c r="AS64" s="75"/>
      <c r="AU64" s="74" t="str">
        <f>IF(ISERROR(INDEX(($AL$4:$AS$53,$AC$4:$AJ$105,$T$4:$AA$156),,1,$B$16)),"",INDEX(($AL$4:$AS$53,$AC$4:$AJ$105,$T$4:$AA$156),,1,$B$16))</f>
        <v/>
      </c>
      <c r="AV64" s="75" t="str">
        <f>IF(ISERROR(INDEX(($AL$4:$AS$53,$AC$4:$AJ$105,$T$4:$AA$156),,2,$B$16)),"",INDEX(($AL$4:$AS$53,$AC$4:$AJ$105,$T$4:$AA$156),,2,$B$16))</f>
        <v/>
      </c>
      <c r="AW64" s="75" t="str">
        <f>IF(ISERROR(INDEX(($AL$4:$AS$53,$AC$4:$AJ$105,$T$4:$AA$156),,3,$B$16)),"",INDEX(($AL$4:$AS$53,$AC$4:$AJ$105,$T$4:$AA$156),,3,$B$16))</f>
        <v/>
      </c>
      <c r="AX64" s="75" t="str">
        <f>IF(ISERROR(INDEX(($AL$4:$AS$53,$AC$4:$AJ$105,$T$4:$AA$156),,3,$B$16)),"",INDEX(($AL$4:$AS$53,$AC$4:$AJ$105,$T$4:$AA$156),,4,$B$16))</f>
        <v/>
      </c>
      <c r="AY64" s="75" t="str">
        <f>IF(ISERROR(INDEX(($AL$4:$AS$53,$AC$4:$AJ$105,$T$4:$AA$156),,3,$B$16)),"",INDEX(($AL$4:$AS$53,$AC$4:$AJ$105,$T$4:$AA$156),,5,$B$16))</f>
        <v/>
      </c>
      <c r="AZ64" s="75" t="str">
        <f>IF(ISERROR(INDEX(($AL$4:$AS$53,$AC$4:$AJ$105,$T$4:$AA$156),,6,$B$16)),"",INDEX(($AL$4:$AS$53,$AC$4:$AJ$105,$T$4:$AA$156),,6,$B$16))</f>
        <v/>
      </c>
      <c r="BA64" s="75" t="str">
        <f>IF(ISERROR(INDEX(($AL$4:$AS$53,$AC$4:$AJ$105,$T$4:$AA$156),,7,$B$16)),"",INDEX(($AL$4:$AS$53,$AC$4:$AJ$105,$T$4:$AA$156),,7,$B$16))</f>
        <v/>
      </c>
      <c r="BB64" s="75" t="str">
        <f>IF(ISERROR(INDEX(($AL$4:$AS$53,$AC$4:$AJ$105,$T$4:$AA$156),,8,$B$16)),"",INDEX(($AL$4:$AS$53,$AC$4:$AJ$105,$T$4:$AA$156),,8,$B$16))</f>
        <v/>
      </c>
    </row>
    <row r="65" spans="10:54">
      <c r="J65" s="99">
        <v>41266</v>
      </c>
      <c r="K65" s="87">
        <v>2372.002</v>
      </c>
      <c r="L65" s="87">
        <v>2153.31</v>
      </c>
      <c r="M65" s="87">
        <v>5041.7700000000004</v>
      </c>
      <c r="N65" s="107">
        <v>41266</v>
      </c>
      <c r="O65" s="87">
        <v>1222.51</v>
      </c>
      <c r="P65" s="87">
        <v>5665.47</v>
      </c>
      <c r="Q65" s="87">
        <v>1696.33</v>
      </c>
      <c r="R65" s="87">
        <v>2995.2731135131039</v>
      </c>
      <c r="T65" s="74">
        <f t="shared" si="1"/>
        <v>41266</v>
      </c>
      <c r="U65" s="75">
        <f t="shared" si="5"/>
        <v>-8.110055548431816E-2</v>
      </c>
      <c r="V65" s="75">
        <f t="shared" si="6"/>
        <v>-8.7278846398385901E-2</v>
      </c>
      <c r="W65" s="75">
        <f t="shared" si="7"/>
        <v>-2.5694546060004875E-2</v>
      </c>
      <c r="X65" s="75">
        <f t="shared" si="8"/>
        <v>-0.1772263500780703</v>
      </c>
      <c r="Y65" s="75">
        <f t="shared" si="9"/>
        <v>-9.2621777192662069E-2</v>
      </c>
      <c r="Z65" s="75">
        <f t="shared" si="10"/>
        <v>-9.0039588451758967E-2</v>
      </c>
      <c r="AA65" s="75">
        <f t="shared" si="10"/>
        <v>9.0603331487286054E-2</v>
      </c>
      <c r="AC65" s="74">
        <f t="shared" si="12"/>
        <v>41630</v>
      </c>
      <c r="AD65" s="75">
        <f t="shared" si="18"/>
        <v>-1.1453523515196795E-2</v>
      </c>
      <c r="AE65" s="75">
        <f t="shared" si="20"/>
        <v>-9.5670548977353498E-3</v>
      </c>
      <c r="AF65" s="75">
        <f t="shared" si="21"/>
        <v>0.84822301687155499</v>
      </c>
      <c r="AG65" s="75">
        <f t="shared" si="22"/>
        <v>0.3400868755817561</v>
      </c>
      <c r="AH65" s="75">
        <f t="shared" si="23"/>
        <v>1.5989804272387729</v>
      </c>
      <c r="AI65" s="75">
        <f t="shared" si="24"/>
        <v>0.65071041453054046</v>
      </c>
      <c r="AJ65" s="75">
        <f t="shared" si="14"/>
        <v>0.1550882058556533</v>
      </c>
      <c r="AL65" s="79"/>
      <c r="AM65" s="80"/>
      <c r="AN65" s="75"/>
      <c r="AO65" s="75"/>
      <c r="AP65" s="75"/>
      <c r="AQ65" s="75"/>
      <c r="AR65" s="75"/>
      <c r="AS65" s="75"/>
      <c r="AU65" s="74" t="str">
        <f>IF(ISERROR(INDEX(($AL$4:$AS$53,$AC$4:$AJ$105,$T$4:$AA$156),,1,$B$16)),"",INDEX(($AL$4:$AS$53,$AC$4:$AJ$105,$T$4:$AA$156),,1,$B$16))</f>
        <v/>
      </c>
      <c r="AV65" s="75" t="str">
        <f>IF(ISERROR(INDEX(($AL$4:$AS$53,$AC$4:$AJ$105,$T$4:$AA$156),,2,$B$16)),"",INDEX(($AL$4:$AS$53,$AC$4:$AJ$105,$T$4:$AA$156),,2,$B$16))</f>
        <v/>
      </c>
      <c r="AW65" s="75" t="str">
        <f>IF(ISERROR(INDEX(($AL$4:$AS$53,$AC$4:$AJ$105,$T$4:$AA$156),,3,$B$16)),"",INDEX(($AL$4:$AS$53,$AC$4:$AJ$105,$T$4:$AA$156),,3,$B$16))</f>
        <v/>
      </c>
      <c r="AX65" s="75" t="str">
        <f>IF(ISERROR(INDEX(($AL$4:$AS$53,$AC$4:$AJ$105,$T$4:$AA$156),,3,$B$16)),"",INDEX(($AL$4:$AS$53,$AC$4:$AJ$105,$T$4:$AA$156),,4,$B$16))</f>
        <v/>
      </c>
      <c r="AY65" s="75" t="str">
        <f>IF(ISERROR(INDEX(($AL$4:$AS$53,$AC$4:$AJ$105,$T$4:$AA$156),,3,$B$16)),"",INDEX(($AL$4:$AS$53,$AC$4:$AJ$105,$T$4:$AA$156),,5,$B$16))</f>
        <v/>
      </c>
      <c r="AZ65" s="75" t="str">
        <f>IF(ISERROR(INDEX(($AL$4:$AS$53,$AC$4:$AJ$105,$T$4:$AA$156),,6,$B$16)),"",INDEX(($AL$4:$AS$53,$AC$4:$AJ$105,$T$4:$AA$156),,6,$B$16))</f>
        <v/>
      </c>
      <c r="BA65" s="75" t="str">
        <f>IF(ISERROR(INDEX(($AL$4:$AS$53,$AC$4:$AJ$105,$T$4:$AA$156),,7,$B$16)),"",INDEX(($AL$4:$AS$53,$AC$4:$AJ$105,$T$4:$AA$156),,7,$B$16))</f>
        <v/>
      </c>
      <c r="BB65" s="75" t="str">
        <f>IF(ISERROR(INDEX(($AL$4:$AS$53,$AC$4:$AJ$105,$T$4:$AA$156),,8,$B$16)),"",INDEX(($AL$4:$AS$53,$AC$4:$AJ$105,$T$4:$AA$156),,8,$B$16))</f>
        <v/>
      </c>
    </row>
    <row r="66" spans="10:54">
      <c r="J66" s="99">
        <v>41273</v>
      </c>
      <c r="K66" s="87">
        <v>2480.049</v>
      </c>
      <c r="L66" s="87">
        <v>2233.252</v>
      </c>
      <c r="M66" s="87">
        <v>5257.56</v>
      </c>
      <c r="N66" s="107">
        <v>41273</v>
      </c>
      <c r="O66" s="87">
        <v>1276.8</v>
      </c>
      <c r="P66" s="87">
        <v>5930.21</v>
      </c>
      <c r="Q66" s="87">
        <v>1784.29</v>
      </c>
      <c r="R66" s="87">
        <v>2865.0620213269149</v>
      </c>
      <c r="T66" s="74">
        <f t="shared" si="1"/>
        <v>41273</v>
      </c>
      <c r="U66" s="75">
        <f t="shared" si="5"/>
        <v>-3.9243791332523204E-2</v>
      </c>
      <c r="V66" s="75">
        <f t="shared" si="6"/>
        <v>-5.3393918328939138E-2</v>
      </c>
      <c r="W66" s="75">
        <f t="shared" si="7"/>
        <v>1.600616101423924E-2</v>
      </c>
      <c r="X66" s="75">
        <f t="shared" si="8"/>
        <v>-0.14068809562267803</v>
      </c>
      <c r="Y66" s="75">
        <f t="shared" si="9"/>
        <v>-5.022118011845389E-2</v>
      </c>
      <c r="Z66" s="75">
        <f t="shared" si="10"/>
        <v>-4.2855303672392209E-2</v>
      </c>
      <c r="AA66" s="75">
        <f t="shared" si="10"/>
        <v>4.3192412498233912E-2</v>
      </c>
      <c r="AC66" s="74">
        <f t="shared" si="12"/>
        <v>41637</v>
      </c>
      <c r="AD66" s="75">
        <f t="shared" si="18"/>
        <v>-4.5692594284907351E-4</v>
      </c>
      <c r="AE66" s="75">
        <f t="shared" si="20"/>
        <v>-1.7487500783871512E-3</v>
      </c>
      <c r="AF66" s="75">
        <f t="shared" si="21"/>
        <v>0.90246129584692802</v>
      </c>
      <c r="AG66" s="75">
        <f t="shared" si="22"/>
        <v>0.38208966801116961</v>
      </c>
      <c r="AH66" s="75">
        <f t="shared" si="23"/>
        <v>1.5579117005420819</v>
      </c>
      <c r="AI66" s="75">
        <f t="shared" si="24"/>
        <v>0.65446609052292382</v>
      </c>
      <c r="AJ66" s="75">
        <f t="shared" si="14"/>
        <v>0.12666191228040691</v>
      </c>
      <c r="AL66" s="79"/>
      <c r="AM66" s="80"/>
      <c r="AN66" s="75"/>
      <c r="AO66" s="75"/>
      <c r="AP66" s="75"/>
      <c r="AQ66" s="75"/>
      <c r="AR66" s="75"/>
      <c r="AS66" s="75"/>
      <c r="AU66" s="74" t="str">
        <f>IF(ISERROR(INDEX(($AL$4:$AS$53,$AC$4:$AJ$105,$T$4:$AA$156),,1,$B$16)),"",INDEX(($AL$4:$AS$53,$AC$4:$AJ$105,$T$4:$AA$156),,1,$B$16))</f>
        <v/>
      </c>
      <c r="AV66" s="75" t="str">
        <f>IF(ISERROR(INDEX(($AL$4:$AS$53,$AC$4:$AJ$105,$T$4:$AA$156),,2,$B$16)),"",INDEX(($AL$4:$AS$53,$AC$4:$AJ$105,$T$4:$AA$156),,2,$B$16))</f>
        <v/>
      </c>
      <c r="AW66" s="75" t="str">
        <f>IF(ISERROR(INDEX(($AL$4:$AS$53,$AC$4:$AJ$105,$T$4:$AA$156),,3,$B$16)),"",INDEX(($AL$4:$AS$53,$AC$4:$AJ$105,$T$4:$AA$156),,3,$B$16))</f>
        <v/>
      </c>
      <c r="AX66" s="75" t="str">
        <f>IF(ISERROR(INDEX(($AL$4:$AS$53,$AC$4:$AJ$105,$T$4:$AA$156),,3,$B$16)),"",INDEX(($AL$4:$AS$53,$AC$4:$AJ$105,$T$4:$AA$156),,4,$B$16))</f>
        <v/>
      </c>
      <c r="AY66" s="75" t="str">
        <f>IF(ISERROR(INDEX(($AL$4:$AS$53,$AC$4:$AJ$105,$T$4:$AA$156),,3,$B$16)),"",INDEX(($AL$4:$AS$53,$AC$4:$AJ$105,$T$4:$AA$156),,5,$B$16))</f>
        <v/>
      </c>
      <c r="AZ66" s="75" t="str">
        <f>IF(ISERROR(INDEX(($AL$4:$AS$53,$AC$4:$AJ$105,$T$4:$AA$156),,6,$B$16)),"",INDEX(($AL$4:$AS$53,$AC$4:$AJ$105,$T$4:$AA$156),,6,$B$16))</f>
        <v/>
      </c>
      <c r="BA66" s="75" t="str">
        <f>IF(ISERROR(INDEX(($AL$4:$AS$53,$AC$4:$AJ$105,$T$4:$AA$156),,7,$B$16)),"",INDEX(($AL$4:$AS$53,$AC$4:$AJ$105,$T$4:$AA$156),,7,$B$16))</f>
        <v/>
      </c>
      <c r="BB66" s="75" t="str">
        <f>IF(ISERROR(INDEX(($AL$4:$AS$53,$AC$4:$AJ$105,$T$4:$AA$156),,8,$B$16)),"",INDEX(($AL$4:$AS$53,$AC$4:$AJ$105,$T$4:$AA$156),,8,$B$16))</f>
        <v/>
      </c>
    </row>
    <row r="67" spans="10:54">
      <c r="J67" s="99">
        <v>41280</v>
      </c>
      <c r="K67" s="87">
        <v>2524.4090000000001</v>
      </c>
      <c r="L67" s="87">
        <v>2276.9920000000002</v>
      </c>
      <c r="M67" s="87">
        <v>5346.44</v>
      </c>
      <c r="N67" s="107">
        <v>41280</v>
      </c>
      <c r="O67" s="87">
        <v>1304.76</v>
      </c>
      <c r="P67" s="87">
        <v>5894.01</v>
      </c>
      <c r="Q67" s="87">
        <v>1778.55</v>
      </c>
      <c r="R67" s="87">
        <v>2959.328103786188</v>
      </c>
      <c r="T67" s="74">
        <f t="shared" si="1"/>
        <v>41280</v>
      </c>
      <c r="U67" s="75">
        <f t="shared" si="5"/>
        <v>-2.2058991590062749E-2</v>
      </c>
      <c r="V67" s="75">
        <f t="shared" si="6"/>
        <v>-3.4853892388162055E-2</v>
      </c>
      <c r="W67" s="75">
        <f t="shared" si="7"/>
        <v>3.3181928402713057E-2</v>
      </c>
      <c r="X67" s="75">
        <f t="shared" si="8"/>
        <v>-0.12187045711516709</v>
      </c>
      <c r="Y67" s="75">
        <f t="shared" si="9"/>
        <v>-5.6018950059098738E-2</v>
      </c>
      <c r="Z67" s="75">
        <f t="shared" si="10"/>
        <v>-4.5934405475866136E-2</v>
      </c>
      <c r="AA67" s="75">
        <f t="shared" si="10"/>
        <v>7.7515460741323094E-2</v>
      </c>
      <c r="AC67" s="74">
        <f t="shared" si="12"/>
        <v>41644</v>
      </c>
      <c r="AD67" s="75">
        <f t="shared" si="18"/>
        <v>-5.9673747066105731E-3</v>
      </c>
      <c r="AE67" s="75">
        <f t="shared" si="20"/>
        <v>-1.0354728798839918E-2</v>
      </c>
      <c r="AF67" s="75">
        <f t="shared" si="21"/>
        <v>0.89755836886026774</v>
      </c>
      <c r="AG67" s="75">
        <f t="shared" si="22"/>
        <v>0.38354793670493326</v>
      </c>
      <c r="AH67" s="75">
        <f t="shared" si="23"/>
        <v>1.5007936648909457</v>
      </c>
      <c r="AI67" s="75">
        <f t="shared" si="24"/>
        <v>0.67751574630145006</v>
      </c>
      <c r="AJ67" s="75">
        <f t="shared" si="14"/>
        <v>9.4814064297038314E-2</v>
      </c>
      <c r="AL67" s="79"/>
      <c r="AM67" s="80"/>
      <c r="AN67" s="75"/>
      <c r="AO67" s="75"/>
      <c r="AP67" s="75"/>
      <c r="AQ67" s="75"/>
      <c r="AR67" s="75"/>
      <c r="AS67" s="75"/>
      <c r="AU67" s="74" t="str">
        <f>IF(ISERROR(INDEX(($AL$4:$AS$53,$AC$4:$AJ$105,$T$4:$AA$156),,1,$B$16)),"",INDEX(($AL$4:$AS$53,$AC$4:$AJ$105,$T$4:$AA$156),,1,$B$16))</f>
        <v/>
      </c>
      <c r="AV67" s="75" t="str">
        <f>IF(ISERROR(INDEX(($AL$4:$AS$53,$AC$4:$AJ$105,$T$4:$AA$156),,2,$B$16)),"",INDEX(($AL$4:$AS$53,$AC$4:$AJ$105,$T$4:$AA$156),,2,$B$16))</f>
        <v/>
      </c>
      <c r="AW67" s="75" t="str">
        <f>IF(ISERROR(INDEX(($AL$4:$AS$53,$AC$4:$AJ$105,$T$4:$AA$156),,3,$B$16)),"",INDEX(($AL$4:$AS$53,$AC$4:$AJ$105,$T$4:$AA$156),,3,$B$16))</f>
        <v/>
      </c>
      <c r="AX67" s="75" t="str">
        <f>IF(ISERROR(INDEX(($AL$4:$AS$53,$AC$4:$AJ$105,$T$4:$AA$156),,3,$B$16)),"",INDEX(($AL$4:$AS$53,$AC$4:$AJ$105,$T$4:$AA$156),,4,$B$16))</f>
        <v/>
      </c>
      <c r="AY67" s="75" t="str">
        <f>IF(ISERROR(INDEX(($AL$4:$AS$53,$AC$4:$AJ$105,$T$4:$AA$156),,3,$B$16)),"",INDEX(($AL$4:$AS$53,$AC$4:$AJ$105,$T$4:$AA$156),,5,$B$16))</f>
        <v/>
      </c>
      <c r="AZ67" s="75" t="str">
        <f>IF(ISERROR(INDEX(($AL$4:$AS$53,$AC$4:$AJ$105,$T$4:$AA$156),,6,$B$16)),"",INDEX(($AL$4:$AS$53,$AC$4:$AJ$105,$T$4:$AA$156),,6,$B$16))</f>
        <v/>
      </c>
      <c r="BA67" s="75" t="str">
        <f>IF(ISERROR(INDEX(($AL$4:$AS$53,$AC$4:$AJ$105,$T$4:$AA$156),,7,$B$16)),"",INDEX(($AL$4:$AS$53,$AC$4:$AJ$105,$T$4:$AA$156),,7,$B$16))</f>
        <v/>
      </c>
      <c r="BB67" s="75" t="str">
        <f>IF(ISERROR(INDEX(($AL$4:$AS$53,$AC$4:$AJ$105,$T$4:$AA$156),,8,$B$16)),"",INDEX(($AL$4:$AS$53,$AC$4:$AJ$105,$T$4:$AA$156),,8,$B$16))</f>
        <v/>
      </c>
    </row>
    <row r="68" spans="10:54">
      <c r="J68" s="99">
        <v>41287</v>
      </c>
      <c r="K68" s="87">
        <v>2483.23</v>
      </c>
      <c r="L68" s="87">
        <v>2242.9969999999998</v>
      </c>
      <c r="M68" s="87">
        <v>5334.68</v>
      </c>
      <c r="N68" s="107">
        <v>41287</v>
      </c>
      <c r="O68" s="87">
        <v>1295.32</v>
      </c>
      <c r="P68" s="87">
        <v>5948</v>
      </c>
      <c r="Q68" s="87">
        <v>1766.9</v>
      </c>
      <c r="R68" s="87">
        <v>3036.2289198740973</v>
      </c>
      <c r="T68" s="74">
        <f t="shared" ref="T68:T131" si="30">J68</f>
        <v>41287</v>
      </c>
      <c r="U68" s="75">
        <f t="shared" si="5"/>
        <v>-3.8011490882100096E-2</v>
      </c>
      <c r="V68" s="75">
        <f t="shared" si="6"/>
        <v>-4.9263315841676425E-2</v>
      </c>
      <c r="W68" s="75">
        <f t="shared" si="7"/>
        <v>3.090934711908977E-2</v>
      </c>
      <c r="X68" s="75">
        <f t="shared" si="8"/>
        <v>-0.1282237656813654</v>
      </c>
      <c r="Y68" s="75">
        <f t="shared" si="9"/>
        <v>-4.7371944559225332E-2</v>
      </c>
      <c r="Z68" s="75">
        <f t="shared" si="10"/>
        <v>-5.2183801993369694E-2</v>
      </c>
      <c r="AA68" s="75">
        <f t="shared" si="10"/>
        <v>0.10551567409121598</v>
      </c>
      <c r="AC68" s="74">
        <f t="shared" si="12"/>
        <v>41651</v>
      </c>
      <c r="AD68" s="75">
        <f t="shared" si="18"/>
        <v>-4.3253920211964947E-2</v>
      </c>
      <c r="AE68" s="75">
        <f t="shared" si="20"/>
        <v>-4.3532997740544532E-2</v>
      </c>
      <c r="AF68" s="75">
        <f t="shared" si="21"/>
        <v>0.86300173163975002</v>
      </c>
      <c r="AG68" s="75">
        <f t="shared" si="22"/>
        <v>0.37010549177784657</v>
      </c>
      <c r="AH68" s="75">
        <f t="shared" si="23"/>
        <v>1.383962640425398</v>
      </c>
      <c r="AI68" s="75">
        <f t="shared" si="24"/>
        <v>0.58037791123480287</v>
      </c>
      <c r="AJ68" s="75">
        <f t="shared" si="14"/>
        <v>0.10403287716161658</v>
      </c>
      <c r="AL68" s="79"/>
      <c r="AM68" s="80"/>
      <c r="AN68" s="75"/>
      <c r="AO68" s="75"/>
      <c r="AP68" s="75"/>
      <c r="AQ68" s="75"/>
      <c r="AR68" s="75"/>
      <c r="AS68" s="75"/>
      <c r="AU68" s="74" t="str">
        <f>IF(ISERROR(INDEX(($AL$4:$AS$53,$AC$4:$AJ$105,$T$4:$AA$156),,1,$B$16)),"",INDEX(($AL$4:$AS$53,$AC$4:$AJ$105,$T$4:$AA$156),,1,$B$16))</f>
        <v/>
      </c>
      <c r="AV68" s="75" t="str">
        <f>IF(ISERROR(INDEX(($AL$4:$AS$53,$AC$4:$AJ$105,$T$4:$AA$156),,2,$B$16)),"",INDEX(($AL$4:$AS$53,$AC$4:$AJ$105,$T$4:$AA$156),,2,$B$16))</f>
        <v/>
      </c>
      <c r="AW68" s="75" t="str">
        <f>IF(ISERROR(INDEX(($AL$4:$AS$53,$AC$4:$AJ$105,$T$4:$AA$156),,3,$B$16)),"",INDEX(($AL$4:$AS$53,$AC$4:$AJ$105,$T$4:$AA$156),,3,$B$16))</f>
        <v/>
      </c>
      <c r="AX68" s="75" t="str">
        <f>IF(ISERROR(INDEX(($AL$4:$AS$53,$AC$4:$AJ$105,$T$4:$AA$156),,3,$B$16)),"",INDEX(($AL$4:$AS$53,$AC$4:$AJ$105,$T$4:$AA$156),,4,$B$16))</f>
        <v/>
      </c>
      <c r="AY68" s="75" t="str">
        <f>IF(ISERROR(INDEX(($AL$4:$AS$53,$AC$4:$AJ$105,$T$4:$AA$156),,3,$B$16)),"",INDEX(($AL$4:$AS$53,$AC$4:$AJ$105,$T$4:$AA$156),,5,$B$16))</f>
        <v/>
      </c>
      <c r="AZ68" s="75" t="str">
        <f>IF(ISERROR(INDEX(($AL$4:$AS$53,$AC$4:$AJ$105,$T$4:$AA$156),,6,$B$16)),"",INDEX(($AL$4:$AS$53,$AC$4:$AJ$105,$T$4:$AA$156),,6,$B$16))</f>
        <v/>
      </c>
      <c r="BA68" s="75" t="str">
        <f>IF(ISERROR(INDEX(($AL$4:$AS$53,$AC$4:$AJ$105,$T$4:$AA$156),,7,$B$16)),"",INDEX(($AL$4:$AS$53,$AC$4:$AJ$105,$T$4:$AA$156),,7,$B$16))</f>
        <v/>
      </c>
      <c r="BB68" s="75" t="str">
        <f>IF(ISERROR(INDEX(($AL$4:$AS$53,$AC$4:$AJ$105,$T$4:$AA$156),,8,$B$16)),"",INDEX(($AL$4:$AS$53,$AC$4:$AJ$105,$T$4:$AA$156),,8,$B$16))</f>
        <v/>
      </c>
    </row>
    <row r="69" spans="10:54">
      <c r="J69" s="99">
        <v>41294</v>
      </c>
      <c r="K69" s="87">
        <v>2595.4389999999999</v>
      </c>
      <c r="L69" s="87">
        <v>2317.0700000000002</v>
      </c>
      <c r="M69" s="87">
        <v>5926.81</v>
      </c>
      <c r="N69" s="107">
        <v>41294</v>
      </c>
      <c r="O69" s="87">
        <v>1419.65</v>
      </c>
      <c r="P69" s="87">
        <v>6974.37</v>
      </c>
      <c r="Q69" s="87">
        <v>1900.56</v>
      </c>
      <c r="R69" s="87">
        <v>3156.7506993338898</v>
      </c>
      <c r="T69" s="74">
        <f t="shared" si="30"/>
        <v>41294</v>
      </c>
      <c r="U69" s="75">
        <f t="shared" ref="U69:U132" si="31">K69/K$4-1</f>
        <v>5.4576072761898242E-3</v>
      </c>
      <c r="V69" s="75">
        <f t="shared" ref="V69:V132" si="32">L69/L$4-1</f>
        <v>-1.7866074380515462E-2</v>
      </c>
      <c r="W69" s="75">
        <f t="shared" ref="W69:W132" si="33">M69/M$4-1</f>
        <v>0.1453365202034409</v>
      </c>
      <c r="X69" s="75">
        <f t="shared" ref="X69:X132" si="34">O69/O$4-1</f>
        <v>-4.4547192160663163E-2</v>
      </c>
      <c r="Y69" s="75">
        <f t="shared" ref="Y69:Y132" si="35">P69/P$4-1</f>
        <v>0.1170108491971209</v>
      </c>
      <c r="Z69" s="75">
        <f t="shared" ref="Z69:AA132" si="36">Q69/Q$4-1</f>
        <v>1.9515282858951322E-2</v>
      </c>
      <c r="AA69" s="75">
        <f t="shared" si="36"/>
        <v>0.14939863541538734</v>
      </c>
      <c r="AC69" s="74">
        <f t="shared" ref="AC69:AC104" si="37">J120</f>
        <v>41658</v>
      </c>
      <c r="AD69" s="75">
        <f t="shared" si="18"/>
        <v>-5.4693558038490298E-2</v>
      </c>
      <c r="AE69" s="75">
        <f t="shared" si="20"/>
        <v>-4.7499396655093729E-2</v>
      </c>
      <c r="AF69" s="75">
        <f t="shared" si="21"/>
        <v>0.78453687705357766</v>
      </c>
      <c r="AG69" s="75">
        <f t="shared" si="22"/>
        <v>0.3224247595408003</v>
      </c>
      <c r="AH69" s="75">
        <f t="shared" si="23"/>
        <v>1.2049948407745137</v>
      </c>
      <c r="AI69" s="75">
        <f t="shared" si="24"/>
        <v>0.55734583272301164</v>
      </c>
      <c r="AJ69" s="75">
        <f t="shared" ref="AJ69:AJ105" si="38">R120/R$55-1</f>
        <v>7.0173165203999854E-2</v>
      </c>
      <c r="AL69" s="79"/>
      <c r="AM69" s="80"/>
      <c r="AN69" s="75"/>
      <c r="AO69" s="75"/>
      <c r="AP69" s="75"/>
      <c r="AQ69" s="75"/>
      <c r="AR69" s="75"/>
      <c r="AS69" s="75"/>
      <c r="AU69" s="74" t="str">
        <f>IF(ISERROR(INDEX(($AL$4:$AS$53,$AC$4:$AJ$105,$T$4:$AA$156),,1,$B$16)),"",INDEX(($AL$4:$AS$53,$AC$4:$AJ$105,$T$4:$AA$156),,1,$B$16))</f>
        <v/>
      </c>
      <c r="AV69" s="75" t="str">
        <f>IF(ISERROR(INDEX(($AL$4:$AS$53,$AC$4:$AJ$105,$T$4:$AA$156),,2,$B$16)),"",INDEX(($AL$4:$AS$53,$AC$4:$AJ$105,$T$4:$AA$156),,2,$B$16))</f>
        <v/>
      </c>
      <c r="AW69" s="75" t="str">
        <f>IF(ISERROR(INDEX(($AL$4:$AS$53,$AC$4:$AJ$105,$T$4:$AA$156),,3,$B$16)),"",INDEX(($AL$4:$AS$53,$AC$4:$AJ$105,$T$4:$AA$156),,3,$B$16))</f>
        <v/>
      </c>
      <c r="AX69" s="75" t="str">
        <f>IF(ISERROR(INDEX(($AL$4:$AS$53,$AC$4:$AJ$105,$T$4:$AA$156),,3,$B$16)),"",INDEX(($AL$4:$AS$53,$AC$4:$AJ$105,$T$4:$AA$156),,4,$B$16))</f>
        <v/>
      </c>
      <c r="AY69" s="75" t="str">
        <f>IF(ISERROR(INDEX(($AL$4:$AS$53,$AC$4:$AJ$105,$T$4:$AA$156),,3,$B$16)),"",INDEX(($AL$4:$AS$53,$AC$4:$AJ$105,$T$4:$AA$156),,5,$B$16))</f>
        <v/>
      </c>
      <c r="AZ69" s="75" t="str">
        <f>IF(ISERROR(INDEX(($AL$4:$AS$53,$AC$4:$AJ$105,$T$4:$AA$156),,6,$B$16)),"",INDEX(($AL$4:$AS$53,$AC$4:$AJ$105,$T$4:$AA$156),,6,$B$16))</f>
        <v/>
      </c>
      <c r="BA69" s="75" t="str">
        <f>IF(ISERROR(INDEX(($AL$4:$AS$53,$AC$4:$AJ$105,$T$4:$AA$156),,7,$B$16)),"",INDEX(($AL$4:$AS$53,$AC$4:$AJ$105,$T$4:$AA$156),,7,$B$16))</f>
        <v/>
      </c>
      <c r="BB69" s="75" t="str">
        <f>IF(ISERROR(INDEX(($AL$4:$AS$53,$AC$4:$AJ$105,$T$4:$AA$156),,8,$B$16)),"",INDEX(($AL$4:$AS$53,$AC$4:$AJ$105,$T$4:$AA$156),,8,$B$16))</f>
        <v/>
      </c>
    </row>
    <row r="70" spans="10:54">
      <c r="J70" s="99">
        <v>41301</v>
      </c>
      <c r="K70" s="87">
        <v>2571.674</v>
      </c>
      <c r="L70" s="87">
        <v>2291.3040000000001</v>
      </c>
      <c r="M70" s="87">
        <v>5886.06</v>
      </c>
      <c r="N70" s="107">
        <v>41301</v>
      </c>
      <c r="O70" s="87">
        <v>1347.82</v>
      </c>
      <c r="P70" s="87">
        <v>7262.66</v>
      </c>
      <c r="Q70" s="87">
        <v>1858.3</v>
      </c>
      <c r="R70" s="87">
        <v>3282.5400084328239</v>
      </c>
      <c r="T70" s="74">
        <f t="shared" si="30"/>
        <v>41301</v>
      </c>
      <c r="U70" s="75">
        <f t="shared" si="31"/>
        <v>-3.7488121530160345E-3</v>
      </c>
      <c r="V70" s="75">
        <f t="shared" si="32"/>
        <v>-2.8787480607997407E-2</v>
      </c>
      <c r="W70" s="75">
        <f t="shared" si="33"/>
        <v>0.1374617168609531</v>
      </c>
      <c r="X70" s="75">
        <f t="shared" si="34"/>
        <v>-9.2890216981640017E-2</v>
      </c>
      <c r="Y70" s="75">
        <f t="shared" si="35"/>
        <v>0.16318319992056107</v>
      </c>
      <c r="Z70" s="75">
        <f t="shared" si="36"/>
        <v>-3.1542018474611799E-3</v>
      </c>
      <c r="AA70" s="75">
        <f t="shared" si="36"/>
        <v>0.19519954717527632</v>
      </c>
      <c r="AC70" s="74">
        <f t="shared" si="37"/>
        <v>41665</v>
      </c>
      <c r="AD70" s="75">
        <f t="shared" ref="AD70:AD105" si="39">K121/K$55-1</f>
        <v>-2.5537951105886636E-2</v>
      </c>
      <c r="AE70" s="75">
        <f t="shared" si="20"/>
        <v>-2.4010276816543219E-2</v>
      </c>
      <c r="AF70" s="75">
        <f t="shared" si="21"/>
        <v>0.91546650222134796</v>
      </c>
      <c r="AG70" s="75">
        <f t="shared" si="22"/>
        <v>0.38378063915606564</v>
      </c>
      <c r="AH70" s="75">
        <f t="shared" si="23"/>
        <v>1.3779072114507351</v>
      </c>
      <c r="AI70" s="75">
        <f t="shared" si="24"/>
        <v>0.65228650944778077</v>
      </c>
      <c r="AJ70" s="75">
        <f t="shared" si="38"/>
        <v>5.0299971645576758E-2</v>
      </c>
      <c r="AL70" s="79"/>
      <c r="AM70" s="80"/>
      <c r="AN70" s="75"/>
      <c r="AO70" s="75"/>
      <c r="AP70" s="75"/>
      <c r="AQ70" s="75"/>
      <c r="AR70" s="75"/>
      <c r="AS70" s="75"/>
      <c r="AU70" s="74" t="str">
        <f>IF(ISERROR(INDEX(($AL$4:$AS$53,$AC$4:$AJ$105,$T$4:$AA$156),,1,$B$16)),"",INDEX(($AL$4:$AS$53,$AC$4:$AJ$105,$T$4:$AA$156),,1,$B$16))</f>
        <v/>
      </c>
      <c r="AV70" s="75" t="str">
        <f>IF(ISERROR(INDEX(($AL$4:$AS$53,$AC$4:$AJ$105,$T$4:$AA$156),,2,$B$16)),"",INDEX(($AL$4:$AS$53,$AC$4:$AJ$105,$T$4:$AA$156),,2,$B$16))</f>
        <v/>
      </c>
      <c r="AW70" s="75" t="str">
        <f>IF(ISERROR(INDEX(($AL$4:$AS$53,$AC$4:$AJ$105,$T$4:$AA$156),,3,$B$16)),"",INDEX(($AL$4:$AS$53,$AC$4:$AJ$105,$T$4:$AA$156),,3,$B$16))</f>
        <v/>
      </c>
      <c r="AX70" s="75" t="str">
        <f>IF(ISERROR(INDEX(($AL$4:$AS$53,$AC$4:$AJ$105,$T$4:$AA$156),,3,$B$16)),"",INDEX(($AL$4:$AS$53,$AC$4:$AJ$105,$T$4:$AA$156),,4,$B$16))</f>
        <v/>
      </c>
      <c r="AY70" s="75" t="str">
        <f>IF(ISERROR(INDEX(($AL$4:$AS$53,$AC$4:$AJ$105,$T$4:$AA$156),,3,$B$16)),"",INDEX(($AL$4:$AS$53,$AC$4:$AJ$105,$T$4:$AA$156),,5,$B$16))</f>
        <v/>
      </c>
      <c r="AZ70" s="75" t="str">
        <f>IF(ISERROR(INDEX(($AL$4:$AS$53,$AC$4:$AJ$105,$T$4:$AA$156),,6,$B$16)),"",INDEX(($AL$4:$AS$53,$AC$4:$AJ$105,$T$4:$AA$156),,6,$B$16))</f>
        <v/>
      </c>
      <c r="BA70" s="75" t="str">
        <f>IF(ISERROR(INDEX(($AL$4:$AS$53,$AC$4:$AJ$105,$T$4:$AA$156),,7,$B$16)),"",INDEX(($AL$4:$AS$53,$AC$4:$AJ$105,$T$4:$AA$156),,7,$B$16))</f>
        <v/>
      </c>
      <c r="BB70" s="75" t="str">
        <f>IF(ISERROR(INDEX(($AL$4:$AS$53,$AC$4:$AJ$105,$T$4:$AA$156),,8,$B$16)),"",INDEX(($AL$4:$AS$53,$AC$4:$AJ$105,$T$4:$AA$156),,8,$B$16))</f>
        <v/>
      </c>
    </row>
    <row r="71" spans="10:54">
      <c r="J71" s="99">
        <v>41308</v>
      </c>
      <c r="K71" s="87">
        <v>2743.3240000000001</v>
      </c>
      <c r="L71" s="87">
        <v>2419.02</v>
      </c>
      <c r="M71" s="87">
        <v>6189.08</v>
      </c>
      <c r="N71" s="107">
        <v>41308</v>
      </c>
      <c r="O71" s="87">
        <v>1412.8</v>
      </c>
      <c r="P71" s="87">
        <v>7589.86</v>
      </c>
      <c r="Q71" s="87">
        <v>1936.51</v>
      </c>
      <c r="R71" s="87">
        <v>3230.176795482661</v>
      </c>
      <c r="T71" s="74">
        <f t="shared" si="30"/>
        <v>41308</v>
      </c>
      <c r="U71" s="75">
        <f t="shared" si="31"/>
        <v>6.2747375308510822E-2</v>
      </c>
      <c r="V71" s="75">
        <f t="shared" si="32"/>
        <v>2.5347360568323429E-2</v>
      </c>
      <c r="W71" s="75">
        <f t="shared" si="33"/>
        <v>0.19601933425581586</v>
      </c>
      <c r="X71" s="75">
        <f t="shared" si="34"/>
        <v>-4.9157378991008471E-2</v>
      </c>
      <c r="Y71" s="75">
        <f t="shared" si="35"/>
        <v>0.21558735253324102</v>
      </c>
      <c r="Z71" s="75">
        <f t="shared" si="36"/>
        <v>3.8799901297084993E-2</v>
      </c>
      <c r="AA71" s="75">
        <f t="shared" si="36"/>
        <v>0.17613367494039167</v>
      </c>
      <c r="AC71" s="74">
        <f t="shared" si="37"/>
        <v>41672</v>
      </c>
      <c r="AD71" s="75">
        <f t="shared" si="39"/>
        <v>-4.4295780790104433E-2</v>
      </c>
      <c r="AE71" s="75">
        <f t="shared" ref="AE71:AE105" si="40">L122/L$55-1</f>
        <v>-3.413364422223597E-2</v>
      </c>
      <c r="AF71" s="75">
        <f t="shared" ref="AF71:AF105" si="41">M122/M$55-1</f>
        <v>0.86896819472260356</v>
      </c>
      <c r="AG71" s="75">
        <f t="shared" ref="AG71:AG105" si="42">O122/O$55-1</f>
        <v>0.32342538008067012</v>
      </c>
      <c r="AH71" s="75">
        <f t="shared" ref="AH71:AH105" si="43">P122/P$55-1</f>
        <v>1.3167102388422665</v>
      </c>
      <c r="AI71" s="75">
        <f t="shared" ref="AI71:AI105" si="44">Q122/Q$55-1</f>
        <v>0.66550461403251782</v>
      </c>
      <c r="AJ71" s="75">
        <f t="shared" si="38"/>
        <v>2.7803908634274066E-2</v>
      </c>
      <c r="AL71" s="79"/>
      <c r="AM71" s="80"/>
      <c r="AN71" s="75"/>
      <c r="AO71" s="75"/>
      <c r="AP71" s="75"/>
      <c r="AQ71" s="75"/>
      <c r="AR71" s="75"/>
      <c r="AS71" s="75"/>
      <c r="AU71" s="74" t="str">
        <f>IF(ISERROR(INDEX(($AL$4:$AS$53,$AC$4:$AJ$105,$T$4:$AA$156),,1,$B$16)),"",INDEX(($AL$4:$AS$53,$AC$4:$AJ$105,$T$4:$AA$156),,1,$B$16))</f>
        <v/>
      </c>
      <c r="AV71" s="75" t="str">
        <f>IF(ISERROR(INDEX(($AL$4:$AS$53,$AC$4:$AJ$105,$T$4:$AA$156),,2,$B$16)),"",INDEX(($AL$4:$AS$53,$AC$4:$AJ$105,$T$4:$AA$156),,2,$B$16))</f>
        <v/>
      </c>
      <c r="AW71" s="75" t="str">
        <f>IF(ISERROR(INDEX(($AL$4:$AS$53,$AC$4:$AJ$105,$T$4:$AA$156),,3,$B$16)),"",INDEX(($AL$4:$AS$53,$AC$4:$AJ$105,$T$4:$AA$156),,3,$B$16))</f>
        <v/>
      </c>
      <c r="AX71" s="75" t="str">
        <f>IF(ISERROR(INDEX(($AL$4:$AS$53,$AC$4:$AJ$105,$T$4:$AA$156),,3,$B$16)),"",INDEX(($AL$4:$AS$53,$AC$4:$AJ$105,$T$4:$AA$156),,4,$B$16))</f>
        <v/>
      </c>
      <c r="AY71" s="75" t="str">
        <f>IF(ISERROR(INDEX(($AL$4:$AS$53,$AC$4:$AJ$105,$T$4:$AA$156),,3,$B$16)),"",INDEX(($AL$4:$AS$53,$AC$4:$AJ$105,$T$4:$AA$156),,5,$B$16))</f>
        <v/>
      </c>
      <c r="AZ71" s="75" t="str">
        <f>IF(ISERROR(INDEX(($AL$4:$AS$53,$AC$4:$AJ$105,$T$4:$AA$156),,6,$B$16)),"",INDEX(($AL$4:$AS$53,$AC$4:$AJ$105,$T$4:$AA$156),,6,$B$16))</f>
        <v/>
      </c>
      <c r="BA71" s="75" t="str">
        <f>IF(ISERROR(INDEX(($AL$4:$AS$53,$AC$4:$AJ$105,$T$4:$AA$156),,7,$B$16)),"",INDEX(($AL$4:$AS$53,$AC$4:$AJ$105,$T$4:$AA$156),,7,$B$16))</f>
        <v/>
      </c>
      <c r="BB71" s="75" t="str">
        <f>IF(ISERROR(INDEX(($AL$4:$AS$53,$AC$4:$AJ$105,$T$4:$AA$156),,8,$B$16)),"",INDEX(($AL$4:$AS$53,$AC$4:$AJ$105,$T$4:$AA$156),,8,$B$16))</f>
        <v/>
      </c>
    </row>
    <row r="72" spans="10:54">
      <c r="J72" s="99">
        <v>41315</v>
      </c>
      <c r="K72" s="87">
        <v>2771.7249999999999</v>
      </c>
      <c r="L72" s="87">
        <v>2432.402</v>
      </c>
      <c r="M72" s="87">
        <v>6595.1746999999996</v>
      </c>
      <c r="N72" s="107">
        <v>41315</v>
      </c>
      <c r="O72" s="87">
        <v>1463.72</v>
      </c>
      <c r="P72" s="87">
        <v>8009.62</v>
      </c>
      <c r="Q72" s="87">
        <v>2001.43</v>
      </c>
      <c r="R72" s="87">
        <v>3103.9351400769692</v>
      </c>
      <c r="T72" s="74">
        <f t="shared" si="30"/>
        <v>41315</v>
      </c>
      <c r="U72" s="75">
        <f t="shared" si="31"/>
        <v>7.3749753520540029E-2</v>
      </c>
      <c r="V72" s="75">
        <f t="shared" si="32"/>
        <v>3.1019574266071048E-2</v>
      </c>
      <c r="W72" s="75">
        <f t="shared" si="33"/>
        <v>0.27449579808223512</v>
      </c>
      <c r="X72" s="75">
        <f t="shared" si="34"/>
        <v>-1.4887201852150866E-2</v>
      </c>
      <c r="Y72" s="75">
        <f t="shared" si="35"/>
        <v>0.28281585834222223</v>
      </c>
      <c r="Z72" s="75">
        <f t="shared" si="36"/>
        <v>7.3624864551706359E-2</v>
      </c>
      <c r="AA72" s="75">
        <f t="shared" si="36"/>
        <v>0.13016806020670368</v>
      </c>
      <c r="AC72" s="74">
        <f t="shared" si="37"/>
        <v>41679</v>
      </c>
      <c r="AD72" s="75">
        <f t="shared" si="39"/>
        <v>-3.9942183463793635E-2</v>
      </c>
      <c r="AE72" s="75">
        <f t="shared" si="40"/>
        <v>-2.8711141262520501E-2</v>
      </c>
      <c r="AF72" s="75">
        <f t="shared" si="41"/>
        <v>0.90083809836553819</v>
      </c>
      <c r="AG72" s="75">
        <f t="shared" si="42"/>
        <v>0.34652497672975491</v>
      </c>
      <c r="AH72" s="75">
        <f t="shared" si="43"/>
        <v>1.3765168849581531</v>
      </c>
      <c r="AI72" s="75">
        <f t="shared" si="44"/>
        <v>0.71004540793906545</v>
      </c>
      <c r="AJ72" s="75">
        <f t="shared" si="38"/>
        <v>2.7742147481947699E-2</v>
      </c>
      <c r="AL72" s="79"/>
      <c r="AM72" s="80"/>
      <c r="AN72" s="75"/>
      <c r="AO72" s="75"/>
      <c r="AP72" s="75"/>
      <c r="AQ72" s="75"/>
      <c r="AR72" s="75"/>
      <c r="AS72" s="75"/>
      <c r="AU72" s="74" t="str">
        <f>IF(ISERROR(INDEX(($AL$4:$AS$53,$AC$4:$AJ$105,$T$4:$AA$156),,1,$B$16)),"",INDEX(($AL$4:$AS$53,$AC$4:$AJ$105,$T$4:$AA$156),,1,$B$16))</f>
        <v/>
      </c>
      <c r="AV72" s="75" t="str">
        <f>IF(ISERROR(INDEX(($AL$4:$AS$53,$AC$4:$AJ$105,$T$4:$AA$156),,2,$B$16)),"",INDEX(($AL$4:$AS$53,$AC$4:$AJ$105,$T$4:$AA$156),,2,$B$16))</f>
        <v/>
      </c>
      <c r="AW72" s="75" t="str">
        <f>IF(ISERROR(INDEX(($AL$4:$AS$53,$AC$4:$AJ$105,$T$4:$AA$156),,3,$B$16)),"",INDEX(($AL$4:$AS$53,$AC$4:$AJ$105,$T$4:$AA$156),,3,$B$16))</f>
        <v/>
      </c>
      <c r="AX72" s="75" t="str">
        <f>IF(ISERROR(INDEX(($AL$4:$AS$53,$AC$4:$AJ$105,$T$4:$AA$156),,3,$B$16)),"",INDEX(($AL$4:$AS$53,$AC$4:$AJ$105,$T$4:$AA$156),,4,$B$16))</f>
        <v/>
      </c>
      <c r="AY72" s="75" t="str">
        <f>IF(ISERROR(INDEX(($AL$4:$AS$53,$AC$4:$AJ$105,$T$4:$AA$156),,3,$B$16)),"",INDEX(($AL$4:$AS$53,$AC$4:$AJ$105,$T$4:$AA$156),,5,$B$16))</f>
        <v/>
      </c>
      <c r="AZ72" s="75" t="str">
        <f>IF(ISERROR(INDEX(($AL$4:$AS$53,$AC$4:$AJ$105,$T$4:$AA$156),,6,$B$16)),"",INDEX(($AL$4:$AS$53,$AC$4:$AJ$105,$T$4:$AA$156),,6,$B$16))</f>
        <v/>
      </c>
      <c r="BA72" s="75" t="str">
        <f>IF(ISERROR(INDEX(($AL$4:$AS$53,$AC$4:$AJ$105,$T$4:$AA$156),,7,$B$16)),"",INDEX(($AL$4:$AS$53,$AC$4:$AJ$105,$T$4:$AA$156),,7,$B$16))</f>
        <v/>
      </c>
      <c r="BB72" s="75" t="str">
        <f>IF(ISERROR(INDEX(($AL$4:$AS$53,$AC$4:$AJ$105,$T$4:$AA$156),,8,$B$16)),"",INDEX(($AL$4:$AS$53,$AC$4:$AJ$105,$T$4:$AA$156),,8,$B$16))</f>
        <v/>
      </c>
    </row>
    <row r="73" spans="10:54">
      <c r="J73" s="99">
        <v>41329</v>
      </c>
      <c r="K73" s="87">
        <v>2596.6039999999998</v>
      </c>
      <c r="L73" s="87">
        <v>2314.1640000000002</v>
      </c>
      <c r="M73" s="87">
        <v>7014.2681000000002</v>
      </c>
      <c r="N73" s="107">
        <v>41329</v>
      </c>
      <c r="O73" s="87">
        <v>1534.89</v>
      </c>
      <c r="P73" s="87">
        <v>8813.44</v>
      </c>
      <c r="Q73" s="87">
        <v>2094.29</v>
      </c>
      <c r="R73" s="87">
        <v>3507.2841569174489</v>
      </c>
      <c r="T73" s="74">
        <f t="shared" si="30"/>
        <v>41329</v>
      </c>
      <c r="U73" s="75">
        <f t="shared" si="31"/>
        <v>5.9089213361529502E-3</v>
      </c>
      <c r="V73" s="75">
        <f t="shared" si="32"/>
        <v>-1.9097837420842256E-2</v>
      </c>
      <c r="W73" s="75">
        <f t="shared" si="33"/>
        <v>0.3554842178892188</v>
      </c>
      <c r="X73" s="75">
        <f t="shared" si="34"/>
        <v>3.3011629785172136E-2</v>
      </c>
      <c r="Y73" s="75">
        <f t="shared" si="35"/>
        <v>0.41155517971485245</v>
      </c>
      <c r="Z73" s="75">
        <f t="shared" si="36"/>
        <v>0.12343765087062408</v>
      </c>
      <c r="AA73" s="75">
        <f t="shared" si="36"/>
        <v>0.27703072175625598</v>
      </c>
      <c r="AC73" s="74">
        <f t="shared" si="37"/>
        <v>41686</v>
      </c>
      <c r="AD73" s="75">
        <f t="shared" si="39"/>
        <v>-3.8862571169578919E-3</v>
      </c>
      <c r="AE73" s="75">
        <f t="shared" si="40"/>
        <v>5.185915744546632E-3</v>
      </c>
      <c r="AF73" s="75">
        <f t="shared" si="41"/>
        <v>1.0150707261240859</v>
      </c>
      <c r="AG73" s="75">
        <f t="shared" si="42"/>
        <v>0.44534595097735008</v>
      </c>
      <c r="AH73" s="75">
        <f t="shared" si="43"/>
        <v>1.6019742313238461</v>
      </c>
      <c r="AI73" s="75">
        <f t="shared" si="44"/>
        <v>0.81733118500073232</v>
      </c>
      <c r="AJ73" s="75">
        <f t="shared" si="38"/>
        <v>6.7844721099049154E-2</v>
      </c>
      <c r="AL73" s="79"/>
      <c r="AM73" s="80"/>
      <c r="AN73" s="75"/>
      <c r="AO73" s="75"/>
      <c r="AP73" s="75"/>
      <c r="AQ73" s="75"/>
      <c r="AR73" s="75"/>
      <c r="AS73" s="75"/>
      <c r="AU73" s="74" t="str">
        <f>IF(ISERROR(INDEX(($AL$4:$AS$53,$AC$4:$AJ$105,$T$4:$AA$156),,1,$B$16)),"",INDEX(($AL$4:$AS$53,$AC$4:$AJ$105,$T$4:$AA$156),,1,$B$16))</f>
        <v/>
      </c>
      <c r="AV73" s="75" t="str">
        <f>IF(ISERROR(INDEX(($AL$4:$AS$53,$AC$4:$AJ$105,$T$4:$AA$156),,2,$B$16)),"",INDEX(($AL$4:$AS$53,$AC$4:$AJ$105,$T$4:$AA$156),,2,$B$16))</f>
        <v/>
      </c>
      <c r="AW73" s="75" t="str">
        <f>IF(ISERROR(INDEX(($AL$4:$AS$53,$AC$4:$AJ$105,$T$4:$AA$156),,3,$B$16)),"",INDEX(($AL$4:$AS$53,$AC$4:$AJ$105,$T$4:$AA$156),,3,$B$16))</f>
        <v/>
      </c>
      <c r="AX73" s="75" t="str">
        <f>IF(ISERROR(INDEX(($AL$4:$AS$53,$AC$4:$AJ$105,$T$4:$AA$156),,3,$B$16)),"",INDEX(($AL$4:$AS$53,$AC$4:$AJ$105,$T$4:$AA$156),,4,$B$16))</f>
        <v/>
      </c>
      <c r="AY73" s="75" t="str">
        <f>IF(ISERROR(INDEX(($AL$4:$AS$53,$AC$4:$AJ$105,$T$4:$AA$156),,3,$B$16)),"",INDEX(($AL$4:$AS$53,$AC$4:$AJ$105,$T$4:$AA$156),,5,$B$16))</f>
        <v/>
      </c>
      <c r="AZ73" s="75" t="str">
        <f>IF(ISERROR(INDEX(($AL$4:$AS$53,$AC$4:$AJ$105,$T$4:$AA$156),,6,$B$16)),"",INDEX(($AL$4:$AS$53,$AC$4:$AJ$105,$T$4:$AA$156),,6,$B$16))</f>
        <v/>
      </c>
      <c r="BA73" s="75" t="str">
        <f>IF(ISERROR(INDEX(($AL$4:$AS$53,$AC$4:$AJ$105,$T$4:$AA$156),,7,$B$16)),"",INDEX(($AL$4:$AS$53,$AC$4:$AJ$105,$T$4:$AA$156),,7,$B$16))</f>
        <v/>
      </c>
      <c r="BB73" s="75" t="str">
        <f>IF(ISERROR(INDEX(($AL$4:$AS$53,$AC$4:$AJ$105,$T$4:$AA$156),,8,$B$16)),"",INDEX(($AL$4:$AS$53,$AC$4:$AJ$105,$T$4:$AA$156),,8,$B$16))</f>
        <v/>
      </c>
    </row>
    <row r="74" spans="10:54">
      <c r="J74" s="99">
        <v>41336</v>
      </c>
      <c r="K74" s="87">
        <v>2668.8359999999998</v>
      </c>
      <c r="L74" s="87">
        <v>2359.5059999999999</v>
      </c>
      <c r="M74" s="87">
        <v>7957.8505999999998</v>
      </c>
      <c r="N74" s="107">
        <v>41336</v>
      </c>
      <c r="O74" s="87">
        <v>1683.43</v>
      </c>
      <c r="P74" s="87">
        <v>10486.5</v>
      </c>
      <c r="Q74" s="87">
        <v>2294.16</v>
      </c>
      <c r="R74" s="87">
        <v>3412.8093794660854</v>
      </c>
      <c r="T74" s="74">
        <f t="shared" si="30"/>
        <v>41336</v>
      </c>
      <c r="U74" s="75">
        <f t="shared" si="31"/>
        <v>3.3891167841955561E-2</v>
      </c>
      <c r="V74" s="75">
        <f t="shared" si="32"/>
        <v>1.2122650706603011E-4</v>
      </c>
      <c r="W74" s="75">
        <f t="shared" si="33"/>
        <v>0.53782842954352583</v>
      </c>
      <c r="X74" s="75">
        <f t="shared" si="34"/>
        <v>0.13298201690626188</v>
      </c>
      <c r="Y74" s="75">
        <f t="shared" si="35"/>
        <v>0.6795114497948358</v>
      </c>
      <c r="Z74" s="75">
        <f t="shared" si="36"/>
        <v>0.23065369224001953</v>
      </c>
      <c r="AA74" s="75">
        <f t="shared" si="36"/>
        <v>0.24263168596711893</v>
      </c>
      <c r="AC74" s="74">
        <f t="shared" si="37"/>
        <v>41693</v>
      </c>
      <c r="AD74" s="75">
        <f t="shared" si="39"/>
        <v>-1.7459951721196187E-2</v>
      </c>
      <c r="AE74" s="75">
        <f t="shared" si="40"/>
        <v>4.1621297030025595E-3</v>
      </c>
      <c r="AF74" s="75">
        <f t="shared" si="41"/>
        <v>0.97455367796846359</v>
      </c>
      <c r="AG74" s="75">
        <f t="shared" si="42"/>
        <v>0.41287620229599753</v>
      </c>
      <c r="AH74" s="75">
        <f t="shared" si="43"/>
        <v>1.5747054235651459</v>
      </c>
      <c r="AI74" s="75">
        <f t="shared" si="44"/>
        <v>0.77065182364142371</v>
      </c>
      <c r="AJ74" s="75">
        <f t="shared" si="38"/>
        <v>4.1439986534557383E-2</v>
      </c>
      <c r="AL74" s="79"/>
      <c r="AM74" s="80"/>
      <c r="AN74" s="75"/>
      <c r="AO74" s="75"/>
      <c r="AP74" s="75"/>
      <c r="AQ74" s="75"/>
      <c r="AR74" s="75"/>
      <c r="AS74" s="75"/>
      <c r="AU74" s="74" t="str">
        <f>IF(ISERROR(INDEX(($AL$4:$AS$53,$AC$4:$AJ$105,$T$4:$AA$156),,1,$B$16)),"",INDEX(($AL$4:$AS$53,$AC$4:$AJ$105,$T$4:$AA$156),,1,$B$16))</f>
        <v/>
      </c>
      <c r="AV74" s="75" t="str">
        <f>IF(ISERROR(INDEX(($AL$4:$AS$53,$AC$4:$AJ$105,$T$4:$AA$156),,2,$B$16)),"",INDEX(($AL$4:$AS$53,$AC$4:$AJ$105,$T$4:$AA$156),,2,$B$16))</f>
        <v/>
      </c>
      <c r="AW74" s="75" t="str">
        <f>IF(ISERROR(INDEX(($AL$4:$AS$53,$AC$4:$AJ$105,$T$4:$AA$156),,3,$B$16)),"",INDEX(($AL$4:$AS$53,$AC$4:$AJ$105,$T$4:$AA$156),,3,$B$16))</f>
        <v/>
      </c>
      <c r="AX74" s="75" t="str">
        <f>IF(ISERROR(INDEX(($AL$4:$AS$53,$AC$4:$AJ$105,$T$4:$AA$156),,3,$B$16)),"",INDEX(($AL$4:$AS$53,$AC$4:$AJ$105,$T$4:$AA$156),,4,$B$16))</f>
        <v/>
      </c>
      <c r="AY74" s="75" t="str">
        <f>IF(ISERROR(INDEX(($AL$4:$AS$53,$AC$4:$AJ$105,$T$4:$AA$156),,3,$B$16)),"",INDEX(($AL$4:$AS$53,$AC$4:$AJ$105,$T$4:$AA$156),,5,$B$16))</f>
        <v/>
      </c>
      <c r="AZ74" s="75" t="str">
        <f>IF(ISERROR(INDEX(($AL$4:$AS$53,$AC$4:$AJ$105,$T$4:$AA$156),,6,$B$16)),"",INDEX(($AL$4:$AS$53,$AC$4:$AJ$105,$T$4:$AA$156),,6,$B$16))</f>
        <v/>
      </c>
      <c r="BA74" s="75" t="str">
        <f>IF(ISERROR(INDEX(($AL$4:$AS$53,$AC$4:$AJ$105,$T$4:$AA$156),,7,$B$16)),"",INDEX(($AL$4:$AS$53,$AC$4:$AJ$105,$T$4:$AA$156),,7,$B$16))</f>
        <v/>
      </c>
      <c r="BB74" s="75" t="str">
        <f>IF(ISERROR(INDEX(($AL$4:$AS$53,$AC$4:$AJ$105,$T$4:$AA$156),,8,$B$16)),"",INDEX(($AL$4:$AS$53,$AC$4:$AJ$105,$T$4:$AA$156),,8,$B$16))</f>
        <v/>
      </c>
    </row>
    <row r="75" spans="10:54">
      <c r="J75" s="99">
        <v>41343</v>
      </c>
      <c r="K75" s="87">
        <v>2606.9270000000001</v>
      </c>
      <c r="L75" s="87">
        <v>2318.6109999999999</v>
      </c>
      <c r="M75" s="87">
        <v>7311.9741000000004</v>
      </c>
      <c r="N75" s="107">
        <v>41343</v>
      </c>
      <c r="O75" s="87">
        <v>1572.8</v>
      </c>
      <c r="P75" s="87">
        <v>9371.52</v>
      </c>
      <c r="Q75" s="87">
        <v>2284.2800000000002</v>
      </c>
      <c r="R75" s="87">
        <v>3364.7547880001193</v>
      </c>
      <c r="T75" s="74">
        <f t="shared" si="30"/>
        <v>41343</v>
      </c>
      <c r="U75" s="75">
        <f t="shared" si="31"/>
        <v>9.9079900408740595E-3</v>
      </c>
      <c r="V75" s="75">
        <f t="shared" si="32"/>
        <v>-1.721289239663959E-2</v>
      </c>
      <c r="W75" s="75">
        <f t="shared" si="33"/>
        <v>0.4130149222788797</v>
      </c>
      <c r="X75" s="75">
        <f t="shared" si="34"/>
        <v>5.8525817046249928E-2</v>
      </c>
      <c r="Y75" s="75">
        <f t="shared" si="35"/>
        <v>0.50093693243515958</v>
      </c>
      <c r="Z75" s="75">
        <f t="shared" si="36"/>
        <v>0.22535377485006824</v>
      </c>
      <c r="AA75" s="75">
        <f t="shared" si="36"/>
        <v>0.22513461790023603</v>
      </c>
      <c r="AC75" s="74">
        <f t="shared" si="37"/>
        <v>41700</v>
      </c>
      <c r="AD75" s="75">
        <f t="shared" si="39"/>
        <v>-5.4483970925103598E-2</v>
      </c>
      <c r="AE75" s="75">
        <f t="shared" si="40"/>
        <v>-2.3102884083666231E-2</v>
      </c>
      <c r="AF75" s="75">
        <f t="shared" si="41"/>
        <v>0.81507045883680362</v>
      </c>
      <c r="AG75" s="75">
        <f t="shared" si="42"/>
        <v>0.3107275829972076</v>
      </c>
      <c r="AH75" s="75">
        <f t="shared" si="43"/>
        <v>1.4322704306136655</v>
      </c>
      <c r="AI75" s="75">
        <f t="shared" si="44"/>
        <v>0.72884136516771636</v>
      </c>
      <c r="AJ75" s="75">
        <f t="shared" si="38"/>
        <v>4.07304587805144E-2</v>
      </c>
      <c r="AL75" s="79"/>
      <c r="AM75" s="80"/>
      <c r="AN75" s="75"/>
      <c r="AO75" s="75"/>
      <c r="AP75" s="75"/>
      <c r="AQ75" s="75"/>
      <c r="AR75" s="75"/>
      <c r="AS75" s="75"/>
      <c r="AU75" s="74" t="str">
        <f>IF(ISERROR(INDEX(($AL$4:$AS$53,$AC$4:$AJ$105,$T$4:$AA$156),,1,$B$16)),"",INDEX(($AL$4:$AS$53,$AC$4:$AJ$105,$T$4:$AA$156),,1,$B$16))</f>
        <v/>
      </c>
      <c r="AV75" s="75" t="str">
        <f>IF(ISERROR(INDEX(($AL$4:$AS$53,$AC$4:$AJ$105,$T$4:$AA$156),,2,$B$16)),"",INDEX(($AL$4:$AS$53,$AC$4:$AJ$105,$T$4:$AA$156),,2,$B$16))</f>
        <v/>
      </c>
      <c r="AW75" s="75" t="str">
        <f>IF(ISERROR(INDEX(($AL$4:$AS$53,$AC$4:$AJ$105,$T$4:$AA$156),,3,$B$16)),"",INDEX(($AL$4:$AS$53,$AC$4:$AJ$105,$T$4:$AA$156),,3,$B$16))</f>
        <v/>
      </c>
      <c r="AX75" s="75" t="str">
        <f>IF(ISERROR(INDEX(($AL$4:$AS$53,$AC$4:$AJ$105,$T$4:$AA$156),,3,$B$16)),"",INDEX(($AL$4:$AS$53,$AC$4:$AJ$105,$T$4:$AA$156),,4,$B$16))</f>
        <v/>
      </c>
      <c r="AY75" s="75" t="str">
        <f>IF(ISERROR(INDEX(($AL$4:$AS$53,$AC$4:$AJ$105,$T$4:$AA$156),,3,$B$16)),"",INDEX(($AL$4:$AS$53,$AC$4:$AJ$105,$T$4:$AA$156),,5,$B$16))</f>
        <v/>
      </c>
      <c r="AZ75" s="75" t="str">
        <f>IF(ISERROR(INDEX(($AL$4:$AS$53,$AC$4:$AJ$105,$T$4:$AA$156),,6,$B$16)),"",INDEX(($AL$4:$AS$53,$AC$4:$AJ$105,$T$4:$AA$156),,6,$B$16))</f>
        <v/>
      </c>
      <c r="BA75" s="75" t="str">
        <f>IF(ISERROR(INDEX(($AL$4:$AS$53,$AC$4:$AJ$105,$T$4:$AA$156),,7,$B$16)),"",INDEX(($AL$4:$AS$53,$AC$4:$AJ$105,$T$4:$AA$156),,7,$B$16))</f>
        <v/>
      </c>
      <c r="BB75" s="75" t="str">
        <f>IF(ISERROR(INDEX(($AL$4:$AS$53,$AC$4:$AJ$105,$T$4:$AA$156),,8,$B$16)),"",INDEX(($AL$4:$AS$53,$AC$4:$AJ$105,$T$4:$AA$156),,8,$B$16))</f>
        <v/>
      </c>
    </row>
    <row r="76" spans="10:54">
      <c r="J76" s="99">
        <v>41350</v>
      </c>
      <c r="K76" s="87">
        <v>2539.873</v>
      </c>
      <c r="L76" s="87">
        <v>2278.4009999999998</v>
      </c>
      <c r="M76" s="87">
        <v>7334.0315000000001</v>
      </c>
      <c r="N76" s="107">
        <v>41350</v>
      </c>
      <c r="O76" s="87">
        <v>1535.66</v>
      </c>
      <c r="P76" s="87">
        <v>9533.43</v>
      </c>
      <c r="Q76" s="87">
        <v>2273.19</v>
      </c>
      <c r="R76" s="87">
        <v>3494.9590317453667</v>
      </c>
      <c r="T76" s="74">
        <f t="shared" si="30"/>
        <v>41350</v>
      </c>
      <c r="U76" s="75">
        <f t="shared" si="31"/>
        <v>-1.6068330110860618E-2</v>
      </c>
      <c r="V76" s="75">
        <f t="shared" si="32"/>
        <v>-3.4256661099855035E-2</v>
      </c>
      <c r="W76" s="75">
        <f t="shared" si="33"/>
        <v>0.41727744221131124</v>
      </c>
      <c r="X76" s="75">
        <f t="shared" si="34"/>
        <v>3.3529855166101408E-2</v>
      </c>
      <c r="Y76" s="75">
        <f t="shared" si="35"/>
        <v>0.52686833937134248</v>
      </c>
      <c r="Z76" s="75">
        <f t="shared" si="36"/>
        <v>0.21940477850851314</v>
      </c>
      <c r="AA76" s="75">
        <f t="shared" si="36"/>
        <v>0.27254304331617374</v>
      </c>
      <c r="AC76" s="74">
        <f t="shared" si="37"/>
        <v>41707</v>
      </c>
      <c r="AD76" s="75">
        <f t="shared" si="39"/>
        <v>-5.9089246358586478E-2</v>
      </c>
      <c r="AE76" s="75">
        <f t="shared" si="40"/>
        <v>-2.2339914068482902E-2</v>
      </c>
      <c r="AF76" s="75">
        <f t="shared" si="41"/>
        <v>0.82005227375563439</v>
      </c>
      <c r="AG76" s="75">
        <f t="shared" si="42"/>
        <v>0.30860999069190176</v>
      </c>
      <c r="AH76" s="75">
        <f t="shared" si="43"/>
        <v>1.5068490938656081</v>
      </c>
      <c r="AI76" s="75">
        <f t="shared" si="44"/>
        <v>0.75990625457741312</v>
      </c>
      <c r="AJ76" s="75">
        <f t="shared" si="38"/>
        <v>7.2697640474874703E-3</v>
      </c>
      <c r="AL76" s="79"/>
      <c r="AM76" s="80"/>
      <c r="AN76" s="75"/>
      <c r="AO76" s="75"/>
      <c r="AP76" s="75"/>
      <c r="AQ76" s="75"/>
      <c r="AR76" s="75"/>
      <c r="AS76" s="75"/>
      <c r="AU76" s="74" t="str">
        <f>IF(ISERROR(INDEX(($AL$4:$AS$53,$AC$4:$AJ$105,$T$4:$AA$156),,1,$B$16)),"",INDEX(($AL$4:$AS$53,$AC$4:$AJ$105,$T$4:$AA$156),,1,$B$16))</f>
        <v/>
      </c>
      <c r="AV76" s="75" t="str">
        <f>IF(ISERROR(INDEX(($AL$4:$AS$53,$AC$4:$AJ$105,$T$4:$AA$156),,2,$B$16)),"",INDEX(($AL$4:$AS$53,$AC$4:$AJ$105,$T$4:$AA$156),,2,$B$16))</f>
        <v/>
      </c>
      <c r="AW76" s="75" t="str">
        <f>IF(ISERROR(INDEX(($AL$4:$AS$53,$AC$4:$AJ$105,$T$4:$AA$156),,3,$B$16)),"",INDEX(($AL$4:$AS$53,$AC$4:$AJ$105,$T$4:$AA$156),,3,$B$16))</f>
        <v/>
      </c>
      <c r="AX76" s="75" t="str">
        <f>IF(ISERROR(INDEX(($AL$4:$AS$53,$AC$4:$AJ$105,$T$4:$AA$156),,3,$B$16)),"",INDEX(($AL$4:$AS$53,$AC$4:$AJ$105,$T$4:$AA$156),,4,$B$16))</f>
        <v/>
      </c>
      <c r="AY76" s="75" t="str">
        <f>IF(ISERROR(INDEX(($AL$4:$AS$53,$AC$4:$AJ$105,$T$4:$AA$156),,3,$B$16)),"",INDEX(($AL$4:$AS$53,$AC$4:$AJ$105,$T$4:$AA$156),,5,$B$16))</f>
        <v/>
      </c>
      <c r="AZ76" s="75" t="str">
        <f>IF(ISERROR(INDEX(($AL$4:$AS$53,$AC$4:$AJ$105,$T$4:$AA$156),,6,$B$16)),"",INDEX(($AL$4:$AS$53,$AC$4:$AJ$105,$T$4:$AA$156),,6,$B$16))</f>
        <v/>
      </c>
      <c r="BA76" s="75" t="str">
        <f>IF(ISERROR(INDEX(($AL$4:$AS$53,$AC$4:$AJ$105,$T$4:$AA$156),,7,$B$16)),"",INDEX(($AL$4:$AS$53,$AC$4:$AJ$105,$T$4:$AA$156),,7,$B$16))</f>
        <v/>
      </c>
      <c r="BB76" s="75" t="str">
        <f>IF(ISERROR(INDEX(($AL$4:$AS$53,$AC$4:$AJ$105,$T$4:$AA$156),,8,$B$16)),"",INDEX(($AL$4:$AS$53,$AC$4:$AJ$105,$T$4:$AA$156),,8,$B$16))</f>
        <v/>
      </c>
    </row>
    <row r="77" spans="10:54">
      <c r="J77" s="99">
        <v>41357</v>
      </c>
      <c r="K77" s="87">
        <v>2618.308</v>
      </c>
      <c r="L77" s="87">
        <v>2328.2779999999998</v>
      </c>
      <c r="M77" s="87">
        <v>7589.65</v>
      </c>
      <c r="N77" s="107">
        <v>41357</v>
      </c>
      <c r="O77" s="87">
        <v>1628.51</v>
      </c>
      <c r="P77" s="87">
        <v>9918.66</v>
      </c>
      <c r="Q77" s="87">
        <v>2538.6799999999998</v>
      </c>
      <c r="R77" s="87">
        <v>3331.4081881768416</v>
      </c>
      <c r="T77" s="74">
        <f t="shared" si="30"/>
        <v>41357</v>
      </c>
      <c r="U77" s="75">
        <f t="shared" si="31"/>
        <v>1.4316921642969049E-2</v>
      </c>
      <c r="V77" s="75">
        <f t="shared" si="32"/>
        <v>-1.3115351684031218E-2</v>
      </c>
      <c r="W77" s="75">
        <f t="shared" si="33"/>
        <v>0.46667487578681355</v>
      </c>
      <c r="X77" s="75">
        <f t="shared" si="34"/>
        <v>9.6019759866472931E-2</v>
      </c>
      <c r="Y77" s="75">
        <f t="shared" si="35"/>
        <v>0.58856654142202314</v>
      </c>
      <c r="Z77" s="75">
        <f t="shared" si="36"/>
        <v>0.36182128335246588</v>
      </c>
      <c r="AA77" s="75">
        <f t="shared" si="36"/>
        <v>0.21299284935934182</v>
      </c>
      <c r="AC77" s="74">
        <f t="shared" si="37"/>
        <v>41714</v>
      </c>
      <c r="AD77" s="75">
        <f t="shared" si="39"/>
        <v>-7.8842506349448227E-2</v>
      </c>
      <c r="AE77" s="75">
        <f t="shared" si="40"/>
        <v>-4.7789192239939271E-2</v>
      </c>
      <c r="AF77" s="75">
        <f t="shared" si="41"/>
        <v>0.76061124783067724</v>
      </c>
      <c r="AG77" s="75">
        <f t="shared" si="42"/>
        <v>0.28585169097114482</v>
      </c>
      <c r="AH77" s="75">
        <f t="shared" si="43"/>
        <v>1.3669024785274488</v>
      </c>
      <c r="AI77" s="75">
        <f t="shared" si="44"/>
        <v>0.68237293100922791</v>
      </c>
      <c r="AJ77" s="75">
        <f t="shared" si="38"/>
        <v>7.8900463397007847E-2</v>
      </c>
      <c r="AL77" s="79"/>
      <c r="AM77" s="80"/>
      <c r="AN77" s="75"/>
      <c r="AO77" s="75"/>
      <c r="AP77" s="75"/>
      <c r="AQ77" s="75"/>
      <c r="AR77" s="75"/>
      <c r="AS77" s="75"/>
      <c r="AU77" s="74" t="str">
        <f>IF(ISERROR(INDEX(($AL$4:$AS$53,$AC$4:$AJ$105,$T$4:$AA$156),,1,$B$16)),"",INDEX(($AL$4:$AS$53,$AC$4:$AJ$105,$T$4:$AA$156),,1,$B$16))</f>
        <v/>
      </c>
      <c r="AV77" s="75" t="str">
        <f>IF(ISERROR(INDEX(($AL$4:$AS$53,$AC$4:$AJ$105,$T$4:$AA$156),,2,$B$16)),"",INDEX(($AL$4:$AS$53,$AC$4:$AJ$105,$T$4:$AA$156),,2,$B$16))</f>
        <v/>
      </c>
      <c r="AW77" s="75" t="str">
        <f>IF(ISERROR(INDEX(($AL$4:$AS$53,$AC$4:$AJ$105,$T$4:$AA$156),,3,$B$16)),"",INDEX(($AL$4:$AS$53,$AC$4:$AJ$105,$T$4:$AA$156),,3,$B$16))</f>
        <v/>
      </c>
      <c r="AX77" s="75" t="str">
        <f>IF(ISERROR(INDEX(($AL$4:$AS$53,$AC$4:$AJ$105,$T$4:$AA$156),,3,$B$16)),"",INDEX(($AL$4:$AS$53,$AC$4:$AJ$105,$T$4:$AA$156),,4,$B$16))</f>
        <v/>
      </c>
      <c r="AY77" s="75" t="str">
        <f>IF(ISERROR(INDEX(($AL$4:$AS$53,$AC$4:$AJ$105,$T$4:$AA$156),,3,$B$16)),"",INDEX(($AL$4:$AS$53,$AC$4:$AJ$105,$T$4:$AA$156),,5,$B$16))</f>
        <v/>
      </c>
      <c r="AZ77" s="75" t="str">
        <f>IF(ISERROR(INDEX(($AL$4:$AS$53,$AC$4:$AJ$105,$T$4:$AA$156),,6,$B$16)),"",INDEX(($AL$4:$AS$53,$AC$4:$AJ$105,$T$4:$AA$156),,6,$B$16))</f>
        <v/>
      </c>
      <c r="BA77" s="75" t="str">
        <f>IF(ISERROR(INDEX(($AL$4:$AS$53,$AC$4:$AJ$105,$T$4:$AA$156),,7,$B$16)),"",INDEX(($AL$4:$AS$53,$AC$4:$AJ$105,$T$4:$AA$156),,7,$B$16))</f>
        <v/>
      </c>
      <c r="BB77" s="75" t="str">
        <f>IF(ISERROR(INDEX(($AL$4:$AS$53,$AC$4:$AJ$105,$T$4:$AA$156),,8,$B$16)),"",INDEX(($AL$4:$AS$53,$AC$4:$AJ$105,$T$4:$AA$156),,8,$B$16))</f>
        <v/>
      </c>
    </row>
    <row r="78" spans="10:54">
      <c r="J78" s="99">
        <v>41364</v>
      </c>
      <c r="K78" s="87">
        <v>2495.0830000000001</v>
      </c>
      <c r="L78" s="87">
        <v>2236.6210000000001</v>
      </c>
      <c r="M78" s="87">
        <v>7227.9880000000003</v>
      </c>
      <c r="N78" s="107">
        <v>41364</v>
      </c>
      <c r="O78" s="87">
        <v>1525.21</v>
      </c>
      <c r="P78" s="87">
        <v>9113.4699999999993</v>
      </c>
      <c r="Q78" s="87">
        <v>2431.39</v>
      </c>
      <c r="R78" s="87">
        <v>3271.4106491056045</v>
      </c>
      <c r="T78" s="74">
        <f t="shared" si="30"/>
        <v>41364</v>
      </c>
      <c r="U78" s="75">
        <f t="shared" si="31"/>
        <v>-3.3419709291762301E-2</v>
      </c>
      <c r="V78" s="75">
        <f t="shared" si="32"/>
        <v>-5.1965903985215278E-2</v>
      </c>
      <c r="W78" s="75">
        <f t="shared" si="33"/>
        <v>0.3967848849536646</v>
      </c>
      <c r="X78" s="75">
        <f t="shared" si="34"/>
        <v>2.6496796424917868E-2</v>
      </c>
      <c r="Y78" s="75">
        <f t="shared" si="35"/>
        <v>0.45960780168423621</v>
      </c>
      <c r="Z78" s="75">
        <f t="shared" si="36"/>
        <v>0.30426782821401366</v>
      </c>
      <c r="AA78" s="75">
        <f t="shared" si="36"/>
        <v>0.19114725681656886</v>
      </c>
      <c r="AC78" s="74">
        <f t="shared" si="37"/>
        <v>41721</v>
      </c>
      <c r="AD78" s="75">
        <f t="shared" si="39"/>
        <v>-6.3237595849220618E-2</v>
      </c>
      <c r="AE78" s="75">
        <f t="shared" si="40"/>
        <v>-2.7227957957786653E-2</v>
      </c>
      <c r="AF78" s="75">
        <f t="shared" si="41"/>
        <v>0.73096878275462451</v>
      </c>
      <c r="AG78" s="75">
        <f t="shared" si="42"/>
        <v>0.24484951908160091</v>
      </c>
      <c r="AH78" s="75">
        <f t="shared" si="43"/>
        <v>1.3393236328052462</v>
      </c>
      <c r="AI78" s="75">
        <f t="shared" si="44"/>
        <v>0.68867145158927778</v>
      </c>
      <c r="AJ78" s="75">
        <f t="shared" si="38"/>
        <v>5.2779017431094921E-2</v>
      </c>
      <c r="AL78" s="79"/>
      <c r="AM78" s="80"/>
      <c r="AN78" s="75"/>
      <c r="AO78" s="75"/>
      <c r="AP78" s="75"/>
      <c r="AQ78" s="75"/>
      <c r="AR78" s="75"/>
      <c r="AS78" s="75"/>
      <c r="AU78" s="74" t="str">
        <f>IF(ISERROR(INDEX(($AL$4:$AS$53,$AC$4:$AJ$105,$T$4:$AA$156),,1,$B$16)),"",INDEX(($AL$4:$AS$53,$AC$4:$AJ$105,$T$4:$AA$156),,1,$B$16))</f>
        <v/>
      </c>
      <c r="AV78" s="75" t="str">
        <f>IF(ISERROR(INDEX(($AL$4:$AS$53,$AC$4:$AJ$105,$T$4:$AA$156),,2,$B$16)),"",INDEX(($AL$4:$AS$53,$AC$4:$AJ$105,$T$4:$AA$156),,2,$B$16))</f>
        <v/>
      </c>
      <c r="AW78" s="75" t="str">
        <f>IF(ISERROR(INDEX(($AL$4:$AS$53,$AC$4:$AJ$105,$T$4:$AA$156),,3,$B$16)),"",INDEX(($AL$4:$AS$53,$AC$4:$AJ$105,$T$4:$AA$156),,3,$B$16))</f>
        <v/>
      </c>
      <c r="AX78" s="75" t="str">
        <f>IF(ISERROR(INDEX(($AL$4:$AS$53,$AC$4:$AJ$105,$T$4:$AA$156),,3,$B$16)),"",INDEX(($AL$4:$AS$53,$AC$4:$AJ$105,$T$4:$AA$156),,4,$B$16))</f>
        <v/>
      </c>
      <c r="AY78" s="75" t="str">
        <f>IF(ISERROR(INDEX(($AL$4:$AS$53,$AC$4:$AJ$105,$T$4:$AA$156),,3,$B$16)),"",INDEX(($AL$4:$AS$53,$AC$4:$AJ$105,$T$4:$AA$156),,5,$B$16))</f>
        <v/>
      </c>
      <c r="AZ78" s="75" t="str">
        <f>IF(ISERROR(INDEX(($AL$4:$AS$53,$AC$4:$AJ$105,$T$4:$AA$156),,6,$B$16)),"",INDEX(($AL$4:$AS$53,$AC$4:$AJ$105,$T$4:$AA$156),,6,$B$16))</f>
        <v/>
      </c>
      <c r="BA78" s="75" t="str">
        <f>IF(ISERROR(INDEX(($AL$4:$AS$53,$AC$4:$AJ$105,$T$4:$AA$156),,7,$B$16)),"",INDEX(($AL$4:$AS$53,$AC$4:$AJ$105,$T$4:$AA$156),,7,$B$16))</f>
        <v/>
      </c>
      <c r="BB78" s="75" t="str">
        <f>IF(ISERROR(INDEX(($AL$4:$AS$53,$AC$4:$AJ$105,$T$4:$AA$156),,8,$B$16)),"",INDEX(($AL$4:$AS$53,$AC$4:$AJ$105,$T$4:$AA$156),,8,$B$16))</f>
        <v/>
      </c>
    </row>
    <row r="79" spans="10:54">
      <c r="J79" s="99">
        <v>41371</v>
      </c>
      <c r="K79" s="87">
        <v>2483.547</v>
      </c>
      <c r="L79" s="87">
        <v>2225.2950000000001</v>
      </c>
      <c r="M79" s="87">
        <v>6992.3936000000003</v>
      </c>
      <c r="N79" s="107">
        <v>41371</v>
      </c>
      <c r="O79" s="87">
        <v>1504.16</v>
      </c>
      <c r="P79" s="87">
        <v>8741.0300000000007</v>
      </c>
      <c r="Q79" s="87">
        <v>2405.4699999999998</v>
      </c>
      <c r="R79" s="87">
        <v>3254.6408482985889</v>
      </c>
      <c r="T79" s="74">
        <f t="shared" si="30"/>
        <v>41371</v>
      </c>
      <c r="U79" s="75">
        <f t="shared" si="31"/>
        <v>-3.7888686970504959E-2</v>
      </c>
      <c r="V79" s="75">
        <f t="shared" si="32"/>
        <v>-5.6766643212587065E-2</v>
      </c>
      <c r="W79" s="75">
        <f t="shared" si="33"/>
        <v>0.3512570427796422</v>
      </c>
      <c r="X79" s="75">
        <f t="shared" si="34"/>
        <v>1.2329725946266246E-2</v>
      </c>
      <c r="Y79" s="75">
        <f t="shared" si="35"/>
        <v>0.39995803823965637</v>
      </c>
      <c r="Z79" s="75">
        <f t="shared" si="36"/>
        <v>0.29036359149867486</v>
      </c>
      <c r="AA79" s="75">
        <f t="shared" si="36"/>
        <v>0.18504123578429699</v>
      </c>
      <c r="AC79" s="74">
        <f t="shared" si="37"/>
        <v>41728</v>
      </c>
      <c r="AD79" s="75">
        <f t="shared" si="39"/>
        <v>-6.6202624308373315E-2</v>
      </c>
      <c r="AE79" s="75">
        <f t="shared" si="40"/>
        <v>-3.0034224383495456E-2</v>
      </c>
      <c r="AF79" s="75">
        <f t="shared" si="41"/>
        <v>0.61849139239491291</v>
      </c>
      <c r="AG79" s="75">
        <f t="shared" si="42"/>
        <v>0.1853397455786534</v>
      </c>
      <c r="AH79" s="75">
        <f t="shared" si="43"/>
        <v>1.2425594925711998</v>
      </c>
      <c r="AI79" s="75">
        <f t="shared" si="44"/>
        <v>0.63271715248278881</v>
      </c>
      <c r="AJ79" s="75">
        <f t="shared" si="38"/>
        <v>-1.7728126914157927E-2</v>
      </c>
      <c r="AL79" s="79"/>
      <c r="AM79" s="80"/>
      <c r="AN79" s="75"/>
      <c r="AO79" s="75"/>
      <c r="AP79" s="75"/>
      <c r="AQ79" s="75"/>
      <c r="AR79" s="75"/>
      <c r="AS79" s="75"/>
      <c r="AU79" s="74" t="str">
        <f>IF(ISERROR(INDEX(($AL$4:$AS$53,$AC$4:$AJ$105,$T$4:$AA$156),,1,$B$16)),"",INDEX(($AL$4:$AS$53,$AC$4:$AJ$105,$T$4:$AA$156),,1,$B$16))</f>
        <v/>
      </c>
      <c r="AV79" s="75" t="str">
        <f>IF(ISERROR(INDEX(($AL$4:$AS$53,$AC$4:$AJ$105,$T$4:$AA$156),,2,$B$16)),"",INDEX(($AL$4:$AS$53,$AC$4:$AJ$105,$T$4:$AA$156),,2,$B$16))</f>
        <v/>
      </c>
      <c r="AW79" s="75" t="str">
        <f>IF(ISERROR(INDEX(($AL$4:$AS$53,$AC$4:$AJ$105,$T$4:$AA$156),,3,$B$16)),"",INDEX(($AL$4:$AS$53,$AC$4:$AJ$105,$T$4:$AA$156),,3,$B$16))</f>
        <v/>
      </c>
      <c r="AX79" s="75" t="str">
        <f>IF(ISERROR(INDEX(($AL$4:$AS$53,$AC$4:$AJ$105,$T$4:$AA$156),,3,$B$16)),"",INDEX(($AL$4:$AS$53,$AC$4:$AJ$105,$T$4:$AA$156),,4,$B$16))</f>
        <v/>
      </c>
      <c r="AY79" s="75" t="str">
        <f>IF(ISERROR(INDEX(($AL$4:$AS$53,$AC$4:$AJ$105,$T$4:$AA$156),,3,$B$16)),"",INDEX(($AL$4:$AS$53,$AC$4:$AJ$105,$T$4:$AA$156),,5,$B$16))</f>
        <v/>
      </c>
      <c r="AZ79" s="75" t="str">
        <f>IF(ISERROR(INDEX(($AL$4:$AS$53,$AC$4:$AJ$105,$T$4:$AA$156),,6,$B$16)),"",INDEX(($AL$4:$AS$53,$AC$4:$AJ$105,$T$4:$AA$156),,6,$B$16))</f>
        <v/>
      </c>
      <c r="BA79" s="75" t="str">
        <f>IF(ISERROR(INDEX(($AL$4:$AS$53,$AC$4:$AJ$105,$T$4:$AA$156),,7,$B$16)),"",INDEX(($AL$4:$AS$53,$AC$4:$AJ$105,$T$4:$AA$156),,7,$B$16))</f>
        <v/>
      </c>
      <c r="BB79" s="75" t="str">
        <f>IF(ISERROR(INDEX(($AL$4:$AS$53,$AC$4:$AJ$105,$T$4:$AA$156),,8,$B$16)),"",INDEX(($AL$4:$AS$53,$AC$4:$AJ$105,$T$4:$AA$156),,8,$B$16))</f>
        <v/>
      </c>
    </row>
    <row r="80" spans="10:54">
      <c r="J80" s="99">
        <v>41378</v>
      </c>
      <c r="K80" s="87">
        <v>2462.1120000000001</v>
      </c>
      <c r="L80" s="87">
        <v>2206.7800000000002</v>
      </c>
      <c r="M80" s="87">
        <v>6996.6313</v>
      </c>
      <c r="N80" s="107">
        <v>41378</v>
      </c>
      <c r="O80" s="87">
        <v>1484.61</v>
      </c>
      <c r="P80" s="87">
        <v>8630.2800000000007</v>
      </c>
      <c r="Q80" s="87">
        <v>2359.3200000000002</v>
      </c>
      <c r="R80" s="87">
        <v>3229.5418586825845</v>
      </c>
      <c r="T80" s="74">
        <f t="shared" si="30"/>
        <v>41378</v>
      </c>
      <c r="U80" s="75">
        <f t="shared" si="31"/>
        <v>-4.6192478279784566E-2</v>
      </c>
      <c r="V80" s="75">
        <f t="shared" si="32"/>
        <v>-6.4614576003933388E-2</v>
      </c>
      <c r="W80" s="75">
        <f t="shared" si="33"/>
        <v>0.35207596435324851</v>
      </c>
      <c r="X80" s="75">
        <f t="shared" si="34"/>
        <v>-8.2781456953640031E-4</v>
      </c>
      <c r="Y80" s="75">
        <f t="shared" si="35"/>
        <v>0.38222038572787653</v>
      </c>
      <c r="Z80" s="75">
        <f t="shared" si="36"/>
        <v>0.2656073984271905</v>
      </c>
      <c r="AA80" s="75">
        <f t="shared" si="36"/>
        <v>0.17590248928111962</v>
      </c>
      <c r="AC80" s="74">
        <f t="shared" si="37"/>
        <v>41735</v>
      </c>
      <c r="AD80" s="75">
        <f t="shared" si="39"/>
        <v>-5.1663006485918261E-2</v>
      </c>
      <c r="AE80" s="75">
        <f t="shared" si="40"/>
        <v>-2.1901420093380475E-2</v>
      </c>
      <c r="AF80" s="75">
        <f t="shared" si="41"/>
        <v>0.66704506272659758</v>
      </c>
      <c r="AG80" s="75">
        <f t="shared" si="42"/>
        <v>0.2217731926776294</v>
      </c>
      <c r="AH80" s="75">
        <f t="shared" si="43"/>
        <v>1.3213123648630098</v>
      </c>
      <c r="AI80" s="75">
        <f t="shared" si="44"/>
        <v>0.65484693130218252</v>
      </c>
      <c r="AJ80" s="75">
        <f t="shared" si="38"/>
        <v>-2.0733409862331298E-3</v>
      </c>
      <c r="AL80" s="79"/>
      <c r="AM80" s="80"/>
      <c r="AN80" s="75"/>
      <c r="AO80" s="75"/>
      <c r="AP80" s="75"/>
      <c r="AQ80" s="75"/>
      <c r="AR80" s="75"/>
      <c r="AS80" s="75"/>
      <c r="AU80" s="74" t="str">
        <f>IF(ISERROR(INDEX(($AL$4:$AS$53,$AC$4:$AJ$105,$T$4:$AA$156),,1,$B$16)),"",INDEX(($AL$4:$AS$53,$AC$4:$AJ$105,$T$4:$AA$156),,1,$B$16))</f>
        <v/>
      </c>
      <c r="AV80" s="75" t="str">
        <f>IF(ISERROR(INDEX(($AL$4:$AS$53,$AC$4:$AJ$105,$T$4:$AA$156),,2,$B$16)),"",INDEX(($AL$4:$AS$53,$AC$4:$AJ$105,$T$4:$AA$156),,2,$B$16))</f>
        <v/>
      </c>
      <c r="AW80" s="75" t="str">
        <f>IF(ISERROR(INDEX(($AL$4:$AS$53,$AC$4:$AJ$105,$T$4:$AA$156),,3,$B$16)),"",INDEX(($AL$4:$AS$53,$AC$4:$AJ$105,$T$4:$AA$156),,3,$B$16))</f>
        <v/>
      </c>
      <c r="AX80" s="75" t="str">
        <f>IF(ISERROR(INDEX(($AL$4:$AS$53,$AC$4:$AJ$105,$T$4:$AA$156),,3,$B$16)),"",INDEX(($AL$4:$AS$53,$AC$4:$AJ$105,$T$4:$AA$156),,4,$B$16))</f>
        <v/>
      </c>
      <c r="AY80" s="75" t="str">
        <f>IF(ISERROR(INDEX(($AL$4:$AS$53,$AC$4:$AJ$105,$T$4:$AA$156),,3,$B$16)),"",INDEX(($AL$4:$AS$53,$AC$4:$AJ$105,$T$4:$AA$156),,5,$B$16))</f>
        <v/>
      </c>
      <c r="AZ80" s="75" t="str">
        <f>IF(ISERROR(INDEX(($AL$4:$AS$53,$AC$4:$AJ$105,$T$4:$AA$156),,6,$B$16)),"",INDEX(($AL$4:$AS$53,$AC$4:$AJ$105,$T$4:$AA$156),,6,$B$16))</f>
        <v/>
      </c>
      <c r="BA80" s="75" t="str">
        <f>IF(ISERROR(INDEX(($AL$4:$AS$53,$AC$4:$AJ$105,$T$4:$AA$156),,7,$B$16)),"",INDEX(($AL$4:$AS$53,$AC$4:$AJ$105,$T$4:$AA$156),,7,$B$16))</f>
        <v/>
      </c>
      <c r="BB80" s="75" t="str">
        <f>IF(ISERROR(INDEX(($AL$4:$AS$53,$AC$4:$AJ$105,$T$4:$AA$156),,8,$B$16)),"",INDEX(($AL$4:$AS$53,$AC$4:$AJ$105,$T$4:$AA$156),,8,$B$16))</f>
        <v/>
      </c>
    </row>
    <row r="81" spans="10:54">
      <c r="J81" s="99">
        <v>41385</v>
      </c>
      <c r="K81" s="87">
        <v>2533.8270000000002</v>
      </c>
      <c r="L81" s="87">
        <v>2244.643</v>
      </c>
      <c r="M81" s="87">
        <v>7477.2716</v>
      </c>
      <c r="N81" s="107">
        <v>41385</v>
      </c>
      <c r="O81" s="87">
        <v>1555.11</v>
      </c>
      <c r="P81" s="87">
        <v>9409.2000000000007</v>
      </c>
      <c r="Q81" s="87">
        <v>2557.06</v>
      </c>
      <c r="R81" s="87">
        <v>3056.9178937218499</v>
      </c>
      <c r="T81" s="74">
        <f t="shared" si="30"/>
        <v>41385</v>
      </c>
      <c r="U81" s="75">
        <f t="shared" si="31"/>
        <v>-1.8410514494154429E-2</v>
      </c>
      <c r="V81" s="75">
        <f t="shared" si="32"/>
        <v>-4.856562762268879E-2</v>
      </c>
      <c r="W81" s="75">
        <f t="shared" si="33"/>
        <v>0.44495811995998102</v>
      </c>
      <c r="X81" s="75">
        <f t="shared" si="34"/>
        <v>4.6620093684380581E-2</v>
      </c>
      <c r="Y81" s="75">
        <f t="shared" si="35"/>
        <v>0.50697173827393049</v>
      </c>
      <c r="Z81" s="75">
        <f t="shared" si="36"/>
        <v>0.37168084627020992</v>
      </c>
      <c r="AA81" s="75">
        <f t="shared" si="36"/>
        <v>0.11304869794190187</v>
      </c>
      <c r="AC81" s="74">
        <f t="shared" si="37"/>
        <v>41742</v>
      </c>
      <c r="AD81" s="75">
        <f t="shared" si="39"/>
        <v>-1.4694963964468122E-2</v>
      </c>
      <c r="AE81" s="75">
        <f t="shared" si="40"/>
        <v>1.2166663816218337E-2</v>
      </c>
      <c r="AF81" s="75">
        <f t="shared" si="41"/>
        <v>0.67674955754408805</v>
      </c>
      <c r="AG81" s="75">
        <f t="shared" si="42"/>
        <v>0.22324697486813516</v>
      </c>
      <c r="AH81" s="75">
        <f t="shared" si="43"/>
        <v>1.2861456629402905</v>
      </c>
      <c r="AI81" s="75">
        <f t="shared" si="44"/>
        <v>0.66389336458180748</v>
      </c>
      <c r="AJ81" s="75">
        <f t="shared" si="38"/>
        <v>6.3722447006311356E-3</v>
      </c>
      <c r="AL81" s="79"/>
      <c r="AM81" s="80"/>
      <c r="AN81" s="75"/>
      <c r="AO81" s="75"/>
      <c r="AP81" s="75"/>
      <c r="AQ81" s="75"/>
      <c r="AR81" s="75"/>
      <c r="AS81" s="75"/>
      <c r="AU81" s="74" t="str">
        <f>IF(ISERROR(INDEX(($AL$4:$AS$53,$AC$4:$AJ$105,$T$4:$AA$156),,1,$B$16)),"",INDEX(($AL$4:$AS$53,$AC$4:$AJ$105,$T$4:$AA$156),,1,$B$16))</f>
        <v/>
      </c>
      <c r="AV81" s="75" t="str">
        <f>IF(ISERROR(INDEX(($AL$4:$AS$53,$AC$4:$AJ$105,$T$4:$AA$156),,2,$B$16)),"",INDEX(($AL$4:$AS$53,$AC$4:$AJ$105,$T$4:$AA$156),,2,$B$16))</f>
        <v/>
      </c>
      <c r="AW81" s="75" t="str">
        <f>IF(ISERROR(INDEX(($AL$4:$AS$53,$AC$4:$AJ$105,$T$4:$AA$156),,3,$B$16)),"",INDEX(($AL$4:$AS$53,$AC$4:$AJ$105,$T$4:$AA$156),,3,$B$16))</f>
        <v/>
      </c>
      <c r="AX81" s="75" t="str">
        <f>IF(ISERROR(INDEX(($AL$4:$AS$53,$AC$4:$AJ$105,$T$4:$AA$156),,3,$B$16)),"",INDEX(($AL$4:$AS$53,$AC$4:$AJ$105,$T$4:$AA$156),,4,$B$16))</f>
        <v/>
      </c>
      <c r="AY81" s="75" t="str">
        <f>IF(ISERROR(INDEX(($AL$4:$AS$53,$AC$4:$AJ$105,$T$4:$AA$156),,3,$B$16)),"",INDEX(($AL$4:$AS$53,$AC$4:$AJ$105,$T$4:$AA$156),,5,$B$16))</f>
        <v/>
      </c>
      <c r="AZ81" s="75" t="str">
        <f>IF(ISERROR(INDEX(($AL$4:$AS$53,$AC$4:$AJ$105,$T$4:$AA$156),,6,$B$16)),"",INDEX(($AL$4:$AS$53,$AC$4:$AJ$105,$T$4:$AA$156),,6,$B$16))</f>
        <v/>
      </c>
      <c r="BA81" s="75" t="str">
        <f>IF(ISERROR(INDEX(($AL$4:$AS$53,$AC$4:$AJ$105,$T$4:$AA$156),,7,$B$16)),"",INDEX(($AL$4:$AS$53,$AC$4:$AJ$105,$T$4:$AA$156),,7,$B$16))</f>
        <v/>
      </c>
      <c r="BB81" s="75" t="str">
        <f>IF(ISERROR(INDEX(($AL$4:$AS$53,$AC$4:$AJ$105,$T$4:$AA$156),,8,$B$16)),"",INDEX(($AL$4:$AS$53,$AC$4:$AJ$105,$T$4:$AA$156),,8,$B$16))</f>
        <v/>
      </c>
    </row>
    <row r="82" spans="10:54">
      <c r="J82" s="99">
        <v>41392</v>
      </c>
      <c r="K82" s="87">
        <v>2447.306</v>
      </c>
      <c r="L82" s="87">
        <v>2177.9119999999998</v>
      </c>
      <c r="M82" s="87">
        <v>7120.7610999999997</v>
      </c>
      <c r="N82" s="107">
        <v>41392</v>
      </c>
      <c r="O82" s="87">
        <v>1480.94</v>
      </c>
      <c r="P82" s="87">
        <v>8264.91</v>
      </c>
      <c r="Q82" s="87">
        <v>2351.31</v>
      </c>
      <c r="R82" s="87">
        <v>3186.1758942838505</v>
      </c>
      <c r="T82" s="74">
        <f t="shared" si="30"/>
        <v>41392</v>
      </c>
      <c r="U82" s="75">
        <f t="shared" si="31"/>
        <v>-5.1928234478767155E-2</v>
      </c>
      <c r="V82" s="75">
        <f t="shared" si="32"/>
        <v>-7.6850823577284011E-2</v>
      </c>
      <c r="W82" s="75">
        <f t="shared" si="33"/>
        <v>0.3760636395420176</v>
      </c>
      <c r="X82" s="75">
        <f t="shared" si="34"/>
        <v>-3.297797878640929E-3</v>
      </c>
      <c r="Y82" s="75">
        <f t="shared" si="35"/>
        <v>0.32370294917501896</v>
      </c>
      <c r="Z82" s="75">
        <f t="shared" si="36"/>
        <v>0.26131060305335319</v>
      </c>
      <c r="AA82" s="75">
        <f t="shared" si="36"/>
        <v>0.1601125885094512</v>
      </c>
      <c r="AC82" s="74">
        <f t="shared" si="37"/>
        <v>41749</v>
      </c>
      <c r="AD82" s="75">
        <f t="shared" si="39"/>
        <v>-3.4736785923035973E-2</v>
      </c>
      <c r="AE82" s="75">
        <f t="shared" si="40"/>
        <v>-3.4129368549671302E-3</v>
      </c>
      <c r="AF82" s="75">
        <f t="shared" si="41"/>
        <v>0.67776110626387753</v>
      </c>
      <c r="AG82" s="75">
        <f t="shared" si="42"/>
        <v>0.22889388768228347</v>
      </c>
      <c r="AH82" s="75">
        <f t="shared" si="43"/>
        <v>1.3152004185512505</v>
      </c>
      <c r="AI82" s="75">
        <f t="shared" si="44"/>
        <v>0.66034861579024473</v>
      </c>
      <c r="AJ82" s="75">
        <f t="shared" si="38"/>
        <v>2.2246829553714376E-2</v>
      </c>
      <c r="AL82" s="79"/>
      <c r="AM82" s="80"/>
      <c r="AN82" s="75"/>
      <c r="AO82" s="75"/>
      <c r="AP82" s="75"/>
      <c r="AQ82" s="75"/>
      <c r="AR82" s="75"/>
      <c r="AS82" s="75"/>
      <c r="AU82" s="74" t="str">
        <f>IF(ISERROR(INDEX(($AL$4:$AS$53,$AC$4:$AJ$105,$T$4:$AA$156),,1,$B$16)),"",INDEX(($AL$4:$AS$53,$AC$4:$AJ$105,$T$4:$AA$156),,1,$B$16))</f>
        <v/>
      </c>
      <c r="AV82" s="75" t="str">
        <f>IF(ISERROR(INDEX(($AL$4:$AS$53,$AC$4:$AJ$105,$T$4:$AA$156),,2,$B$16)),"",INDEX(($AL$4:$AS$53,$AC$4:$AJ$105,$T$4:$AA$156),,2,$B$16))</f>
        <v/>
      </c>
      <c r="AW82" s="75" t="str">
        <f>IF(ISERROR(INDEX(($AL$4:$AS$53,$AC$4:$AJ$105,$T$4:$AA$156),,3,$B$16)),"",INDEX(($AL$4:$AS$53,$AC$4:$AJ$105,$T$4:$AA$156),,3,$B$16))</f>
        <v/>
      </c>
      <c r="AX82" s="75" t="str">
        <f>IF(ISERROR(INDEX(($AL$4:$AS$53,$AC$4:$AJ$105,$T$4:$AA$156),,3,$B$16)),"",INDEX(($AL$4:$AS$53,$AC$4:$AJ$105,$T$4:$AA$156),,4,$B$16))</f>
        <v/>
      </c>
      <c r="AY82" s="75" t="str">
        <f>IF(ISERROR(INDEX(($AL$4:$AS$53,$AC$4:$AJ$105,$T$4:$AA$156),,3,$B$16)),"",INDEX(($AL$4:$AS$53,$AC$4:$AJ$105,$T$4:$AA$156),,5,$B$16))</f>
        <v/>
      </c>
      <c r="AZ82" s="75" t="str">
        <f>IF(ISERROR(INDEX(($AL$4:$AS$53,$AC$4:$AJ$105,$T$4:$AA$156),,6,$B$16)),"",INDEX(($AL$4:$AS$53,$AC$4:$AJ$105,$T$4:$AA$156),,6,$B$16))</f>
        <v/>
      </c>
      <c r="BA82" s="75" t="str">
        <f>IF(ISERROR(INDEX(($AL$4:$AS$53,$AC$4:$AJ$105,$T$4:$AA$156),,7,$B$16)),"",INDEX(($AL$4:$AS$53,$AC$4:$AJ$105,$T$4:$AA$156),,7,$B$16))</f>
        <v/>
      </c>
      <c r="BB82" s="75" t="str">
        <f>IF(ISERROR(INDEX(($AL$4:$AS$53,$AC$4:$AJ$105,$T$4:$AA$156),,8,$B$16)),"",INDEX(($AL$4:$AS$53,$AC$4:$AJ$105,$T$4:$AA$156),,8,$B$16))</f>
        <v/>
      </c>
    </row>
    <row r="83" spans="10:54">
      <c r="J83" s="99">
        <v>41399</v>
      </c>
      <c r="K83" s="87">
        <v>2492.9119999999998</v>
      </c>
      <c r="L83" s="87">
        <v>2205.4969999999998</v>
      </c>
      <c r="M83" s="87">
        <v>7499.1680999999999</v>
      </c>
      <c r="N83" s="107">
        <v>41399</v>
      </c>
      <c r="O83" s="87">
        <v>1547.76</v>
      </c>
      <c r="P83" s="87">
        <v>8502.57</v>
      </c>
      <c r="Q83" s="87">
        <v>2440.54</v>
      </c>
      <c r="R83" s="87">
        <v>3031.3118261980608</v>
      </c>
      <c r="T83" s="74">
        <f t="shared" si="30"/>
        <v>41399</v>
      </c>
      <c r="U83" s="75">
        <f t="shared" si="31"/>
        <v>-3.4260741758869839E-2</v>
      </c>
      <c r="V83" s="75">
        <f t="shared" si="32"/>
        <v>-6.5158399810106737E-2</v>
      </c>
      <c r="W83" s="75">
        <f t="shared" si="33"/>
        <v>0.44918954649712894</v>
      </c>
      <c r="X83" s="75">
        <f t="shared" si="34"/>
        <v>4.1673396866419132E-2</v>
      </c>
      <c r="Y83" s="75">
        <f t="shared" si="35"/>
        <v>0.36176642995108743</v>
      </c>
      <c r="Z83" s="75">
        <f t="shared" si="36"/>
        <v>0.30917615251746078</v>
      </c>
      <c r="AA83" s="75">
        <f t="shared" si="36"/>
        <v>0.10372532024330572</v>
      </c>
      <c r="AC83" s="74">
        <f t="shared" si="37"/>
        <v>41756</v>
      </c>
      <c r="AD83" s="75">
        <f t="shared" si="39"/>
        <v>-5.932009593275156E-2</v>
      </c>
      <c r="AE83" s="75">
        <f t="shared" si="40"/>
        <v>-3.2501287452516237E-2</v>
      </c>
      <c r="AF83" s="75">
        <f t="shared" si="41"/>
        <v>0.60653945064826709</v>
      </c>
      <c r="AG83" s="75">
        <f t="shared" si="42"/>
        <v>0.19496587030716706</v>
      </c>
      <c r="AH83" s="75">
        <f t="shared" si="43"/>
        <v>1.1814012747081684</v>
      </c>
      <c r="AI83" s="75">
        <f t="shared" si="44"/>
        <v>0.57800498022557512</v>
      </c>
      <c r="AJ83" s="75">
        <f t="shared" si="38"/>
        <v>-9.2289158865566101E-3</v>
      </c>
      <c r="AL83" s="79"/>
      <c r="AM83" s="80"/>
      <c r="AN83" s="75"/>
      <c r="AO83" s="75"/>
      <c r="AP83" s="75"/>
      <c r="AQ83" s="75"/>
      <c r="AR83" s="75"/>
      <c r="AS83" s="75"/>
      <c r="AU83" s="74" t="str">
        <f>IF(ISERROR(INDEX(($AL$4:$AS$53,$AC$4:$AJ$105,$T$4:$AA$156),,1,$B$16)),"",INDEX(($AL$4:$AS$53,$AC$4:$AJ$105,$T$4:$AA$156),,1,$B$16))</f>
        <v/>
      </c>
      <c r="AV83" s="75" t="str">
        <f>IF(ISERROR(INDEX(($AL$4:$AS$53,$AC$4:$AJ$105,$T$4:$AA$156),,2,$B$16)),"",INDEX(($AL$4:$AS$53,$AC$4:$AJ$105,$T$4:$AA$156),,2,$B$16))</f>
        <v/>
      </c>
      <c r="AW83" s="75" t="str">
        <f>IF(ISERROR(INDEX(($AL$4:$AS$53,$AC$4:$AJ$105,$T$4:$AA$156),,3,$B$16)),"",INDEX(($AL$4:$AS$53,$AC$4:$AJ$105,$T$4:$AA$156),,3,$B$16))</f>
        <v/>
      </c>
      <c r="AX83" s="75" t="str">
        <f>IF(ISERROR(INDEX(($AL$4:$AS$53,$AC$4:$AJ$105,$T$4:$AA$156),,3,$B$16)),"",INDEX(($AL$4:$AS$53,$AC$4:$AJ$105,$T$4:$AA$156),,4,$B$16))</f>
        <v/>
      </c>
      <c r="AY83" s="75" t="str">
        <f>IF(ISERROR(INDEX(($AL$4:$AS$53,$AC$4:$AJ$105,$T$4:$AA$156),,3,$B$16)),"",INDEX(($AL$4:$AS$53,$AC$4:$AJ$105,$T$4:$AA$156),,5,$B$16))</f>
        <v/>
      </c>
      <c r="AZ83" s="75" t="str">
        <f>IF(ISERROR(INDEX(($AL$4:$AS$53,$AC$4:$AJ$105,$T$4:$AA$156),,6,$B$16)),"",INDEX(($AL$4:$AS$53,$AC$4:$AJ$105,$T$4:$AA$156),,6,$B$16))</f>
        <v/>
      </c>
      <c r="BA83" s="75" t="str">
        <f>IF(ISERROR(INDEX(($AL$4:$AS$53,$AC$4:$AJ$105,$T$4:$AA$156),,7,$B$16)),"",INDEX(($AL$4:$AS$53,$AC$4:$AJ$105,$T$4:$AA$156),,7,$B$16))</f>
        <v/>
      </c>
      <c r="BB83" s="75" t="str">
        <f>IF(ISERROR(INDEX(($AL$4:$AS$53,$AC$4:$AJ$105,$T$4:$AA$156),,8,$B$16)),"",INDEX(($AL$4:$AS$53,$AC$4:$AJ$105,$T$4:$AA$156),,8,$B$16))</f>
        <v/>
      </c>
    </row>
    <row r="84" spans="10:54">
      <c r="J84" s="99">
        <v>41406</v>
      </c>
      <c r="K84" s="87">
        <v>2540.8359999999998</v>
      </c>
      <c r="L84" s="87">
        <v>2246.8310000000001</v>
      </c>
      <c r="M84" s="87">
        <v>8285.6810999999998</v>
      </c>
      <c r="N84" s="107">
        <v>41406</v>
      </c>
      <c r="O84" s="87">
        <v>1653.35</v>
      </c>
      <c r="P84" s="87">
        <v>10700.23</v>
      </c>
      <c r="Q84" s="87">
        <v>2594.41</v>
      </c>
      <c r="R84" s="87">
        <v>3415.5611234549215</v>
      </c>
      <c r="T84" s="74">
        <f t="shared" si="30"/>
        <v>41406</v>
      </c>
      <c r="U84" s="75">
        <f t="shared" si="31"/>
        <v>-1.5695269647560628E-2</v>
      </c>
      <c r="V84" s="75">
        <f t="shared" si="32"/>
        <v>-4.7638202456743994E-2</v>
      </c>
      <c r="W84" s="75">
        <f t="shared" si="33"/>
        <v>0.60118059438203986</v>
      </c>
      <c r="X84" s="75">
        <f t="shared" si="34"/>
        <v>0.11273757605125723</v>
      </c>
      <c r="Y84" s="75">
        <f t="shared" si="35"/>
        <v>0.71374231635323482</v>
      </c>
      <c r="Z84" s="75">
        <f t="shared" si="36"/>
        <v>0.39171646514821523</v>
      </c>
      <c r="AA84" s="75">
        <f t="shared" si="36"/>
        <v>0.24363361836122532</v>
      </c>
      <c r="AC84" s="74">
        <f t="shared" si="37"/>
        <v>41763</v>
      </c>
      <c r="AD84" s="75">
        <f t="shared" si="39"/>
        <v>-6.3297911809387597E-2</v>
      </c>
      <c r="AE84" s="75">
        <f t="shared" si="40"/>
        <v>-3.7328521776475387E-2</v>
      </c>
      <c r="AF84" s="75">
        <f t="shared" si="41"/>
        <v>0.54879514529927587</v>
      </c>
      <c r="AG84" s="75">
        <f t="shared" si="42"/>
        <v>0.18291964008687556</v>
      </c>
      <c r="AH84" s="75">
        <f t="shared" si="43"/>
        <v>1.0275756161600831</v>
      </c>
      <c r="AI84" s="75">
        <f t="shared" si="44"/>
        <v>0.57427274058883837</v>
      </c>
      <c r="AJ84" s="75">
        <f t="shared" si="38"/>
        <v>6.4049261391911916E-3</v>
      </c>
      <c r="AL84" s="79"/>
      <c r="AM84" s="80"/>
      <c r="AN84" s="75"/>
      <c r="AO84" s="75"/>
      <c r="AP84" s="75"/>
      <c r="AQ84" s="75"/>
      <c r="AR84" s="75"/>
      <c r="AS84" s="75"/>
      <c r="AU84" s="74" t="str">
        <f>IF(ISERROR(INDEX(($AL$4:$AS$53,$AC$4:$AJ$105,$T$4:$AA$156),,1,$B$16)),"",INDEX(($AL$4:$AS$53,$AC$4:$AJ$105,$T$4:$AA$156),,1,$B$16))</f>
        <v/>
      </c>
      <c r="AV84" s="75" t="str">
        <f>IF(ISERROR(INDEX(($AL$4:$AS$53,$AC$4:$AJ$105,$T$4:$AA$156),,2,$B$16)),"",INDEX(($AL$4:$AS$53,$AC$4:$AJ$105,$T$4:$AA$156),,2,$B$16))</f>
        <v/>
      </c>
      <c r="AW84" s="75" t="str">
        <f>IF(ISERROR(INDEX(($AL$4:$AS$53,$AC$4:$AJ$105,$T$4:$AA$156),,3,$B$16)),"",INDEX(($AL$4:$AS$53,$AC$4:$AJ$105,$T$4:$AA$156),,3,$B$16))</f>
        <v/>
      </c>
      <c r="AX84" s="75" t="str">
        <f>IF(ISERROR(INDEX(($AL$4:$AS$53,$AC$4:$AJ$105,$T$4:$AA$156),,3,$B$16)),"",INDEX(($AL$4:$AS$53,$AC$4:$AJ$105,$T$4:$AA$156),,4,$B$16))</f>
        <v/>
      </c>
      <c r="AY84" s="75" t="str">
        <f>IF(ISERROR(INDEX(($AL$4:$AS$53,$AC$4:$AJ$105,$T$4:$AA$156),,3,$B$16)),"",INDEX(($AL$4:$AS$53,$AC$4:$AJ$105,$T$4:$AA$156),,5,$B$16))</f>
        <v/>
      </c>
      <c r="AZ84" s="75" t="str">
        <f>IF(ISERROR(INDEX(($AL$4:$AS$53,$AC$4:$AJ$105,$T$4:$AA$156),,6,$B$16)),"",INDEX(($AL$4:$AS$53,$AC$4:$AJ$105,$T$4:$AA$156),,6,$B$16))</f>
        <v/>
      </c>
      <c r="BA84" s="75" t="str">
        <f>IF(ISERROR(INDEX(($AL$4:$AS$53,$AC$4:$AJ$105,$T$4:$AA$156),,7,$B$16)),"",INDEX(($AL$4:$AS$53,$AC$4:$AJ$105,$T$4:$AA$156),,7,$B$16))</f>
        <v/>
      </c>
      <c r="BB84" s="75" t="str">
        <f>IF(ISERROR(INDEX(($AL$4:$AS$53,$AC$4:$AJ$105,$T$4:$AA$156),,8,$B$16)),"",INDEX(($AL$4:$AS$53,$AC$4:$AJ$105,$T$4:$AA$156),,8,$B$16))</f>
        <v/>
      </c>
    </row>
    <row r="85" spans="10:54">
      <c r="J85" s="99">
        <v>41413</v>
      </c>
      <c r="K85" s="87">
        <v>2592.0479999999998</v>
      </c>
      <c r="L85" s="87">
        <v>2282.87</v>
      </c>
      <c r="M85" s="87">
        <v>8453.8857000000007</v>
      </c>
      <c r="N85" s="107">
        <v>41413</v>
      </c>
      <c r="O85" s="87">
        <v>1692.87</v>
      </c>
      <c r="P85" s="87">
        <v>11352.33</v>
      </c>
      <c r="Q85" s="87">
        <v>2658.88</v>
      </c>
      <c r="R85" s="87">
        <v>3462.0821259098543</v>
      </c>
      <c r="T85" s="74">
        <f t="shared" si="30"/>
        <v>41413</v>
      </c>
      <c r="U85" s="75">
        <f t="shared" si="31"/>
        <v>4.1439540767604921E-3</v>
      </c>
      <c r="V85" s="75">
        <f t="shared" si="32"/>
        <v>-3.236239095972393E-2</v>
      </c>
      <c r="W85" s="75">
        <f t="shared" si="33"/>
        <v>0.63368557956736105</v>
      </c>
      <c r="X85" s="75">
        <f t="shared" si="34"/>
        <v>0.13933532547246008</v>
      </c>
      <c r="Y85" s="75">
        <f t="shared" si="35"/>
        <v>0.81818225498015629</v>
      </c>
      <c r="Z85" s="75">
        <f t="shared" si="36"/>
        <v>0.4263000354043065</v>
      </c>
      <c r="AA85" s="75">
        <f t="shared" si="36"/>
        <v>0.26057229418099759</v>
      </c>
      <c r="AC85" s="74">
        <f t="shared" si="37"/>
        <v>41770</v>
      </c>
      <c r="AD85" s="75">
        <f t="shared" si="39"/>
        <v>-7.4036756285769112E-2</v>
      </c>
      <c r="AE85" s="75">
        <f t="shared" si="40"/>
        <v>-4.456058437992283E-2</v>
      </c>
      <c r="AF85" s="75">
        <f t="shared" si="41"/>
        <v>0.5125911401902703</v>
      </c>
      <c r="AG85" s="75">
        <f t="shared" si="42"/>
        <v>0.15919174681973325</v>
      </c>
      <c r="AH85" s="75">
        <f t="shared" si="43"/>
        <v>0.90018392356272381</v>
      </c>
      <c r="AI85" s="75">
        <f t="shared" si="44"/>
        <v>0.57040574190713333</v>
      </c>
      <c r="AJ85" s="75">
        <f t="shared" si="38"/>
        <v>-2.9444005351897728E-2</v>
      </c>
      <c r="AL85" s="79"/>
      <c r="AM85" s="80"/>
      <c r="AN85" s="75"/>
      <c r="AO85" s="75"/>
      <c r="AP85" s="75"/>
      <c r="AQ85" s="75"/>
      <c r="AR85" s="75"/>
      <c r="AS85" s="75"/>
      <c r="AU85" s="74" t="str">
        <f>IF(ISERROR(INDEX(($AL$4:$AS$53,$AC$4:$AJ$105,$T$4:$AA$156),,1,$B$16)),"",INDEX(($AL$4:$AS$53,$AC$4:$AJ$105,$T$4:$AA$156),,1,$B$16))</f>
        <v/>
      </c>
      <c r="AV85" s="75" t="str">
        <f>IF(ISERROR(INDEX(($AL$4:$AS$53,$AC$4:$AJ$105,$T$4:$AA$156),,2,$B$16)),"",INDEX(($AL$4:$AS$53,$AC$4:$AJ$105,$T$4:$AA$156),,2,$B$16))</f>
        <v/>
      </c>
      <c r="AW85" s="75" t="str">
        <f>IF(ISERROR(INDEX(($AL$4:$AS$53,$AC$4:$AJ$105,$T$4:$AA$156),,3,$B$16)),"",INDEX(($AL$4:$AS$53,$AC$4:$AJ$105,$T$4:$AA$156),,3,$B$16))</f>
        <v/>
      </c>
      <c r="AX85" s="75" t="str">
        <f>IF(ISERROR(INDEX(($AL$4:$AS$53,$AC$4:$AJ$105,$T$4:$AA$156),,3,$B$16)),"",INDEX(($AL$4:$AS$53,$AC$4:$AJ$105,$T$4:$AA$156),,4,$B$16))</f>
        <v/>
      </c>
      <c r="AY85" s="75" t="str">
        <f>IF(ISERROR(INDEX(($AL$4:$AS$53,$AC$4:$AJ$105,$T$4:$AA$156),,3,$B$16)),"",INDEX(($AL$4:$AS$53,$AC$4:$AJ$105,$T$4:$AA$156),,5,$B$16))</f>
        <v/>
      </c>
      <c r="AZ85" s="75" t="str">
        <f>IF(ISERROR(INDEX(($AL$4:$AS$53,$AC$4:$AJ$105,$T$4:$AA$156),,6,$B$16)),"",INDEX(($AL$4:$AS$53,$AC$4:$AJ$105,$T$4:$AA$156),,6,$B$16))</f>
        <v/>
      </c>
      <c r="BA85" s="75" t="str">
        <f>IF(ISERROR(INDEX(($AL$4:$AS$53,$AC$4:$AJ$105,$T$4:$AA$156),,7,$B$16)),"",INDEX(($AL$4:$AS$53,$AC$4:$AJ$105,$T$4:$AA$156),,7,$B$16))</f>
        <v/>
      </c>
      <c r="BB85" s="75" t="str">
        <f>IF(ISERROR(INDEX(($AL$4:$AS$53,$AC$4:$AJ$105,$T$4:$AA$156),,8,$B$16)),"",INDEX(($AL$4:$AS$53,$AC$4:$AJ$105,$T$4:$AA$156),,8,$B$16))</f>
        <v/>
      </c>
    </row>
    <row r="86" spans="10:54">
      <c r="J86" s="99">
        <v>41420</v>
      </c>
      <c r="K86" s="87">
        <v>2597.2280000000001</v>
      </c>
      <c r="L86" s="87">
        <v>2288.5329999999999</v>
      </c>
      <c r="M86" s="87">
        <v>8798.5224999999991</v>
      </c>
      <c r="N86" s="107">
        <v>41420</v>
      </c>
      <c r="O86" s="87">
        <v>1740.55</v>
      </c>
      <c r="P86" s="87">
        <v>11990.08</v>
      </c>
      <c r="Q86" s="87">
        <v>2743.5</v>
      </c>
      <c r="R86" s="87">
        <v>3494.7145473680416</v>
      </c>
      <c r="T86" s="74">
        <f t="shared" si="30"/>
        <v>41420</v>
      </c>
      <c r="U86" s="75">
        <f t="shared" si="31"/>
        <v>6.150655218914336E-3</v>
      </c>
      <c r="V86" s="75">
        <f t="shared" si="32"/>
        <v>-2.9962021346038092E-2</v>
      </c>
      <c r="W86" s="75">
        <f t="shared" si="33"/>
        <v>0.70028550655102473</v>
      </c>
      <c r="X86" s="75">
        <f t="shared" si="34"/>
        <v>0.171424917891563</v>
      </c>
      <c r="Y86" s="75">
        <f t="shared" si="35"/>
        <v>0.92032390635160111</v>
      </c>
      <c r="Z86" s="75">
        <f t="shared" si="36"/>
        <v>0.47169264770569352</v>
      </c>
      <c r="AA86" s="75">
        <f t="shared" si="36"/>
        <v>0.27245402456352497</v>
      </c>
      <c r="AC86" s="74">
        <f t="shared" si="37"/>
        <v>41777</v>
      </c>
      <c r="AD86" s="75">
        <f t="shared" si="39"/>
        <v>-6.881183199531693E-2</v>
      </c>
      <c r="AE86" s="75">
        <f t="shared" si="40"/>
        <v>-3.7259160866004226E-2</v>
      </c>
      <c r="AF86" s="75">
        <f t="shared" si="41"/>
        <v>0.49534397009437137</v>
      </c>
      <c r="AG86" s="75">
        <f t="shared" si="42"/>
        <v>0.13468817871548233</v>
      </c>
      <c r="AH86" s="75">
        <f t="shared" si="43"/>
        <v>0.84174338222352141</v>
      </c>
      <c r="AI86" s="75">
        <f t="shared" si="44"/>
        <v>0.53941702065328845</v>
      </c>
      <c r="AJ86" s="75">
        <f t="shared" si="38"/>
        <v>-1.7131400740596603E-2</v>
      </c>
      <c r="AL86" s="79"/>
      <c r="AM86" s="80"/>
      <c r="AN86" s="75"/>
      <c r="AO86" s="75"/>
      <c r="AP86" s="75"/>
      <c r="AQ86" s="75"/>
      <c r="AR86" s="75"/>
      <c r="AS86" s="75"/>
      <c r="AU86" s="74" t="str">
        <f>IF(ISERROR(INDEX(($AL$4:$AS$53,$AC$4:$AJ$105,$T$4:$AA$156),,1,$B$16)),"",INDEX(($AL$4:$AS$53,$AC$4:$AJ$105,$T$4:$AA$156),,1,$B$16))</f>
        <v/>
      </c>
      <c r="AV86" s="75" t="str">
        <f>IF(ISERROR(INDEX(($AL$4:$AS$53,$AC$4:$AJ$105,$T$4:$AA$156),,2,$B$16)),"",INDEX(($AL$4:$AS$53,$AC$4:$AJ$105,$T$4:$AA$156),,2,$B$16))</f>
        <v/>
      </c>
      <c r="AW86" s="75" t="str">
        <f>IF(ISERROR(INDEX(($AL$4:$AS$53,$AC$4:$AJ$105,$T$4:$AA$156),,3,$B$16)),"",INDEX(($AL$4:$AS$53,$AC$4:$AJ$105,$T$4:$AA$156),,3,$B$16))</f>
        <v/>
      </c>
      <c r="AX86" s="75" t="str">
        <f>IF(ISERROR(INDEX(($AL$4:$AS$53,$AC$4:$AJ$105,$T$4:$AA$156),,3,$B$16)),"",INDEX(($AL$4:$AS$53,$AC$4:$AJ$105,$T$4:$AA$156),,4,$B$16))</f>
        <v/>
      </c>
      <c r="AY86" s="75" t="str">
        <f>IF(ISERROR(INDEX(($AL$4:$AS$53,$AC$4:$AJ$105,$T$4:$AA$156),,3,$B$16)),"",INDEX(($AL$4:$AS$53,$AC$4:$AJ$105,$T$4:$AA$156),,5,$B$16))</f>
        <v/>
      </c>
      <c r="AZ86" s="75" t="str">
        <f>IF(ISERROR(INDEX(($AL$4:$AS$53,$AC$4:$AJ$105,$T$4:$AA$156),,6,$B$16)),"",INDEX(($AL$4:$AS$53,$AC$4:$AJ$105,$T$4:$AA$156),,6,$B$16))</f>
        <v/>
      </c>
      <c r="BA86" s="75" t="str">
        <f>IF(ISERROR(INDEX(($AL$4:$AS$53,$AC$4:$AJ$105,$T$4:$AA$156),,7,$B$16)),"",INDEX(($AL$4:$AS$53,$AC$4:$AJ$105,$T$4:$AA$156),,7,$B$16))</f>
        <v/>
      </c>
      <c r="BB86" s="75" t="str">
        <f>IF(ISERROR(INDEX(($AL$4:$AS$53,$AC$4:$AJ$105,$T$4:$AA$156),,8,$B$16)),"",INDEX(($AL$4:$AS$53,$AC$4:$AJ$105,$T$4:$AA$156),,8,$B$16))</f>
        <v/>
      </c>
    </row>
    <row r="87" spans="10:54">
      <c r="J87" s="99">
        <v>41427</v>
      </c>
      <c r="K87" s="87">
        <v>2606.4259999999999</v>
      </c>
      <c r="L87" s="87">
        <v>2300.5949999999998</v>
      </c>
      <c r="M87" s="87">
        <v>9458.6983</v>
      </c>
      <c r="N87" s="107">
        <v>41427</v>
      </c>
      <c r="O87" s="87">
        <v>1846.53</v>
      </c>
      <c r="P87" s="87">
        <v>13282.65</v>
      </c>
      <c r="Q87" s="87">
        <v>2811.01</v>
      </c>
      <c r="R87" s="87">
        <v>3399.0732834908567</v>
      </c>
      <c r="T87" s="74">
        <f t="shared" si="30"/>
        <v>41427</v>
      </c>
      <c r="U87" s="75">
        <f t="shared" si="31"/>
        <v>9.7139056253876532E-3</v>
      </c>
      <c r="V87" s="75">
        <f t="shared" si="32"/>
        <v>-2.4849314603979322E-2</v>
      </c>
      <c r="W87" s="75">
        <f t="shared" si="33"/>
        <v>0.82786230646438841</v>
      </c>
      <c r="X87" s="75">
        <f t="shared" si="34"/>
        <v>0.24275157486674215</v>
      </c>
      <c r="Y87" s="75">
        <f t="shared" si="35"/>
        <v>1.1273411298924692</v>
      </c>
      <c r="Z87" s="75">
        <f t="shared" si="36"/>
        <v>0.50790696177407768</v>
      </c>
      <c r="AA87" s="75">
        <f t="shared" si="36"/>
        <v>0.237630261567912</v>
      </c>
      <c r="AC87" s="74">
        <f t="shared" si="37"/>
        <v>41784</v>
      </c>
      <c r="AD87" s="75">
        <f t="shared" si="39"/>
        <v>-6.7743501823147367E-2</v>
      </c>
      <c r="AE87" s="75">
        <f t="shared" si="40"/>
        <v>-3.3427683174563239E-2</v>
      </c>
      <c r="AF87" s="75">
        <f t="shared" si="41"/>
        <v>0.5451609928577017</v>
      </c>
      <c r="AG87" s="75">
        <f t="shared" si="42"/>
        <v>0.1672742786224013</v>
      </c>
      <c r="AH87" s="75">
        <f t="shared" si="43"/>
        <v>0.93323203273484179</v>
      </c>
      <c r="AI87" s="75">
        <f t="shared" si="44"/>
        <v>0.55344367950783657</v>
      </c>
      <c r="AJ87" s="75">
        <f t="shared" si="38"/>
        <v>-2.6298160399548798E-2</v>
      </c>
      <c r="AL87" s="79"/>
      <c r="AM87" s="80"/>
      <c r="AN87" s="75"/>
      <c r="AO87" s="75"/>
      <c r="AP87" s="75"/>
      <c r="AQ87" s="75"/>
      <c r="AR87" s="75"/>
      <c r="AS87" s="75"/>
      <c r="AU87" s="74" t="str">
        <f>IF(ISERROR(INDEX(($AL$4:$AS$53,$AC$4:$AJ$105,$T$4:$AA$156),,1,$B$16)),"",INDEX(($AL$4:$AS$53,$AC$4:$AJ$105,$T$4:$AA$156),,1,$B$16))</f>
        <v/>
      </c>
      <c r="AV87" s="75" t="str">
        <f>IF(ISERROR(INDEX(($AL$4:$AS$53,$AC$4:$AJ$105,$T$4:$AA$156),,2,$B$16)),"",INDEX(($AL$4:$AS$53,$AC$4:$AJ$105,$T$4:$AA$156),,2,$B$16))</f>
        <v/>
      </c>
      <c r="AW87" s="75" t="str">
        <f>IF(ISERROR(INDEX(($AL$4:$AS$53,$AC$4:$AJ$105,$T$4:$AA$156),,3,$B$16)),"",INDEX(($AL$4:$AS$53,$AC$4:$AJ$105,$T$4:$AA$156),,3,$B$16))</f>
        <v/>
      </c>
      <c r="AX87" s="75" t="str">
        <f>IF(ISERROR(INDEX(($AL$4:$AS$53,$AC$4:$AJ$105,$T$4:$AA$156),,3,$B$16)),"",INDEX(($AL$4:$AS$53,$AC$4:$AJ$105,$T$4:$AA$156),,4,$B$16))</f>
        <v/>
      </c>
      <c r="AY87" s="75" t="str">
        <f>IF(ISERROR(INDEX(($AL$4:$AS$53,$AC$4:$AJ$105,$T$4:$AA$156),,3,$B$16)),"",INDEX(($AL$4:$AS$53,$AC$4:$AJ$105,$T$4:$AA$156),,5,$B$16))</f>
        <v/>
      </c>
      <c r="AZ87" s="75" t="str">
        <f>IF(ISERROR(INDEX(($AL$4:$AS$53,$AC$4:$AJ$105,$T$4:$AA$156),,6,$B$16)),"",INDEX(($AL$4:$AS$53,$AC$4:$AJ$105,$T$4:$AA$156),,6,$B$16))</f>
        <v/>
      </c>
      <c r="BA87" s="75" t="str">
        <f>IF(ISERROR(INDEX(($AL$4:$AS$53,$AC$4:$AJ$105,$T$4:$AA$156),,7,$B$16)),"",INDEX(($AL$4:$AS$53,$AC$4:$AJ$105,$T$4:$AA$156),,7,$B$16))</f>
        <v/>
      </c>
      <c r="BB87" s="75" t="str">
        <f>IF(ISERROR(INDEX(($AL$4:$AS$53,$AC$4:$AJ$105,$T$4:$AA$156),,8,$B$16)),"",INDEX(($AL$4:$AS$53,$AC$4:$AJ$105,$T$4:$AA$156),,8,$B$16))</f>
        <v/>
      </c>
    </row>
    <row r="88" spans="10:54">
      <c r="J88" s="99">
        <v>41434</v>
      </c>
      <c r="K88" s="87">
        <v>2484.16</v>
      </c>
      <c r="L88" s="87">
        <v>2210.8980000000001</v>
      </c>
      <c r="M88" s="87">
        <v>8466.0910000000003</v>
      </c>
      <c r="N88" s="107">
        <v>41434</v>
      </c>
      <c r="O88" s="87">
        <v>1663.75</v>
      </c>
      <c r="P88" s="87">
        <v>11295.82</v>
      </c>
      <c r="Q88" s="87">
        <v>2647.93</v>
      </c>
      <c r="R88" s="87">
        <v>3376.9761279300374</v>
      </c>
      <c r="T88" s="74">
        <f t="shared" si="30"/>
        <v>41434</v>
      </c>
      <c r="U88" s="75">
        <f t="shared" si="31"/>
        <v>-3.7651214422215418E-2</v>
      </c>
      <c r="V88" s="75">
        <f t="shared" si="32"/>
        <v>-6.2869083849746765E-2</v>
      </c>
      <c r="W88" s="75">
        <f t="shared" si="33"/>
        <v>0.63604421360996377</v>
      </c>
      <c r="X88" s="75">
        <f t="shared" si="34"/>
        <v>0.11973698379367903</v>
      </c>
      <c r="Y88" s="75">
        <f t="shared" si="35"/>
        <v>0.80913164781590652</v>
      </c>
      <c r="Z88" s="75">
        <f t="shared" si="36"/>
        <v>0.42042613910673854</v>
      </c>
      <c r="AA88" s="75">
        <f t="shared" si="36"/>
        <v>0.22958450728851099</v>
      </c>
      <c r="AC88" s="74">
        <f t="shared" si="37"/>
        <v>41791</v>
      </c>
      <c r="AD88" s="75">
        <f t="shared" si="39"/>
        <v>-6.4250383266703737E-2</v>
      </c>
      <c r="AE88" s="75">
        <f t="shared" si="40"/>
        <v>-3.1221911206632758E-2</v>
      </c>
      <c r="AF88" s="75">
        <f t="shared" si="41"/>
        <v>0.55526397482917478</v>
      </c>
      <c r="AG88" s="75">
        <f t="shared" si="42"/>
        <v>0.17821905057399934</v>
      </c>
      <c r="AH88" s="75">
        <f t="shared" si="43"/>
        <v>0.90883915004384153</v>
      </c>
      <c r="AI88" s="75">
        <f t="shared" si="44"/>
        <v>0.53747180313461262</v>
      </c>
      <c r="AJ88" s="75">
        <f t="shared" si="38"/>
        <v>-8.7364267146302188E-2</v>
      </c>
      <c r="AL88" s="79"/>
      <c r="AM88" s="80"/>
      <c r="AN88" s="75"/>
      <c r="AO88" s="75"/>
      <c r="AP88" s="75"/>
      <c r="AQ88" s="75"/>
      <c r="AR88" s="75"/>
      <c r="AS88" s="75"/>
      <c r="AU88" s="74" t="str">
        <f>IF(ISERROR(INDEX(($AL$4:$AS$53,$AC$4:$AJ$105,$T$4:$AA$156),,1,$B$16)),"",INDEX(($AL$4:$AS$53,$AC$4:$AJ$105,$T$4:$AA$156),,1,$B$16))</f>
        <v/>
      </c>
      <c r="AV88" s="75" t="str">
        <f>IF(ISERROR(INDEX(($AL$4:$AS$53,$AC$4:$AJ$105,$T$4:$AA$156),,2,$B$16)),"",INDEX(($AL$4:$AS$53,$AC$4:$AJ$105,$T$4:$AA$156),,2,$B$16))</f>
        <v/>
      </c>
      <c r="AW88" s="75" t="str">
        <f>IF(ISERROR(INDEX(($AL$4:$AS$53,$AC$4:$AJ$105,$T$4:$AA$156),,3,$B$16)),"",INDEX(($AL$4:$AS$53,$AC$4:$AJ$105,$T$4:$AA$156),,3,$B$16))</f>
        <v/>
      </c>
      <c r="AX88" s="75" t="str">
        <f>IF(ISERROR(INDEX(($AL$4:$AS$53,$AC$4:$AJ$105,$T$4:$AA$156),,3,$B$16)),"",INDEX(($AL$4:$AS$53,$AC$4:$AJ$105,$T$4:$AA$156),,4,$B$16))</f>
        <v/>
      </c>
      <c r="AY88" s="75" t="str">
        <f>IF(ISERROR(INDEX(($AL$4:$AS$53,$AC$4:$AJ$105,$T$4:$AA$156),,3,$B$16)),"",INDEX(($AL$4:$AS$53,$AC$4:$AJ$105,$T$4:$AA$156),,5,$B$16))</f>
        <v/>
      </c>
      <c r="AZ88" s="75" t="str">
        <f>IF(ISERROR(INDEX(($AL$4:$AS$53,$AC$4:$AJ$105,$T$4:$AA$156),,6,$B$16)),"",INDEX(($AL$4:$AS$53,$AC$4:$AJ$105,$T$4:$AA$156),,6,$B$16))</f>
        <v/>
      </c>
      <c r="BA88" s="75" t="str">
        <f>IF(ISERROR(INDEX(($AL$4:$AS$53,$AC$4:$AJ$105,$T$4:$AA$156),,7,$B$16)),"",INDEX(($AL$4:$AS$53,$AC$4:$AJ$105,$T$4:$AA$156),,7,$B$16))</f>
        <v/>
      </c>
      <c r="BB88" s="75" t="str">
        <f>IF(ISERROR(INDEX(($AL$4:$AS$53,$AC$4:$AJ$105,$T$4:$AA$156),,8,$B$16)),"",INDEX(($AL$4:$AS$53,$AC$4:$AJ$105,$T$4:$AA$156),,8,$B$16))</f>
        <v/>
      </c>
    </row>
    <row r="89" spans="10:54">
      <c r="J89" s="99">
        <v>41441</v>
      </c>
      <c r="K89" s="87">
        <v>2416.7710000000002</v>
      </c>
      <c r="L89" s="87">
        <v>2162.0410000000002</v>
      </c>
      <c r="M89" s="87">
        <v>8913.0702000000001</v>
      </c>
      <c r="N89" s="107">
        <v>41441</v>
      </c>
      <c r="O89" s="87">
        <v>1714.92</v>
      </c>
      <c r="P89" s="87">
        <v>12351.95</v>
      </c>
      <c r="Q89" s="87">
        <v>2661.74</v>
      </c>
      <c r="R89" s="87">
        <v>3321.4434917461608</v>
      </c>
      <c r="T89" s="74">
        <f t="shared" si="30"/>
        <v>41441</v>
      </c>
      <c r="U89" s="75">
        <f t="shared" si="31"/>
        <v>-6.3757311578316878E-2</v>
      </c>
      <c r="V89" s="75">
        <f t="shared" si="32"/>
        <v>-8.3578046981629406E-2</v>
      </c>
      <c r="W89" s="75">
        <f t="shared" si="33"/>
        <v>0.72242147246106869</v>
      </c>
      <c r="X89" s="75">
        <f t="shared" si="34"/>
        <v>0.15417541592634487</v>
      </c>
      <c r="Y89" s="75">
        <f t="shared" si="35"/>
        <v>0.97828078503726923</v>
      </c>
      <c r="Z89" s="75">
        <f t="shared" si="36"/>
        <v>0.4278342220171869</v>
      </c>
      <c r="AA89" s="75">
        <f t="shared" si="36"/>
        <v>0.20936462224524943</v>
      </c>
      <c r="AC89" s="74">
        <f t="shared" si="37"/>
        <v>41798</v>
      </c>
      <c r="AD89" s="75">
        <f t="shared" si="39"/>
        <v>-7.3687444430124871E-2</v>
      </c>
      <c r="AE89" s="75">
        <f t="shared" si="40"/>
        <v>-3.5619202900616265E-2</v>
      </c>
      <c r="AF89" s="75">
        <f t="shared" si="41"/>
        <v>0.61325813651125172</v>
      </c>
      <c r="AG89" s="75">
        <f t="shared" si="42"/>
        <v>0.20314148309028845</v>
      </c>
      <c r="AH89" s="75">
        <f t="shared" si="43"/>
        <v>1.0178417159309454</v>
      </c>
      <c r="AI89" s="75">
        <f t="shared" si="44"/>
        <v>0.54469020067379526</v>
      </c>
      <c r="AJ89" s="75">
        <f t="shared" si="38"/>
        <v>-3.1720229669423561E-2</v>
      </c>
      <c r="AL89" s="79"/>
      <c r="AM89" s="80"/>
      <c r="AN89" s="75"/>
      <c r="AO89" s="75"/>
      <c r="AP89" s="75"/>
      <c r="AQ89" s="75"/>
      <c r="AR89" s="75"/>
      <c r="AS89" s="75"/>
      <c r="AU89" s="74" t="str">
        <f>IF(ISERROR(INDEX(($AL$4:$AS$53,$AC$4:$AJ$105,$T$4:$AA$156),,1,$B$16)),"",INDEX(($AL$4:$AS$53,$AC$4:$AJ$105,$T$4:$AA$156),,1,$B$16))</f>
        <v/>
      </c>
      <c r="AV89" s="75" t="str">
        <f>IF(ISERROR(INDEX(($AL$4:$AS$53,$AC$4:$AJ$105,$T$4:$AA$156),,2,$B$16)),"",INDEX(($AL$4:$AS$53,$AC$4:$AJ$105,$T$4:$AA$156),,2,$B$16))</f>
        <v/>
      </c>
      <c r="AW89" s="75" t="str">
        <f>IF(ISERROR(INDEX(($AL$4:$AS$53,$AC$4:$AJ$105,$T$4:$AA$156),,3,$B$16)),"",INDEX(($AL$4:$AS$53,$AC$4:$AJ$105,$T$4:$AA$156),,3,$B$16))</f>
        <v/>
      </c>
      <c r="AX89" s="75" t="str">
        <f>IF(ISERROR(INDEX(($AL$4:$AS$53,$AC$4:$AJ$105,$T$4:$AA$156),,3,$B$16)),"",INDEX(($AL$4:$AS$53,$AC$4:$AJ$105,$T$4:$AA$156),,4,$B$16))</f>
        <v/>
      </c>
      <c r="AY89" s="75" t="str">
        <f>IF(ISERROR(INDEX(($AL$4:$AS$53,$AC$4:$AJ$105,$T$4:$AA$156),,3,$B$16)),"",INDEX(($AL$4:$AS$53,$AC$4:$AJ$105,$T$4:$AA$156),,5,$B$16))</f>
        <v/>
      </c>
      <c r="AZ89" s="75" t="str">
        <f>IF(ISERROR(INDEX(($AL$4:$AS$53,$AC$4:$AJ$105,$T$4:$AA$156),,6,$B$16)),"",INDEX(($AL$4:$AS$53,$AC$4:$AJ$105,$T$4:$AA$156),,6,$B$16))</f>
        <v/>
      </c>
      <c r="BA89" s="75" t="str">
        <f>IF(ISERROR(INDEX(($AL$4:$AS$53,$AC$4:$AJ$105,$T$4:$AA$156),,7,$B$16)),"",INDEX(($AL$4:$AS$53,$AC$4:$AJ$105,$T$4:$AA$156),,7,$B$16))</f>
        <v/>
      </c>
      <c r="BB89" s="75" t="str">
        <f>IF(ISERROR(INDEX(($AL$4:$AS$53,$AC$4:$AJ$105,$T$4:$AA$156),,8,$B$16)),"",INDEX(($AL$4:$AS$53,$AC$4:$AJ$105,$T$4:$AA$156),,8,$B$16))</f>
        <v/>
      </c>
    </row>
    <row r="90" spans="10:54">
      <c r="J90" s="99">
        <v>41448</v>
      </c>
      <c r="K90" s="87">
        <v>2317.3939999999998</v>
      </c>
      <c r="L90" s="87">
        <v>2073.0949999999998</v>
      </c>
      <c r="M90" s="87">
        <v>8109.7307000000001</v>
      </c>
      <c r="N90" s="107">
        <v>41448</v>
      </c>
      <c r="O90" s="87">
        <v>1597.3</v>
      </c>
      <c r="P90" s="87">
        <v>10991.17</v>
      </c>
      <c r="Q90" s="87">
        <v>2491.48</v>
      </c>
      <c r="R90" s="87">
        <v>3249.4787209129522</v>
      </c>
      <c r="T90" s="74">
        <f t="shared" si="30"/>
        <v>41448</v>
      </c>
      <c r="U90" s="75">
        <f t="shared" si="31"/>
        <v>-0.10225536937828306</v>
      </c>
      <c r="V90" s="75">
        <f t="shared" si="32"/>
        <v>-0.1212794906791228</v>
      </c>
      <c r="W90" s="75">
        <f t="shared" si="33"/>
        <v>0.56717875884751079</v>
      </c>
      <c r="X90" s="75">
        <f t="shared" si="34"/>
        <v>7.5014806439455128E-2</v>
      </c>
      <c r="Y90" s="75">
        <f t="shared" si="35"/>
        <v>0.76033908946183248</v>
      </c>
      <c r="Z90" s="75">
        <f t="shared" si="36"/>
        <v>0.33650183995107774</v>
      </c>
      <c r="AA90" s="75">
        <f t="shared" si="36"/>
        <v>0.18316166316738336</v>
      </c>
      <c r="AC90" s="74">
        <f t="shared" si="37"/>
        <v>41805</v>
      </c>
      <c r="AD90" s="75">
        <f t="shared" si="39"/>
        <v>-5.5668159812126583E-2</v>
      </c>
      <c r="AE90" s="75">
        <f t="shared" si="40"/>
        <v>-1.6255632010915178E-2</v>
      </c>
      <c r="AF90" s="75">
        <f t="shared" si="41"/>
        <v>0.65432195898667578</v>
      </c>
      <c r="AG90" s="75">
        <f t="shared" si="42"/>
        <v>0.24800651566863174</v>
      </c>
      <c r="AH90" s="75">
        <f t="shared" si="43"/>
        <v>0.99806710707128787</v>
      </c>
      <c r="AI90" s="75">
        <f t="shared" si="44"/>
        <v>0.60682583858210037</v>
      </c>
      <c r="AJ90" s="75">
        <f t="shared" si="38"/>
        <v>8.0976627510926935E-3</v>
      </c>
      <c r="AL90" s="79"/>
      <c r="AM90" s="80"/>
      <c r="AN90" s="75"/>
      <c r="AO90" s="75"/>
      <c r="AP90" s="75"/>
      <c r="AQ90" s="75"/>
      <c r="AR90" s="75"/>
      <c r="AS90" s="75"/>
      <c r="AU90" s="74" t="str">
        <f>IF(ISERROR(INDEX(($AL$4:$AS$53,$AC$4:$AJ$105,$T$4:$AA$156),,1,$B$16)),"",INDEX(($AL$4:$AS$53,$AC$4:$AJ$105,$T$4:$AA$156),,1,$B$16))</f>
        <v/>
      </c>
      <c r="AV90" s="75" t="str">
        <f>IF(ISERROR(INDEX(($AL$4:$AS$53,$AC$4:$AJ$105,$T$4:$AA$156),,2,$B$16)),"",INDEX(($AL$4:$AS$53,$AC$4:$AJ$105,$T$4:$AA$156),,2,$B$16))</f>
        <v/>
      </c>
      <c r="AW90" s="75" t="str">
        <f>IF(ISERROR(INDEX(($AL$4:$AS$53,$AC$4:$AJ$105,$T$4:$AA$156),,3,$B$16)),"",INDEX(($AL$4:$AS$53,$AC$4:$AJ$105,$T$4:$AA$156),,3,$B$16))</f>
        <v/>
      </c>
      <c r="AX90" s="75" t="str">
        <f>IF(ISERROR(INDEX(($AL$4:$AS$53,$AC$4:$AJ$105,$T$4:$AA$156),,3,$B$16)),"",INDEX(($AL$4:$AS$53,$AC$4:$AJ$105,$T$4:$AA$156),,4,$B$16))</f>
        <v/>
      </c>
      <c r="AY90" s="75" t="str">
        <f>IF(ISERROR(INDEX(($AL$4:$AS$53,$AC$4:$AJ$105,$T$4:$AA$156),,3,$B$16)),"",INDEX(($AL$4:$AS$53,$AC$4:$AJ$105,$T$4:$AA$156),,5,$B$16))</f>
        <v/>
      </c>
      <c r="AZ90" s="75" t="str">
        <f>IF(ISERROR(INDEX(($AL$4:$AS$53,$AC$4:$AJ$105,$T$4:$AA$156),,6,$B$16)),"",INDEX(($AL$4:$AS$53,$AC$4:$AJ$105,$T$4:$AA$156),,6,$B$16))</f>
        <v/>
      </c>
      <c r="BA90" s="75" t="str">
        <f>IF(ISERROR(INDEX(($AL$4:$AS$53,$AC$4:$AJ$105,$T$4:$AA$156),,7,$B$16)),"",INDEX(($AL$4:$AS$53,$AC$4:$AJ$105,$T$4:$AA$156),,7,$B$16))</f>
        <v/>
      </c>
      <c r="BB90" s="75" t="str">
        <f>IF(ISERROR(INDEX(($AL$4:$AS$53,$AC$4:$AJ$105,$T$4:$AA$156),,8,$B$16)),"",INDEX(($AL$4:$AS$53,$AC$4:$AJ$105,$T$4:$AA$156),,8,$B$16))</f>
        <v/>
      </c>
    </row>
    <row r="91" spans="10:54">
      <c r="J91" s="99">
        <v>41455</v>
      </c>
      <c r="K91" s="87">
        <v>2200.6390000000001</v>
      </c>
      <c r="L91" s="87">
        <v>1979.2059999999999</v>
      </c>
      <c r="M91" s="87">
        <v>8105.5756000000001</v>
      </c>
      <c r="N91" s="107">
        <v>41455</v>
      </c>
      <c r="O91" s="87">
        <v>1530.88</v>
      </c>
      <c r="P91" s="87">
        <v>10739.41</v>
      </c>
      <c r="Q91" s="87">
        <v>2453.92</v>
      </c>
      <c r="R91" s="87">
        <v>3078.6679666730615</v>
      </c>
      <c r="T91" s="74">
        <f t="shared" si="30"/>
        <v>41455</v>
      </c>
      <c r="U91" s="75">
        <f t="shared" si="31"/>
        <v>-0.14748556085553644</v>
      </c>
      <c r="V91" s="75">
        <f t="shared" si="32"/>
        <v>-0.16107611837810798</v>
      </c>
      <c r="W91" s="75">
        <f t="shared" si="33"/>
        <v>0.56637579945196781</v>
      </c>
      <c r="X91" s="75">
        <f t="shared" si="34"/>
        <v>3.0312819684488401E-2</v>
      </c>
      <c r="Y91" s="75">
        <f t="shared" si="35"/>
        <v>0.72001736127794391</v>
      </c>
      <c r="Z91" s="75">
        <f t="shared" si="36"/>
        <v>0.31635357100709149</v>
      </c>
      <c r="AA91" s="75">
        <f t="shared" si="36"/>
        <v>0.12096807661681064</v>
      </c>
      <c r="AC91" s="74">
        <f t="shared" si="37"/>
        <v>41812</v>
      </c>
      <c r="AD91" s="75">
        <f t="shared" si="39"/>
        <v>-7.2813947827128467E-2</v>
      </c>
      <c r="AE91" s="75">
        <f t="shared" si="40"/>
        <v>-3.7178398162030835E-2</v>
      </c>
      <c r="AF91" s="75">
        <f t="shared" si="41"/>
        <v>0.632338362789028</v>
      </c>
      <c r="AG91" s="75">
        <f t="shared" si="42"/>
        <v>0.2332686937635744</v>
      </c>
      <c r="AH91" s="75">
        <f t="shared" si="43"/>
        <v>0.91957744409224285</v>
      </c>
      <c r="AI91" s="75">
        <f t="shared" si="44"/>
        <v>0.58461403251794342</v>
      </c>
      <c r="AJ91" s="75">
        <f t="shared" si="38"/>
        <v>6.9202963144634477E-3</v>
      </c>
      <c r="AL91" s="79"/>
      <c r="AM91" s="80"/>
      <c r="AN91" s="75"/>
      <c r="AO91" s="75"/>
      <c r="AP91" s="75"/>
      <c r="AQ91" s="75"/>
      <c r="AR91" s="75"/>
      <c r="AS91" s="75"/>
      <c r="AU91" s="74" t="str">
        <f>IF(ISERROR(INDEX(($AL$4:$AS$53,$AC$4:$AJ$105,$T$4:$AA$156),,1,$B$16)),"",INDEX(($AL$4:$AS$53,$AC$4:$AJ$105,$T$4:$AA$156),,1,$B$16))</f>
        <v/>
      </c>
      <c r="AV91" s="75" t="str">
        <f>IF(ISERROR(INDEX(($AL$4:$AS$53,$AC$4:$AJ$105,$T$4:$AA$156),,2,$B$16)),"",INDEX(($AL$4:$AS$53,$AC$4:$AJ$105,$T$4:$AA$156),,2,$B$16))</f>
        <v/>
      </c>
      <c r="AW91" s="75" t="str">
        <f>IF(ISERROR(INDEX(($AL$4:$AS$53,$AC$4:$AJ$105,$T$4:$AA$156),,3,$B$16)),"",INDEX(($AL$4:$AS$53,$AC$4:$AJ$105,$T$4:$AA$156),,3,$B$16))</f>
        <v/>
      </c>
      <c r="AX91" s="75" t="str">
        <f>IF(ISERROR(INDEX(($AL$4:$AS$53,$AC$4:$AJ$105,$T$4:$AA$156),,3,$B$16)),"",INDEX(($AL$4:$AS$53,$AC$4:$AJ$105,$T$4:$AA$156),,4,$B$16))</f>
        <v/>
      </c>
      <c r="AY91" s="75" t="str">
        <f>IF(ISERROR(INDEX(($AL$4:$AS$53,$AC$4:$AJ$105,$T$4:$AA$156),,3,$B$16)),"",INDEX(($AL$4:$AS$53,$AC$4:$AJ$105,$T$4:$AA$156),,5,$B$16))</f>
        <v/>
      </c>
      <c r="AZ91" s="75" t="str">
        <f>IF(ISERROR(INDEX(($AL$4:$AS$53,$AC$4:$AJ$105,$T$4:$AA$156),,6,$B$16)),"",INDEX(($AL$4:$AS$53,$AC$4:$AJ$105,$T$4:$AA$156),,6,$B$16))</f>
        <v/>
      </c>
      <c r="BA91" s="75" t="str">
        <f>IF(ISERROR(INDEX(($AL$4:$AS$53,$AC$4:$AJ$105,$T$4:$AA$156),,7,$B$16)),"",INDEX(($AL$4:$AS$53,$AC$4:$AJ$105,$T$4:$AA$156),,7,$B$16))</f>
        <v/>
      </c>
      <c r="BB91" s="75" t="str">
        <f>IF(ISERROR(INDEX(($AL$4:$AS$53,$AC$4:$AJ$105,$T$4:$AA$156),,8,$B$16)),"",INDEX(($AL$4:$AS$53,$AC$4:$AJ$105,$T$4:$AA$156),,8,$B$16))</f>
        <v/>
      </c>
    </row>
    <row r="92" spans="10:54">
      <c r="J92" s="99">
        <v>41462</v>
      </c>
      <c r="K92" s="87">
        <v>2226.8490000000002</v>
      </c>
      <c r="L92" s="87">
        <v>2007.1990000000001</v>
      </c>
      <c r="M92" s="87">
        <v>8359.0195999999996</v>
      </c>
      <c r="N92" s="107">
        <v>41462</v>
      </c>
      <c r="O92" s="87">
        <v>1565.94</v>
      </c>
      <c r="P92" s="87">
        <v>10796.43</v>
      </c>
      <c r="Q92" s="87">
        <v>2470.41</v>
      </c>
      <c r="R92" s="87">
        <v>3054.0185625195058</v>
      </c>
      <c r="T92" s="74">
        <f t="shared" si="30"/>
        <v>41462</v>
      </c>
      <c r="U92" s="75">
        <f t="shared" si="31"/>
        <v>-0.13733196299147232</v>
      </c>
      <c r="V92" s="75">
        <f t="shared" si="32"/>
        <v>-0.14921075609735412</v>
      </c>
      <c r="W92" s="75">
        <f t="shared" si="33"/>
        <v>0.61535301806137843</v>
      </c>
      <c r="X92" s="75">
        <f t="shared" si="34"/>
        <v>5.3908900016152561E-2</v>
      </c>
      <c r="Y92" s="75">
        <f t="shared" si="35"/>
        <v>0.72914964973141272</v>
      </c>
      <c r="Z92" s="75">
        <f t="shared" si="36"/>
        <v>0.32519928333100867</v>
      </c>
      <c r="AA92" s="75">
        <f t="shared" si="36"/>
        <v>0.11199302784153753</v>
      </c>
      <c r="AC92" s="74">
        <f t="shared" si="37"/>
        <v>41819</v>
      </c>
      <c r="AD92" s="75">
        <f t="shared" si="39"/>
        <v>-6.6943339013447956E-2</v>
      </c>
      <c r="AE92" s="75">
        <f t="shared" si="40"/>
        <v>-3.2505563125079462E-2</v>
      </c>
      <c r="AF92" s="75">
        <f t="shared" si="41"/>
        <v>0.68346942710789405</v>
      </c>
      <c r="AG92" s="75">
        <f t="shared" si="42"/>
        <v>0.27067949115730694</v>
      </c>
      <c r="AH92" s="75">
        <f t="shared" si="43"/>
        <v>0.96258552284188537</v>
      </c>
      <c r="AI92" s="75">
        <f t="shared" si="44"/>
        <v>0.59062545774132125</v>
      </c>
      <c r="AJ92" s="75">
        <f t="shared" si="38"/>
        <v>5.1278156356944216E-2</v>
      </c>
      <c r="AL92" s="79"/>
      <c r="AM92" s="80"/>
      <c r="AN92" s="75"/>
      <c r="AO92" s="75"/>
      <c r="AP92" s="75"/>
      <c r="AQ92" s="75"/>
      <c r="AR92" s="75"/>
      <c r="AS92" s="75"/>
      <c r="AU92" s="74" t="str">
        <f>IF(ISERROR(INDEX(($AL$4:$AS$53,$AC$4:$AJ$105,$T$4:$AA$156),,1,$B$16)),"",INDEX(($AL$4:$AS$53,$AC$4:$AJ$105,$T$4:$AA$156),,1,$B$16))</f>
        <v/>
      </c>
      <c r="AV92" s="75" t="str">
        <f>IF(ISERROR(INDEX(($AL$4:$AS$53,$AC$4:$AJ$105,$T$4:$AA$156),,2,$B$16)),"",INDEX(($AL$4:$AS$53,$AC$4:$AJ$105,$T$4:$AA$156),,2,$B$16))</f>
        <v/>
      </c>
      <c r="AW92" s="75" t="str">
        <f>IF(ISERROR(INDEX(($AL$4:$AS$53,$AC$4:$AJ$105,$T$4:$AA$156),,3,$B$16)),"",INDEX(($AL$4:$AS$53,$AC$4:$AJ$105,$T$4:$AA$156),,3,$B$16))</f>
        <v/>
      </c>
      <c r="AX92" s="75" t="str">
        <f>IF(ISERROR(INDEX(($AL$4:$AS$53,$AC$4:$AJ$105,$T$4:$AA$156),,3,$B$16)),"",INDEX(($AL$4:$AS$53,$AC$4:$AJ$105,$T$4:$AA$156),,4,$B$16))</f>
        <v/>
      </c>
      <c r="AY92" s="75" t="str">
        <f>IF(ISERROR(INDEX(($AL$4:$AS$53,$AC$4:$AJ$105,$T$4:$AA$156),,3,$B$16)),"",INDEX(($AL$4:$AS$53,$AC$4:$AJ$105,$T$4:$AA$156),,5,$B$16))</f>
        <v/>
      </c>
      <c r="AZ92" s="75" t="str">
        <f>IF(ISERROR(INDEX(($AL$4:$AS$53,$AC$4:$AJ$105,$T$4:$AA$156),,6,$B$16)),"",INDEX(($AL$4:$AS$53,$AC$4:$AJ$105,$T$4:$AA$156),,6,$B$16))</f>
        <v/>
      </c>
      <c r="BA92" s="75" t="str">
        <f>IF(ISERROR(INDEX(($AL$4:$AS$53,$AC$4:$AJ$105,$T$4:$AA$156),,7,$B$16)),"",INDEX(($AL$4:$AS$53,$AC$4:$AJ$105,$T$4:$AA$156),,7,$B$16))</f>
        <v/>
      </c>
      <c r="BB92" s="75" t="str">
        <f>IF(ISERROR(INDEX(($AL$4:$AS$53,$AC$4:$AJ$105,$T$4:$AA$156),,8,$B$16)),"",INDEX(($AL$4:$AS$53,$AC$4:$AJ$105,$T$4:$AA$156),,8,$B$16))</f>
        <v/>
      </c>
    </row>
    <row r="93" spans="10:54">
      <c r="J93" s="99">
        <v>41469</v>
      </c>
      <c r="K93" s="87">
        <v>2275.373</v>
      </c>
      <c r="L93" s="87">
        <v>2039.4860000000001</v>
      </c>
      <c r="M93" s="87">
        <v>8596.1244999999999</v>
      </c>
      <c r="N93" s="107">
        <v>41469</v>
      </c>
      <c r="O93" s="87">
        <v>1609.67</v>
      </c>
      <c r="P93" s="87">
        <v>11376.79</v>
      </c>
      <c r="Q93" s="87">
        <v>2519.5</v>
      </c>
      <c r="R93" s="87">
        <v>2914.7498492177392</v>
      </c>
      <c r="T93" s="74">
        <f t="shared" si="30"/>
        <v>41469</v>
      </c>
      <c r="U93" s="75">
        <f t="shared" si="31"/>
        <v>-0.1185340544544311</v>
      </c>
      <c r="V93" s="75">
        <f t="shared" si="32"/>
        <v>-0.13552530073498859</v>
      </c>
      <c r="W93" s="75">
        <f t="shared" si="33"/>
        <v>0.66117275938751918</v>
      </c>
      <c r="X93" s="75">
        <f t="shared" si="34"/>
        <v>8.3340063533085873E-2</v>
      </c>
      <c r="Y93" s="75">
        <f t="shared" si="35"/>
        <v>0.82209975367485733</v>
      </c>
      <c r="Z93" s="75">
        <f t="shared" si="36"/>
        <v>0.35153257732622389</v>
      </c>
      <c r="AA93" s="75">
        <f t="shared" si="36"/>
        <v>6.1284155247041783E-2</v>
      </c>
      <c r="AC93" s="74">
        <f t="shared" si="37"/>
        <v>41826</v>
      </c>
      <c r="AD93" s="75">
        <f t="shared" si="39"/>
        <v>-5.4603734989895902E-2</v>
      </c>
      <c r="AE93" s="75">
        <f t="shared" si="40"/>
        <v>-2.1642979440665955E-2</v>
      </c>
      <c r="AF93" s="75">
        <f t="shared" si="41"/>
        <v>0.68851277537749533</v>
      </c>
      <c r="AG93" s="75">
        <f t="shared" si="42"/>
        <v>0.27348743406763876</v>
      </c>
      <c r="AH93" s="75">
        <f t="shared" si="43"/>
        <v>1.0119703719971125</v>
      </c>
      <c r="AI93" s="75">
        <f t="shared" si="44"/>
        <v>0.61235095942580942</v>
      </c>
      <c r="AJ93" s="75">
        <f t="shared" si="38"/>
        <v>6.9929303711009805E-2</v>
      </c>
      <c r="AL93" s="79"/>
      <c r="AM93" s="80"/>
      <c r="AN93" s="75"/>
      <c r="AO93" s="75"/>
      <c r="AP93" s="75"/>
      <c r="AQ93" s="75"/>
      <c r="AR93" s="75"/>
      <c r="AS93" s="75"/>
      <c r="AU93" s="74" t="str">
        <f>IF(ISERROR(INDEX(($AL$4:$AS$53,$AC$4:$AJ$105,$T$4:$AA$156),,1,$B$16)),"",INDEX(($AL$4:$AS$53,$AC$4:$AJ$105,$T$4:$AA$156),,1,$B$16))</f>
        <v/>
      </c>
      <c r="AV93" s="75" t="str">
        <f>IF(ISERROR(INDEX(($AL$4:$AS$53,$AC$4:$AJ$105,$T$4:$AA$156),,2,$B$16)),"",INDEX(($AL$4:$AS$53,$AC$4:$AJ$105,$T$4:$AA$156),,2,$B$16))</f>
        <v/>
      </c>
      <c r="AW93" s="75" t="str">
        <f>IF(ISERROR(INDEX(($AL$4:$AS$53,$AC$4:$AJ$105,$T$4:$AA$156),,3,$B$16)),"",INDEX(($AL$4:$AS$53,$AC$4:$AJ$105,$T$4:$AA$156),,3,$B$16))</f>
        <v/>
      </c>
      <c r="AX93" s="75" t="str">
        <f>IF(ISERROR(INDEX(($AL$4:$AS$53,$AC$4:$AJ$105,$T$4:$AA$156),,3,$B$16)),"",INDEX(($AL$4:$AS$53,$AC$4:$AJ$105,$T$4:$AA$156),,4,$B$16))</f>
        <v/>
      </c>
      <c r="AY93" s="75" t="str">
        <f>IF(ISERROR(INDEX(($AL$4:$AS$53,$AC$4:$AJ$105,$T$4:$AA$156),,3,$B$16)),"",INDEX(($AL$4:$AS$53,$AC$4:$AJ$105,$T$4:$AA$156),,5,$B$16))</f>
        <v/>
      </c>
      <c r="AZ93" s="75" t="str">
        <f>IF(ISERROR(INDEX(($AL$4:$AS$53,$AC$4:$AJ$105,$T$4:$AA$156),,6,$B$16)),"",INDEX(($AL$4:$AS$53,$AC$4:$AJ$105,$T$4:$AA$156),,6,$B$16))</f>
        <v/>
      </c>
      <c r="BA93" s="75" t="str">
        <f>IF(ISERROR(INDEX(($AL$4:$AS$53,$AC$4:$AJ$105,$T$4:$AA$156),,7,$B$16)),"",INDEX(($AL$4:$AS$53,$AC$4:$AJ$105,$T$4:$AA$156),,7,$B$16))</f>
        <v/>
      </c>
      <c r="BB93" s="75" t="str">
        <f>IF(ISERROR(INDEX(($AL$4:$AS$53,$AC$4:$AJ$105,$T$4:$AA$156),,8,$B$16)),"",INDEX(($AL$4:$AS$53,$AC$4:$AJ$105,$T$4:$AA$156),,8,$B$16))</f>
        <v/>
      </c>
    </row>
    <row r="94" spans="10:54">
      <c r="J94" s="99">
        <v>41476</v>
      </c>
      <c r="K94" s="87">
        <v>2190.4780000000001</v>
      </c>
      <c r="L94" s="87">
        <v>1992.6479999999999</v>
      </c>
      <c r="M94" s="87">
        <v>8604.9388999999992</v>
      </c>
      <c r="N94" s="107">
        <v>41476</v>
      </c>
      <c r="O94" s="87">
        <v>1627.71</v>
      </c>
      <c r="P94" s="87">
        <v>11419.77</v>
      </c>
      <c r="Q94" s="87">
        <v>2442.44</v>
      </c>
      <c r="R94" s="87">
        <v>2742.3839427112493</v>
      </c>
      <c r="T94" s="74">
        <f t="shared" si="30"/>
        <v>41476</v>
      </c>
      <c r="U94" s="75">
        <f t="shared" si="31"/>
        <v>-0.15142187172530974</v>
      </c>
      <c r="V94" s="75">
        <f t="shared" si="32"/>
        <v>-0.15537847254601089</v>
      </c>
      <c r="W94" s="75">
        <f t="shared" si="33"/>
        <v>0.66287611316867312</v>
      </c>
      <c r="X94" s="75">
        <f t="shared" si="34"/>
        <v>9.5481343886286707E-2</v>
      </c>
      <c r="Y94" s="75">
        <f t="shared" si="35"/>
        <v>0.82898340428394346</v>
      </c>
      <c r="Z94" s="75">
        <f t="shared" si="36"/>
        <v>0.31019536740014364</v>
      </c>
      <c r="AA94" s="75">
        <f t="shared" si="36"/>
        <v>-1.4756749075854891E-3</v>
      </c>
      <c r="AC94" s="74">
        <f t="shared" si="37"/>
        <v>41833</v>
      </c>
      <c r="AD94" s="75">
        <f t="shared" si="39"/>
        <v>-6.7919242570397165E-2</v>
      </c>
      <c r="AE94" s="75">
        <f t="shared" si="40"/>
        <v>-2.7540557129636434E-2</v>
      </c>
      <c r="AF94" s="75">
        <f t="shared" si="41"/>
        <v>0.6476918788577668</v>
      </c>
      <c r="AG94" s="75">
        <f t="shared" si="42"/>
        <v>0.26166614955010847</v>
      </c>
      <c r="AH94" s="75">
        <f t="shared" si="43"/>
        <v>1.0119477650622741</v>
      </c>
      <c r="AI94" s="75">
        <f t="shared" si="44"/>
        <v>0.58042478394609631</v>
      </c>
      <c r="AJ94" s="75">
        <f t="shared" si="38"/>
        <v>5.5589384662172225E-2</v>
      </c>
      <c r="AL94" s="79"/>
      <c r="AM94" s="80"/>
      <c r="AN94" s="75"/>
      <c r="AO94" s="75"/>
      <c r="AP94" s="75"/>
      <c r="AQ94" s="75"/>
      <c r="AR94" s="75"/>
      <c r="AS94" s="75"/>
      <c r="AU94" s="74" t="str">
        <f>IF(ISERROR(INDEX(($AL$4:$AS$53,$AC$4:$AJ$105,$T$4:$AA$156),,1,$B$16)),"",INDEX(($AL$4:$AS$53,$AC$4:$AJ$105,$T$4:$AA$156),,1,$B$16))</f>
        <v/>
      </c>
      <c r="AV94" s="75" t="str">
        <f>IF(ISERROR(INDEX(($AL$4:$AS$53,$AC$4:$AJ$105,$T$4:$AA$156),,2,$B$16)),"",INDEX(($AL$4:$AS$53,$AC$4:$AJ$105,$T$4:$AA$156),,2,$B$16))</f>
        <v/>
      </c>
      <c r="AW94" s="75" t="str">
        <f>IF(ISERROR(INDEX(($AL$4:$AS$53,$AC$4:$AJ$105,$T$4:$AA$156),,3,$B$16)),"",INDEX(($AL$4:$AS$53,$AC$4:$AJ$105,$T$4:$AA$156),,3,$B$16))</f>
        <v/>
      </c>
      <c r="AX94" s="75" t="str">
        <f>IF(ISERROR(INDEX(($AL$4:$AS$53,$AC$4:$AJ$105,$T$4:$AA$156),,3,$B$16)),"",INDEX(($AL$4:$AS$53,$AC$4:$AJ$105,$T$4:$AA$156),,4,$B$16))</f>
        <v/>
      </c>
      <c r="AY94" s="75" t="str">
        <f>IF(ISERROR(INDEX(($AL$4:$AS$53,$AC$4:$AJ$105,$T$4:$AA$156),,3,$B$16)),"",INDEX(($AL$4:$AS$53,$AC$4:$AJ$105,$T$4:$AA$156),,5,$B$16))</f>
        <v/>
      </c>
      <c r="AZ94" s="75" t="str">
        <f>IF(ISERROR(INDEX(($AL$4:$AS$53,$AC$4:$AJ$105,$T$4:$AA$156),,6,$B$16)),"",INDEX(($AL$4:$AS$53,$AC$4:$AJ$105,$T$4:$AA$156),,6,$B$16))</f>
        <v/>
      </c>
      <c r="BA94" s="75" t="str">
        <f>IF(ISERROR(INDEX(($AL$4:$AS$53,$AC$4:$AJ$105,$T$4:$AA$156),,7,$B$16)),"",INDEX(($AL$4:$AS$53,$AC$4:$AJ$105,$T$4:$AA$156),,7,$B$16))</f>
        <v/>
      </c>
      <c r="BB94" s="75" t="str">
        <f>IF(ISERROR(INDEX(($AL$4:$AS$53,$AC$4:$AJ$105,$T$4:$AA$156),,8,$B$16)),"",INDEX(($AL$4:$AS$53,$AC$4:$AJ$105,$T$4:$AA$156),,8,$B$16))</f>
        <v/>
      </c>
    </row>
    <row r="95" spans="10:54">
      <c r="J95" s="99">
        <v>41483</v>
      </c>
      <c r="K95" s="87">
        <v>2224.0079999999998</v>
      </c>
      <c r="L95" s="87">
        <v>2010.85</v>
      </c>
      <c r="M95" s="87">
        <v>9752.0864999999994</v>
      </c>
      <c r="N95" s="107">
        <v>41483</v>
      </c>
      <c r="O95" s="87">
        <v>1765.59</v>
      </c>
      <c r="P95" s="87">
        <v>14082.49</v>
      </c>
      <c r="Q95" s="87">
        <v>2700.22</v>
      </c>
      <c r="R95" s="87">
        <v>2819.1340662185412</v>
      </c>
      <c r="T95" s="74">
        <f t="shared" si="30"/>
        <v>41483</v>
      </c>
      <c r="U95" s="75">
        <f t="shared" si="31"/>
        <v>-0.13843254946731398</v>
      </c>
      <c r="V95" s="75">
        <f t="shared" si="32"/>
        <v>-0.1476632107221878</v>
      </c>
      <c r="W95" s="75">
        <f t="shared" si="33"/>
        <v>0.88455861021914872</v>
      </c>
      <c r="X95" s="75">
        <f t="shared" si="34"/>
        <v>0.18827733807139402</v>
      </c>
      <c r="Y95" s="75">
        <f t="shared" si="35"/>
        <v>1.2554430168904096</v>
      </c>
      <c r="Z95" s="75">
        <f t="shared" si="36"/>
        <v>0.44847600553594602</v>
      </c>
      <c r="AA95" s="75">
        <f t="shared" si="36"/>
        <v>2.6469670046597393E-2</v>
      </c>
      <c r="AC95" s="74">
        <f t="shared" si="37"/>
        <v>41840</v>
      </c>
      <c r="AD95" s="75">
        <f t="shared" si="39"/>
        <v>-6.0917817985525091E-2</v>
      </c>
      <c r="AE95" s="75">
        <f t="shared" si="40"/>
        <v>-2.1789302457276394E-2</v>
      </c>
      <c r="AF95" s="75">
        <f t="shared" si="41"/>
        <v>0.66487520547709789</v>
      </c>
      <c r="AG95" s="75">
        <f t="shared" si="42"/>
        <v>0.2510006205398696</v>
      </c>
      <c r="AH95" s="75">
        <f t="shared" si="43"/>
        <v>1.0347452440660834</v>
      </c>
      <c r="AI95" s="75">
        <f t="shared" si="44"/>
        <v>0.59724036912260159</v>
      </c>
      <c r="AJ95" s="75">
        <f t="shared" si="38"/>
        <v>0.14475904862335431</v>
      </c>
      <c r="AL95" s="79"/>
      <c r="AM95" s="80"/>
      <c r="AN95" s="75"/>
      <c r="AO95" s="75"/>
      <c r="AP95" s="75"/>
      <c r="AQ95" s="75"/>
      <c r="AR95" s="75"/>
      <c r="AS95" s="75"/>
      <c r="AU95" s="74" t="str">
        <f>IF(ISERROR(INDEX(($AL$4:$AS$53,$AC$4:$AJ$105,$T$4:$AA$156),,1,$B$16)),"",INDEX(($AL$4:$AS$53,$AC$4:$AJ$105,$T$4:$AA$156),,1,$B$16))</f>
        <v/>
      </c>
      <c r="AV95" s="75" t="str">
        <f>IF(ISERROR(INDEX(($AL$4:$AS$53,$AC$4:$AJ$105,$T$4:$AA$156),,2,$B$16)),"",INDEX(($AL$4:$AS$53,$AC$4:$AJ$105,$T$4:$AA$156),,2,$B$16))</f>
        <v/>
      </c>
      <c r="AW95" s="75" t="str">
        <f>IF(ISERROR(INDEX(($AL$4:$AS$53,$AC$4:$AJ$105,$T$4:$AA$156),,3,$B$16)),"",INDEX(($AL$4:$AS$53,$AC$4:$AJ$105,$T$4:$AA$156),,3,$B$16))</f>
        <v/>
      </c>
      <c r="AX95" s="75" t="str">
        <f>IF(ISERROR(INDEX(($AL$4:$AS$53,$AC$4:$AJ$105,$T$4:$AA$156),,3,$B$16)),"",INDEX(($AL$4:$AS$53,$AC$4:$AJ$105,$T$4:$AA$156),,4,$B$16))</f>
        <v/>
      </c>
      <c r="AY95" s="75" t="str">
        <f>IF(ISERROR(INDEX(($AL$4:$AS$53,$AC$4:$AJ$105,$T$4:$AA$156),,3,$B$16)),"",INDEX(($AL$4:$AS$53,$AC$4:$AJ$105,$T$4:$AA$156),,5,$B$16))</f>
        <v/>
      </c>
      <c r="AZ95" s="75" t="str">
        <f>IF(ISERROR(INDEX(($AL$4:$AS$53,$AC$4:$AJ$105,$T$4:$AA$156),,6,$B$16)),"",INDEX(($AL$4:$AS$53,$AC$4:$AJ$105,$T$4:$AA$156),,6,$B$16))</f>
        <v/>
      </c>
      <c r="BA95" s="75" t="str">
        <f>IF(ISERROR(INDEX(($AL$4:$AS$53,$AC$4:$AJ$105,$T$4:$AA$156),,7,$B$16)),"",INDEX(($AL$4:$AS$53,$AC$4:$AJ$105,$T$4:$AA$156),,7,$B$16))</f>
        <v/>
      </c>
      <c r="BB95" s="75" t="str">
        <f>IF(ISERROR(INDEX(($AL$4:$AS$53,$AC$4:$AJ$105,$T$4:$AA$156),,8,$B$16)),"",INDEX(($AL$4:$AS$53,$AC$4:$AJ$105,$T$4:$AA$156),,8,$B$16))</f>
        <v/>
      </c>
    </row>
    <row r="96" spans="10:54">
      <c r="J96" s="99">
        <v>41490</v>
      </c>
      <c r="K96" s="87">
        <v>2247.2629999999999</v>
      </c>
      <c r="L96" s="87">
        <v>2029.4179999999999</v>
      </c>
      <c r="M96" s="87">
        <v>9755.2621999999992</v>
      </c>
      <c r="N96" s="107">
        <v>41490</v>
      </c>
      <c r="O96" s="87">
        <v>1793.4</v>
      </c>
      <c r="P96" s="87">
        <v>13517.69</v>
      </c>
      <c r="Q96" s="87">
        <v>2704.66</v>
      </c>
      <c r="R96" s="87">
        <v>2849.620318814555</v>
      </c>
      <c r="T96" s="74">
        <f t="shared" si="30"/>
        <v>41490</v>
      </c>
      <c r="U96" s="75">
        <f t="shared" si="31"/>
        <v>-0.12942370099998035</v>
      </c>
      <c r="V96" s="75">
        <f t="shared" si="32"/>
        <v>-0.13979281287883283</v>
      </c>
      <c r="W96" s="75">
        <f t="shared" si="33"/>
        <v>0.88517230378908085</v>
      </c>
      <c r="X96" s="75">
        <f t="shared" si="34"/>
        <v>0.20699402358261998</v>
      </c>
      <c r="Y96" s="75">
        <f t="shared" si="35"/>
        <v>1.1649849930650986</v>
      </c>
      <c r="Z96" s="75">
        <f t="shared" si="36"/>
        <v>0.45085774978811055</v>
      </c>
      <c r="AA96" s="75">
        <f t="shared" si="36"/>
        <v>3.7569962869904883E-2</v>
      </c>
      <c r="AC96" s="74">
        <f t="shared" si="37"/>
        <v>41847</v>
      </c>
      <c r="AD96" s="75">
        <f t="shared" si="39"/>
        <v>-1.9126234361785399E-2</v>
      </c>
      <c r="AE96" s="75">
        <f t="shared" si="40"/>
        <v>1.0300570279705212E-2</v>
      </c>
      <c r="AF96" s="75">
        <f t="shared" si="41"/>
        <v>0.66571878323192335</v>
      </c>
      <c r="AG96" s="75">
        <f t="shared" si="42"/>
        <v>0.22513186472230839</v>
      </c>
      <c r="AH96" s="75">
        <f t="shared" si="43"/>
        <v>1.0831466915558252</v>
      </c>
      <c r="AI96" s="75">
        <f t="shared" si="44"/>
        <v>0.62695766808261322</v>
      </c>
      <c r="AJ96" s="75">
        <f t="shared" si="38"/>
        <v>0.11251835956667766</v>
      </c>
      <c r="AL96" s="79"/>
      <c r="AM96" s="80"/>
      <c r="AN96" s="75"/>
      <c r="AO96" s="75"/>
      <c r="AP96" s="75"/>
      <c r="AQ96" s="75"/>
      <c r="AR96" s="75"/>
      <c r="AS96" s="75"/>
      <c r="AU96" s="74" t="str">
        <f>IF(ISERROR(INDEX(($AL$4:$AS$53,$AC$4:$AJ$105,$T$4:$AA$156),,1,$B$16)),"",INDEX(($AL$4:$AS$53,$AC$4:$AJ$105,$T$4:$AA$156),,1,$B$16))</f>
        <v/>
      </c>
      <c r="AV96" s="75" t="str">
        <f>IF(ISERROR(INDEX(($AL$4:$AS$53,$AC$4:$AJ$105,$T$4:$AA$156),,2,$B$16)),"",INDEX(($AL$4:$AS$53,$AC$4:$AJ$105,$T$4:$AA$156),,2,$B$16))</f>
        <v/>
      </c>
      <c r="AW96" s="75" t="str">
        <f>IF(ISERROR(INDEX(($AL$4:$AS$53,$AC$4:$AJ$105,$T$4:$AA$156),,3,$B$16)),"",INDEX(($AL$4:$AS$53,$AC$4:$AJ$105,$T$4:$AA$156),,3,$B$16))</f>
        <v/>
      </c>
      <c r="AX96" s="75" t="str">
        <f>IF(ISERROR(INDEX(($AL$4:$AS$53,$AC$4:$AJ$105,$T$4:$AA$156),,3,$B$16)),"",INDEX(($AL$4:$AS$53,$AC$4:$AJ$105,$T$4:$AA$156),,4,$B$16))</f>
        <v/>
      </c>
      <c r="AY96" s="75" t="str">
        <f>IF(ISERROR(INDEX(($AL$4:$AS$53,$AC$4:$AJ$105,$T$4:$AA$156),,3,$B$16)),"",INDEX(($AL$4:$AS$53,$AC$4:$AJ$105,$T$4:$AA$156),,5,$B$16))</f>
        <v/>
      </c>
      <c r="AZ96" s="75" t="str">
        <f>IF(ISERROR(INDEX(($AL$4:$AS$53,$AC$4:$AJ$105,$T$4:$AA$156),,6,$B$16)),"",INDEX(($AL$4:$AS$53,$AC$4:$AJ$105,$T$4:$AA$156),,6,$B$16))</f>
        <v/>
      </c>
      <c r="BA96" s="75" t="str">
        <f>IF(ISERROR(INDEX(($AL$4:$AS$53,$AC$4:$AJ$105,$T$4:$AA$156),,7,$B$16)),"",INDEX(($AL$4:$AS$53,$AC$4:$AJ$105,$T$4:$AA$156),,7,$B$16))</f>
        <v/>
      </c>
      <c r="BB96" s="75" t="str">
        <f>IF(ISERROR(INDEX(($AL$4:$AS$53,$AC$4:$AJ$105,$T$4:$AA$156),,8,$B$16)),"",INDEX(($AL$4:$AS$53,$AC$4:$AJ$105,$T$4:$AA$156),,8,$B$16))</f>
        <v/>
      </c>
    </row>
    <row r="97" spans="10:54">
      <c r="J97" s="99">
        <v>41497</v>
      </c>
      <c r="K97" s="87">
        <v>2286.0100000000002</v>
      </c>
      <c r="L97" s="87">
        <v>2052.2350000000001</v>
      </c>
      <c r="M97" s="87">
        <v>9481.0967000000001</v>
      </c>
      <c r="N97" s="107">
        <v>41497</v>
      </c>
      <c r="O97" s="87">
        <v>1725.77</v>
      </c>
      <c r="P97" s="87">
        <v>13062.58</v>
      </c>
      <c r="Q97" s="87">
        <v>2737.46</v>
      </c>
      <c r="R97" s="87">
        <v>2912.9063310553461</v>
      </c>
      <c r="T97" s="74">
        <f t="shared" si="30"/>
        <v>41497</v>
      </c>
      <c r="U97" s="75">
        <f t="shared" si="31"/>
        <v>-0.11441334402024361</v>
      </c>
      <c r="V97" s="75">
        <f t="shared" si="32"/>
        <v>-0.13012139605462814</v>
      </c>
      <c r="W97" s="75">
        <f t="shared" si="33"/>
        <v>0.83219072352417678</v>
      </c>
      <c r="X97" s="75">
        <f t="shared" si="34"/>
        <v>0.16147768265762141</v>
      </c>
      <c r="Y97" s="75">
        <f t="shared" si="35"/>
        <v>1.0920948527975041</v>
      </c>
      <c r="Z97" s="75">
        <f t="shared" si="36"/>
        <v>0.46845261723653286</v>
      </c>
      <c r="AA97" s="75">
        <f t="shared" si="36"/>
        <v>6.0612915272131751E-2</v>
      </c>
      <c r="AC97" s="74">
        <f t="shared" si="37"/>
        <v>41854</v>
      </c>
      <c r="AD97" s="75">
        <f t="shared" si="39"/>
        <v>1.0792217592213049E-2</v>
      </c>
      <c r="AE97" s="75">
        <f t="shared" si="40"/>
        <v>3.818223106494667E-2</v>
      </c>
      <c r="AF97" s="75">
        <f t="shared" si="41"/>
        <v>0.7163920035281921</v>
      </c>
      <c r="AG97" s="75">
        <f t="shared" si="42"/>
        <v>0.2695314923983867</v>
      </c>
      <c r="AH97" s="75">
        <f t="shared" si="43"/>
        <v>1.1195503157704363</v>
      </c>
      <c r="AI97" s="75">
        <f t="shared" si="44"/>
        <v>0.65929983887505506</v>
      </c>
      <c r="AJ97" s="75">
        <f t="shared" si="38"/>
        <v>0.16842979560029225</v>
      </c>
      <c r="AL97" s="79"/>
      <c r="AM97" s="80"/>
      <c r="AN97" s="75"/>
      <c r="AO97" s="75"/>
      <c r="AP97" s="75"/>
      <c r="AQ97" s="75"/>
      <c r="AR97" s="75"/>
      <c r="AS97" s="75"/>
      <c r="AU97" s="74" t="str">
        <f>IF(ISERROR(INDEX(($AL$4:$AS$53,$AC$4:$AJ$105,$T$4:$AA$156),,1,$B$16)),"",INDEX(($AL$4:$AS$53,$AC$4:$AJ$105,$T$4:$AA$156),,1,$B$16))</f>
        <v/>
      </c>
      <c r="AV97" s="75" t="str">
        <f>IF(ISERROR(INDEX(($AL$4:$AS$53,$AC$4:$AJ$105,$T$4:$AA$156),,2,$B$16)),"",INDEX(($AL$4:$AS$53,$AC$4:$AJ$105,$T$4:$AA$156),,2,$B$16))</f>
        <v/>
      </c>
      <c r="AW97" s="75" t="str">
        <f>IF(ISERROR(INDEX(($AL$4:$AS$53,$AC$4:$AJ$105,$T$4:$AA$156),,3,$B$16)),"",INDEX(($AL$4:$AS$53,$AC$4:$AJ$105,$T$4:$AA$156),,3,$B$16))</f>
        <v/>
      </c>
      <c r="AX97" s="75" t="str">
        <f>IF(ISERROR(INDEX(($AL$4:$AS$53,$AC$4:$AJ$105,$T$4:$AA$156),,3,$B$16)),"",INDEX(($AL$4:$AS$53,$AC$4:$AJ$105,$T$4:$AA$156),,4,$B$16))</f>
        <v/>
      </c>
      <c r="AY97" s="75" t="str">
        <f>IF(ISERROR(INDEX(($AL$4:$AS$53,$AC$4:$AJ$105,$T$4:$AA$156),,3,$B$16)),"",INDEX(($AL$4:$AS$53,$AC$4:$AJ$105,$T$4:$AA$156),,5,$B$16))</f>
        <v/>
      </c>
      <c r="AZ97" s="75" t="str">
        <f>IF(ISERROR(INDEX(($AL$4:$AS$53,$AC$4:$AJ$105,$T$4:$AA$156),,6,$B$16)),"",INDEX(($AL$4:$AS$53,$AC$4:$AJ$105,$T$4:$AA$156),,6,$B$16))</f>
        <v/>
      </c>
      <c r="BA97" s="75" t="str">
        <f>IF(ISERROR(INDEX(($AL$4:$AS$53,$AC$4:$AJ$105,$T$4:$AA$156),,7,$B$16)),"",INDEX(($AL$4:$AS$53,$AC$4:$AJ$105,$T$4:$AA$156),,7,$B$16))</f>
        <v/>
      </c>
      <c r="BB97" s="75" t="str">
        <f>IF(ISERROR(INDEX(($AL$4:$AS$53,$AC$4:$AJ$105,$T$4:$AA$156),,8,$B$16)),"",INDEX(($AL$4:$AS$53,$AC$4:$AJ$105,$T$4:$AA$156),,8,$B$16))</f>
        <v/>
      </c>
    </row>
    <row r="98" spans="10:54">
      <c r="J98" s="99">
        <v>41504</v>
      </c>
      <c r="K98" s="87">
        <v>2304.1439999999998</v>
      </c>
      <c r="L98" s="87">
        <v>2068.4520000000002</v>
      </c>
      <c r="M98" s="87">
        <v>9112.2670999999991</v>
      </c>
      <c r="N98" s="107">
        <v>41504</v>
      </c>
      <c r="O98" s="87">
        <v>1671.41</v>
      </c>
      <c r="P98" s="87">
        <v>12774.35</v>
      </c>
      <c r="Q98" s="87">
        <v>2705.96</v>
      </c>
      <c r="R98" s="87">
        <v>2983.1354875343859</v>
      </c>
      <c r="T98" s="74">
        <f t="shared" si="30"/>
        <v>41504</v>
      </c>
      <c r="U98" s="75">
        <f t="shared" si="31"/>
        <v>-0.10738834044653378</v>
      </c>
      <c r="V98" s="75">
        <f t="shared" si="32"/>
        <v>-0.12324751400886713</v>
      </c>
      <c r="W98" s="75">
        <f t="shared" si="33"/>
        <v>0.76091561758826387</v>
      </c>
      <c r="X98" s="75">
        <f t="shared" si="34"/>
        <v>0.12489231680396284</v>
      </c>
      <c r="Y98" s="75">
        <f t="shared" si="35"/>
        <v>1.045932111637502</v>
      </c>
      <c r="Z98" s="75">
        <f t="shared" si="36"/>
        <v>0.45155510733941995</v>
      </c>
      <c r="AA98" s="75">
        <f t="shared" si="36"/>
        <v>8.6183923030335396E-2</v>
      </c>
      <c r="AC98" s="74">
        <f t="shared" si="37"/>
        <v>41861</v>
      </c>
      <c r="AD98" s="75">
        <f t="shared" si="39"/>
        <v>1.1543780491562128E-2</v>
      </c>
      <c r="AE98" s="75">
        <f t="shared" si="40"/>
        <v>4.251586274521002E-2</v>
      </c>
      <c r="AF98" s="75">
        <f t="shared" si="41"/>
        <v>0.72804276978355453</v>
      </c>
      <c r="AG98" s="75">
        <f t="shared" si="42"/>
        <v>0.28582066397766059</v>
      </c>
      <c r="AH98" s="75">
        <f t="shared" si="43"/>
        <v>1.1213071975636182</v>
      </c>
      <c r="AI98" s="75">
        <f t="shared" si="44"/>
        <v>0.71627947854108709</v>
      </c>
      <c r="AJ98" s="75">
        <f t="shared" si="38"/>
        <v>0.2302535927417424</v>
      </c>
      <c r="AL98" s="79"/>
      <c r="AM98" s="80"/>
      <c r="AN98" s="75"/>
      <c r="AO98" s="75"/>
      <c r="AP98" s="75"/>
      <c r="AQ98" s="75"/>
      <c r="AR98" s="75"/>
      <c r="AS98" s="75"/>
      <c r="AU98" s="74" t="str">
        <f>IF(ISERROR(INDEX(($AL$4:$AS$53,$AC$4:$AJ$105,$T$4:$AA$156),,1,$B$16)),"",INDEX(($AL$4:$AS$53,$AC$4:$AJ$105,$T$4:$AA$156),,1,$B$16))</f>
        <v/>
      </c>
      <c r="AV98" s="75" t="str">
        <f>IF(ISERROR(INDEX(($AL$4:$AS$53,$AC$4:$AJ$105,$T$4:$AA$156),,2,$B$16)),"",INDEX(($AL$4:$AS$53,$AC$4:$AJ$105,$T$4:$AA$156),,2,$B$16))</f>
        <v/>
      </c>
      <c r="AW98" s="75" t="str">
        <f>IF(ISERROR(INDEX(($AL$4:$AS$53,$AC$4:$AJ$105,$T$4:$AA$156),,3,$B$16)),"",INDEX(($AL$4:$AS$53,$AC$4:$AJ$105,$T$4:$AA$156),,3,$B$16))</f>
        <v/>
      </c>
      <c r="AX98" s="75" t="str">
        <f>IF(ISERROR(INDEX(($AL$4:$AS$53,$AC$4:$AJ$105,$T$4:$AA$156),,3,$B$16)),"",INDEX(($AL$4:$AS$53,$AC$4:$AJ$105,$T$4:$AA$156),,4,$B$16))</f>
        <v/>
      </c>
      <c r="AY98" s="75" t="str">
        <f>IF(ISERROR(INDEX(($AL$4:$AS$53,$AC$4:$AJ$105,$T$4:$AA$156),,3,$B$16)),"",INDEX(($AL$4:$AS$53,$AC$4:$AJ$105,$T$4:$AA$156),,5,$B$16))</f>
        <v/>
      </c>
      <c r="AZ98" s="75" t="str">
        <f>IF(ISERROR(INDEX(($AL$4:$AS$53,$AC$4:$AJ$105,$T$4:$AA$156),,6,$B$16)),"",INDEX(($AL$4:$AS$53,$AC$4:$AJ$105,$T$4:$AA$156),,6,$B$16))</f>
        <v/>
      </c>
      <c r="BA98" s="75" t="str">
        <f>IF(ISERROR(INDEX(($AL$4:$AS$53,$AC$4:$AJ$105,$T$4:$AA$156),,7,$B$16)),"",INDEX(($AL$4:$AS$53,$AC$4:$AJ$105,$T$4:$AA$156),,7,$B$16))</f>
        <v/>
      </c>
      <c r="BB98" s="75" t="str">
        <f>IF(ISERROR(INDEX(($AL$4:$AS$53,$AC$4:$AJ$105,$T$4:$AA$156),,8,$B$16)),"",INDEX(($AL$4:$AS$53,$AC$4:$AJ$105,$T$4:$AA$156),,8,$B$16))</f>
        <v/>
      </c>
    </row>
    <row r="99" spans="10:54">
      <c r="J99" s="99">
        <v>41511</v>
      </c>
      <c r="K99" s="87">
        <v>2286.9290000000001</v>
      </c>
      <c r="L99" s="87">
        <v>2057.4580000000001</v>
      </c>
      <c r="M99" s="87">
        <v>9247.3655999999992</v>
      </c>
      <c r="N99" s="107">
        <v>41511</v>
      </c>
      <c r="O99" s="87">
        <v>1703.36</v>
      </c>
      <c r="P99" s="87">
        <v>12946.48</v>
      </c>
      <c r="Q99" s="87">
        <v>2648.64</v>
      </c>
      <c r="R99" s="87">
        <v>3057.4408380487171</v>
      </c>
      <c r="T99" s="74">
        <f t="shared" si="30"/>
        <v>41511</v>
      </c>
      <c r="U99" s="75">
        <f t="shared" si="31"/>
        <v>-0.11405732889483067</v>
      </c>
      <c r="V99" s="75">
        <f t="shared" si="32"/>
        <v>-0.12790752875950517</v>
      </c>
      <c r="W99" s="75">
        <f t="shared" si="33"/>
        <v>0.78702295794078148</v>
      </c>
      <c r="X99" s="75">
        <f t="shared" si="34"/>
        <v>0.14639530501265274</v>
      </c>
      <c r="Y99" s="75">
        <f t="shared" si="35"/>
        <v>1.0735003475458775</v>
      </c>
      <c r="Z99" s="75">
        <f t="shared" si="36"/>
        <v>0.42080700361553047</v>
      </c>
      <c r="AA99" s="75">
        <f t="shared" si="36"/>
        <v>0.11323910622971067</v>
      </c>
      <c r="AC99" s="74">
        <f t="shared" si="37"/>
        <v>41868</v>
      </c>
      <c r="AD99" s="75">
        <f t="shared" si="39"/>
        <v>2.4345083663444012E-2</v>
      </c>
      <c r="AE99" s="75">
        <f t="shared" si="40"/>
        <v>5.7865052172706877E-2</v>
      </c>
      <c r="AF99" s="75">
        <f t="shared" si="41"/>
        <v>0.78456662230970564</v>
      </c>
      <c r="AG99" s="75">
        <f t="shared" si="42"/>
        <v>0.32615575550729137</v>
      </c>
      <c r="AH99" s="75">
        <f t="shared" si="43"/>
        <v>1.2424593761454852</v>
      </c>
      <c r="AI99" s="75">
        <f t="shared" si="44"/>
        <v>0.77596015819540054</v>
      </c>
      <c r="AJ99" s="75">
        <f t="shared" si="38"/>
        <v>0.26085661235723911</v>
      </c>
      <c r="AL99" s="79"/>
      <c r="AM99" s="80"/>
      <c r="AN99" s="75"/>
      <c r="AO99" s="75"/>
      <c r="AP99" s="75"/>
      <c r="AQ99" s="75"/>
      <c r="AR99" s="75"/>
      <c r="AS99" s="75"/>
      <c r="AU99" s="74" t="str">
        <f>IF(ISERROR(INDEX(($AL$4:$AS$53,$AC$4:$AJ$105,$T$4:$AA$156),,1,$B$16)),"",INDEX(($AL$4:$AS$53,$AC$4:$AJ$105,$T$4:$AA$156),,1,$B$16))</f>
        <v/>
      </c>
      <c r="AV99" s="75" t="str">
        <f>IF(ISERROR(INDEX(($AL$4:$AS$53,$AC$4:$AJ$105,$T$4:$AA$156),,2,$B$16)),"",INDEX(($AL$4:$AS$53,$AC$4:$AJ$105,$T$4:$AA$156),,2,$B$16))</f>
        <v/>
      </c>
      <c r="AW99" s="75" t="str">
        <f>IF(ISERROR(INDEX(($AL$4:$AS$53,$AC$4:$AJ$105,$T$4:$AA$156),,3,$B$16)),"",INDEX(($AL$4:$AS$53,$AC$4:$AJ$105,$T$4:$AA$156),,3,$B$16))</f>
        <v/>
      </c>
      <c r="AX99" s="75" t="str">
        <f>IF(ISERROR(INDEX(($AL$4:$AS$53,$AC$4:$AJ$105,$T$4:$AA$156),,3,$B$16)),"",INDEX(($AL$4:$AS$53,$AC$4:$AJ$105,$T$4:$AA$156),,4,$B$16))</f>
        <v/>
      </c>
      <c r="AY99" s="75" t="str">
        <f>IF(ISERROR(INDEX(($AL$4:$AS$53,$AC$4:$AJ$105,$T$4:$AA$156),,3,$B$16)),"",INDEX(($AL$4:$AS$53,$AC$4:$AJ$105,$T$4:$AA$156),,5,$B$16))</f>
        <v/>
      </c>
      <c r="AZ99" s="75" t="str">
        <f>IF(ISERROR(INDEX(($AL$4:$AS$53,$AC$4:$AJ$105,$T$4:$AA$156),,6,$B$16)),"",INDEX(($AL$4:$AS$53,$AC$4:$AJ$105,$T$4:$AA$156),,6,$B$16))</f>
        <v/>
      </c>
      <c r="BA99" s="75" t="str">
        <f>IF(ISERROR(INDEX(($AL$4:$AS$53,$AC$4:$AJ$105,$T$4:$AA$156),,7,$B$16)),"",INDEX(($AL$4:$AS$53,$AC$4:$AJ$105,$T$4:$AA$156),,7,$B$16))</f>
        <v/>
      </c>
      <c r="BB99" s="75" t="str">
        <f>IF(ISERROR(INDEX(($AL$4:$AS$53,$AC$4:$AJ$105,$T$4:$AA$156),,8,$B$16)),"",INDEX(($AL$4:$AS$53,$AC$4:$AJ$105,$T$4:$AA$156),,8,$B$16))</f>
        <v/>
      </c>
    </row>
    <row r="100" spans="10:54">
      <c r="J100" s="99">
        <v>41518</v>
      </c>
      <c r="K100" s="87">
        <v>2313.91</v>
      </c>
      <c r="L100" s="87">
        <v>2098.3820000000001</v>
      </c>
      <c r="M100" s="87">
        <v>8697.6882999999998</v>
      </c>
      <c r="N100" s="107">
        <v>41518</v>
      </c>
      <c r="O100" s="87">
        <v>1587.64</v>
      </c>
      <c r="P100" s="87">
        <v>12279.42</v>
      </c>
      <c r="Q100" s="87">
        <v>2566.38</v>
      </c>
      <c r="R100" s="87">
        <v>3204.375809759008</v>
      </c>
      <c r="T100" s="74">
        <f t="shared" si="30"/>
        <v>41518</v>
      </c>
      <c r="U100" s="75">
        <f t="shared" si="31"/>
        <v>-0.10360505022370081</v>
      </c>
      <c r="V100" s="75">
        <f t="shared" si="32"/>
        <v>-0.11056111765753074</v>
      </c>
      <c r="W100" s="75">
        <f t="shared" si="33"/>
        <v>0.6807996293682741</v>
      </c>
      <c r="X100" s="75">
        <f t="shared" si="34"/>
        <v>6.8513433478705865E-2</v>
      </c>
      <c r="Y100" s="75">
        <f t="shared" si="35"/>
        <v>0.96666442443519807</v>
      </c>
      <c r="Z100" s="75">
        <f t="shared" si="36"/>
        <v>0.37668036348421285</v>
      </c>
      <c r="AA100" s="75">
        <f t="shared" si="36"/>
        <v>0.16673932593798346</v>
      </c>
      <c r="AC100" s="74">
        <f t="shared" si="37"/>
        <v>41875</v>
      </c>
      <c r="AD100" s="75">
        <f t="shared" si="39"/>
        <v>2.6397128092440436E-2</v>
      </c>
      <c r="AE100" s="75">
        <f t="shared" si="40"/>
        <v>6.4553154211157482E-2</v>
      </c>
      <c r="AF100" s="75">
        <f t="shared" si="41"/>
        <v>0.87734484450562356</v>
      </c>
      <c r="AG100" s="75">
        <f t="shared" si="42"/>
        <v>0.40135743096493948</v>
      </c>
      <c r="AH100" s="75">
        <f t="shared" si="43"/>
        <v>1.2721277485592117</v>
      </c>
      <c r="AI100" s="75">
        <f t="shared" si="44"/>
        <v>0.82882085835652575</v>
      </c>
      <c r="AJ100" s="75">
        <f t="shared" si="38"/>
        <v>0.38239243394603184</v>
      </c>
      <c r="AL100" s="79"/>
      <c r="AM100" s="80"/>
      <c r="AN100" s="75"/>
      <c r="AO100" s="75"/>
      <c r="AP100" s="75"/>
      <c r="AQ100" s="75"/>
      <c r="AR100" s="75"/>
      <c r="AS100" s="75"/>
      <c r="AU100" s="74" t="str">
        <f>IF(ISERROR(INDEX(($AL$4:$AS$53,$AC$4:$AJ$105,$T$4:$AA$156),,1,$B$16)),"",INDEX(($AL$4:$AS$53,$AC$4:$AJ$105,$T$4:$AA$156),,1,$B$16))</f>
        <v/>
      </c>
      <c r="AV100" s="75" t="str">
        <f>IF(ISERROR(INDEX(($AL$4:$AS$53,$AC$4:$AJ$105,$T$4:$AA$156),,2,$B$16)),"",INDEX(($AL$4:$AS$53,$AC$4:$AJ$105,$T$4:$AA$156),,2,$B$16))</f>
        <v/>
      </c>
      <c r="AW100" s="75" t="str">
        <f>IF(ISERROR(INDEX(($AL$4:$AS$53,$AC$4:$AJ$105,$T$4:$AA$156),,3,$B$16)),"",INDEX(($AL$4:$AS$53,$AC$4:$AJ$105,$T$4:$AA$156),,3,$B$16))</f>
        <v/>
      </c>
      <c r="AX100" s="75" t="str">
        <f>IF(ISERROR(INDEX(($AL$4:$AS$53,$AC$4:$AJ$105,$T$4:$AA$156),,3,$B$16)),"",INDEX(($AL$4:$AS$53,$AC$4:$AJ$105,$T$4:$AA$156),,4,$B$16))</f>
        <v/>
      </c>
      <c r="AY100" s="75" t="str">
        <f>IF(ISERROR(INDEX(($AL$4:$AS$53,$AC$4:$AJ$105,$T$4:$AA$156),,3,$B$16)),"",INDEX(($AL$4:$AS$53,$AC$4:$AJ$105,$T$4:$AA$156),,5,$B$16))</f>
        <v/>
      </c>
      <c r="AZ100" s="75" t="str">
        <f>IF(ISERROR(INDEX(($AL$4:$AS$53,$AC$4:$AJ$105,$T$4:$AA$156),,6,$B$16)),"",INDEX(($AL$4:$AS$53,$AC$4:$AJ$105,$T$4:$AA$156),,6,$B$16))</f>
        <v/>
      </c>
      <c r="BA100" s="75" t="str">
        <f>IF(ISERROR(INDEX(($AL$4:$AS$53,$AC$4:$AJ$105,$T$4:$AA$156),,7,$B$16)),"",INDEX(($AL$4:$AS$53,$AC$4:$AJ$105,$T$4:$AA$156),,7,$B$16))</f>
        <v/>
      </c>
      <c r="BB100" s="75" t="str">
        <f>IF(ISERROR(INDEX(($AL$4:$AS$53,$AC$4:$AJ$105,$T$4:$AA$156),,8,$B$16)),"",INDEX(($AL$4:$AS$53,$AC$4:$AJ$105,$T$4:$AA$156),,8,$B$16))</f>
        <v/>
      </c>
    </row>
    <row r="101" spans="10:54">
      <c r="J101" s="99">
        <v>41525</v>
      </c>
      <c r="K101" s="87">
        <v>2357.7820000000002</v>
      </c>
      <c r="L101" s="87">
        <v>2139.9929999999999</v>
      </c>
      <c r="M101" s="87">
        <v>9062.6412999999993</v>
      </c>
      <c r="N101" s="107">
        <v>41525</v>
      </c>
      <c r="O101" s="87">
        <v>1688.56</v>
      </c>
      <c r="P101" s="87">
        <v>12419.91</v>
      </c>
      <c r="Q101" s="87">
        <v>2636.66</v>
      </c>
      <c r="R101" s="87">
        <v>3245.7699917339969</v>
      </c>
      <c r="T101" s="74">
        <f t="shared" si="30"/>
        <v>41525</v>
      </c>
      <c r="U101" s="75">
        <f t="shared" si="31"/>
        <v>-8.6609298774169008E-2</v>
      </c>
      <c r="V101" s="75">
        <f t="shared" si="32"/>
        <v>-9.2923508617254846E-2</v>
      </c>
      <c r="W101" s="75">
        <f t="shared" si="33"/>
        <v>0.75132559511676389</v>
      </c>
      <c r="X101" s="75">
        <f t="shared" si="34"/>
        <v>0.13643460937920637</v>
      </c>
      <c r="Y101" s="75">
        <f t="shared" si="35"/>
        <v>0.9891652172241816</v>
      </c>
      <c r="Z101" s="75">
        <f t="shared" si="36"/>
        <v>0.4143805855657714</v>
      </c>
      <c r="AA101" s="75">
        <f t="shared" si="36"/>
        <v>0.1818112846727129</v>
      </c>
      <c r="AC101" s="74">
        <f t="shared" si="37"/>
        <v>41882</v>
      </c>
      <c r="AD101" s="75">
        <f t="shared" si="39"/>
        <v>1.4647665837430601E-2</v>
      </c>
      <c r="AE101" s="75">
        <f t="shared" si="40"/>
        <v>5.3335689703990496E-2</v>
      </c>
      <c r="AF101" s="75">
        <f t="shared" si="41"/>
        <v>0.85955347750300226</v>
      </c>
      <c r="AG101" s="75">
        <f t="shared" si="42"/>
        <v>0.37739683524666456</v>
      </c>
      <c r="AH101" s="75">
        <f t="shared" si="43"/>
        <v>1.1939465087626093</v>
      </c>
      <c r="AI101" s="75">
        <f t="shared" si="44"/>
        <v>0.7809110883257655</v>
      </c>
      <c r="AJ101" s="75">
        <f t="shared" si="38"/>
        <v>0.34584855303469819</v>
      </c>
      <c r="AL101" s="79"/>
      <c r="AM101" s="80"/>
      <c r="AN101" s="75"/>
      <c r="AO101" s="75"/>
      <c r="AP101" s="75"/>
      <c r="AQ101" s="75"/>
      <c r="AR101" s="75"/>
      <c r="AS101" s="75"/>
      <c r="AU101" s="74" t="str">
        <f>IF(ISERROR(INDEX(($AL$4:$AS$53,$AC$4:$AJ$105,$T$4:$AA$156),,1,$B$16)),"",INDEX(($AL$4:$AS$53,$AC$4:$AJ$105,$T$4:$AA$156),,1,$B$16))</f>
        <v/>
      </c>
      <c r="AV101" s="75" t="str">
        <f>IF(ISERROR(INDEX(($AL$4:$AS$53,$AC$4:$AJ$105,$T$4:$AA$156),,2,$B$16)),"",INDEX(($AL$4:$AS$53,$AC$4:$AJ$105,$T$4:$AA$156),,2,$B$16))</f>
        <v/>
      </c>
      <c r="AW101" s="75" t="str">
        <f>IF(ISERROR(INDEX(($AL$4:$AS$53,$AC$4:$AJ$105,$T$4:$AA$156),,3,$B$16)),"",INDEX(($AL$4:$AS$53,$AC$4:$AJ$105,$T$4:$AA$156),,3,$B$16))</f>
        <v/>
      </c>
      <c r="AX101" s="75" t="str">
        <f>IF(ISERROR(INDEX(($AL$4:$AS$53,$AC$4:$AJ$105,$T$4:$AA$156),,3,$B$16)),"",INDEX(($AL$4:$AS$53,$AC$4:$AJ$105,$T$4:$AA$156),,4,$B$16))</f>
        <v/>
      </c>
      <c r="AY101" s="75" t="str">
        <f>IF(ISERROR(INDEX(($AL$4:$AS$53,$AC$4:$AJ$105,$T$4:$AA$156),,3,$B$16)),"",INDEX(($AL$4:$AS$53,$AC$4:$AJ$105,$T$4:$AA$156),,5,$B$16))</f>
        <v/>
      </c>
      <c r="AZ101" s="75" t="str">
        <f>IF(ISERROR(INDEX(($AL$4:$AS$53,$AC$4:$AJ$105,$T$4:$AA$156),,6,$B$16)),"",INDEX(($AL$4:$AS$53,$AC$4:$AJ$105,$T$4:$AA$156),,6,$B$16))</f>
        <v/>
      </c>
      <c r="BA101" s="75" t="str">
        <f>IF(ISERROR(INDEX(($AL$4:$AS$53,$AC$4:$AJ$105,$T$4:$AA$156),,7,$B$16)),"",INDEX(($AL$4:$AS$53,$AC$4:$AJ$105,$T$4:$AA$156),,7,$B$16))</f>
        <v/>
      </c>
      <c r="BB101" s="75" t="str">
        <f>IF(ISERROR(INDEX(($AL$4:$AS$53,$AC$4:$AJ$105,$T$4:$AA$156),,8,$B$16)),"",INDEX(($AL$4:$AS$53,$AC$4:$AJ$105,$T$4:$AA$156),,8,$B$16))</f>
        <v/>
      </c>
    </row>
    <row r="102" spans="10:54">
      <c r="J102" s="99">
        <v>41532</v>
      </c>
      <c r="K102" s="87">
        <v>2488.902</v>
      </c>
      <c r="L102" s="87">
        <v>2236.2170000000001</v>
      </c>
      <c r="M102" s="87">
        <v>9140.5776999999998</v>
      </c>
      <c r="N102" s="107">
        <v>41532</v>
      </c>
      <c r="O102" s="87">
        <v>1661.2</v>
      </c>
      <c r="P102" s="87">
        <v>13221.57</v>
      </c>
      <c r="Q102" s="87">
        <v>2701.27</v>
      </c>
      <c r="R102" s="87">
        <v>3250.8319660043367</v>
      </c>
      <c r="T102" s="74">
        <f t="shared" si="30"/>
        <v>41532</v>
      </c>
      <c r="U102" s="75">
        <f t="shared" si="31"/>
        <v>-3.5814191870846002E-2</v>
      </c>
      <c r="V102" s="75">
        <f t="shared" si="32"/>
        <v>-5.2137147023168517E-2</v>
      </c>
      <c r="W102" s="75">
        <f t="shared" si="33"/>
        <v>0.76638654783385518</v>
      </c>
      <c r="X102" s="75">
        <f t="shared" si="34"/>
        <v>0.11802078285683537</v>
      </c>
      <c r="Y102" s="75">
        <f t="shared" si="35"/>
        <v>1.1175585943130604</v>
      </c>
      <c r="Z102" s="75">
        <f t="shared" si="36"/>
        <v>0.44903925586584981</v>
      </c>
      <c r="AA102" s="75">
        <f t="shared" si="36"/>
        <v>0.18365439072478851</v>
      </c>
      <c r="AC102" s="74">
        <f t="shared" si="37"/>
        <v>41889</v>
      </c>
      <c r="AD102" s="75">
        <f t="shared" si="39"/>
        <v>6.2801498439378767E-2</v>
      </c>
      <c r="AE102" s="75">
        <f t="shared" si="40"/>
        <v>0.10522905252996306</v>
      </c>
      <c r="AF102" s="75">
        <f t="shared" si="41"/>
        <v>0.97059935354661575</v>
      </c>
      <c r="AG102" s="75">
        <f t="shared" si="42"/>
        <v>0.45350605026372937</v>
      </c>
      <c r="AH102" s="75">
        <f t="shared" si="43"/>
        <v>1.3087816638381082</v>
      </c>
      <c r="AI102" s="75">
        <f t="shared" si="44"/>
        <v>0.95119378936575361</v>
      </c>
      <c r="AJ102" s="75">
        <f t="shared" si="38"/>
        <v>0.32541041075070076</v>
      </c>
      <c r="AL102" s="79"/>
      <c r="AM102" s="80"/>
      <c r="AN102" s="75"/>
      <c r="AO102" s="75"/>
      <c r="AP102" s="75"/>
      <c r="AQ102" s="75"/>
      <c r="AR102" s="75"/>
      <c r="AS102" s="75"/>
      <c r="AU102" s="74" t="str">
        <f>IF(ISERROR(INDEX(($AL$4:$AS$53,$AC$4:$AJ$105,$T$4:$AA$156),,1,$B$16)),"",INDEX(($AL$4:$AS$53,$AC$4:$AJ$105,$T$4:$AA$156),,1,$B$16))</f>
        <v/>
      </c>
      <c r="AV102" s="75" t="str">
        <f>IF(ISERROR(INDEX(($AL$4:$AS$53,$AC$4:$AJ$105,$T$4:$AA$156),,2,$B$16)),"",INDEX(($AL$4:$AS$53,$AC$4:$AJ$105,$T$4:$AA$156),,2,$B$16))</f>
        <v/>
      </c>
      <c r="AW102" s="75" t="str">
        <f>IF(ISERROR(INDEX(($AL$4:$AS$53,$AC$4:$AJ$105,$T$4:$AA$156),,3,$B$16)),"",INDEX(($AL$4:$AS$53,$AC$4:$AJ$105,$T$4:$AA$156),,3,$B$16))</f>
        <v/>
      </c>
      <c r="AX102" s="75" t="str">
        <f>IF(ISERROR(INDEX(($AL$4:$AS$53,$AC$4:$AJ$105,$T$4:$AA$156),,3,$B$16)),"",INDEX(($AL$4:$AS$53,$AC$4:$AJ$105,$T$4:$AA$156),,4,$B$16))</f>
        <v/>
      </c>
      <c r="AY102" s="75" t="str">
        <f>IF(ISERROR(INDEX(($AL$4:$AS$53,$AC$4:$AJ$105,$T$4:$AA$156),,3,$B$16)),"",INDEX(($AL$4:$AS$53,$AC$4:$AJ$105,$T$4:$AA$156),,5,$B$16))</f>
        <v/>
      </c>
      <c r="AZ102" s="75" t="str">
        <f>IF(ISERROR(INDEX(($AL$4:$AS$53,$AC$4:$AJ$105,$T$4:$AA$156),,6,$B$16)),"",INDEX(($AL$4:$AS$53,$AC$4:$AJ$105,$T$4:$AA$156),,6,$B$16))</f>
        <v/>
      </c>
      <c r="BA102" s="75" t="str">
        <f>IF(ISERROR(INDEX(($AL$4:$AS$53,$AC$4:$AJ$105,$T$4:$AA$156),,7,$B$16)),"",INDEX(($AL$4:$AS$53,$AC$4:$AJ$105,$T$4:$AA$156),,7,$B$16))</f>
        <v/>
      </c>
      <c r="BB102" s="75" t="str">
        <f>IF(ISERROR(INDEX(($AL$4:$AS$53,$AC$4:$AJ$105,$T$4:$AA$156),,8,$B$16)),"",INDEX(($AL$4:$AS$53,$AC$4:$AJ$105,$T$4:$AA$156),,8,$B$16))</f>
        <v/>
      </c>
    </row>
    <row r="103" spans="10:54">
      <c r="J103" s="99">
        <v>41539</v>
      </c>
      <c r="K103" s="87">
        <v>2432.5100000000002</v>
      </c>
      <c r="L103" s="87">
        <v>2191.8510000000001</v>
      </c>
      <c r="M103" s="87">
        <v>9161.7453999999998</v>
      </c>
      <c r="N103" s="107">
        <v>41539</v>
      </c>
      <c r="O103" s="87">
        <v>1680.5</v>
      </c>
      <c r="P103" s="87">
        <v>13120.27</v>
      </c>
      <c r="Q103" s="87">
        <v>2675</v>
      </c>
      <c r="R103" s="87">
        <v>3196.5944321232569</v>
      </c>
      <c r="T103" s="74">
        <f t="shared" si="30"/>
        <v>41539</v>
      </c>
      <c r="U103" s="75">
        <f t="shared" si="31"/>
        <v>-5.7660116737320855E-2</v>
      </c>
      <c r="V103" s="75">
        <f t="shared" si="32"/>
        <v>-7.0942514898991949E-2</v>
      </c>
      <c r="W103" s="75">
        <f t="shared" si="33"/>
        <v>0.77047713617036506</v>
      </c>
      <c r="X103" s="75">
        <f t="shared" si="34"/>
        <v>0.13101006837882956</v>
      </c>
      <c r="Y103" s="75">
        <f t="shared" si="35"/>
        <v>1.1013344480426923</v>
      </c>
      <c r="Z103" s="75">
        <f t="shared" si="36"/>
        <v>0.43494726904054315</v>
      </c>
      <c r="AA103" s="75">
        <f t="shared" si="36"/>
        <v>0.16390606297614396</v>
      </c>
      <c r="AC103" s="74">
        <f t="shared" si="37"/>
        <v>41896</v>
      </c>
      <c r="AD103" s="75">
        <f t="shared" si="39"/>
        <v>5.8071251807851665E-2</v>
      </c>
      <c r="AE103" s="75">
        <f t="shared" si="40"/>
        <v>0.10785051488599162</v>
      </c>
      <c r="AF103" s="75">
        <f t="shared" si="41"/>
        <v>1.0232415074239043</v>
      </c>
      <c r="AG103" s="75">
        <f t="shared" si="42"/>
        <v>0.47037697797083444</v>
      </c>
      <c r="AH103" s="75">
        <f t="shared" si="43"/>
        <v>1.3791231415888476</v>
      </c>
      <c r="AI103" s="75">
        <f t="shared" si="44"/>
        <v>0.97089790537571408</v>
      </c>
      <c r="AJ103" s="75">
        <f t="shared" si="38"/>
        <v>0.41110618109568597</v>
      </c>
      <c r="AL103" s="79"/>
      <c r="AM103" s="80"/>
      <c r="AN103" s="75"/>
      <c r="AO103" s="75"/>
      <c r="AP103" s="75"/>
      <c r="AQ103" s="75"/>
      <c r="AR103" s="75"/>
      <c r="AS103" s="75"/>
      <c r="AU103" s="74" t="str">
        <f>IF(ISERROR(INDEX(($AL$4:$AS$53,$AC$4:$AJ$105,$T$4:$AA$156),,1,$B$16)),"",INDEX(($AL$4:$AS$53,$AC$4:$AJ$105,$T$4:$AA$156),,1,$B$16))</f>
        <v/>
      </c>
      <c r="AV103" s="75" t="str">
        <f>IF(ISERROR(INDEX(($AL$4:$AS$53,$AC$4:$AJ$105,$T$4:$AA$156),,2,$B$16)),"",INDEX(($AL$4:$AS$53,$AC$4:$AJ$105,$T$4:$AA$156),,2,$B$16))</f>
        <v/>
      </c>
      <c r="AW103" s="75" t="str">
        <f>IF(ISERROR(INDEX(($AL$4:$AS$53,$AC$4:$AJ$105,$T$4:$AA$156),,3,$B$16)),"",INDEX(($AL$4:$AS$53,$AC$4:$AJ$105,$T$4:$AA$156),,3,$B$16))</f>
        <v/>
      </c>
      <c r="AX103" s="75" t="str">
        <f>IF(ISERROR(INDEX(($AL$4:$AS$53,$AC$4:$AJ$105,$T$4:$AA$156),,3,$B$16)),"",INDEX(($AL$4:$AS$53,$AC$4:$AJ$105,$T$4:$AA$156),,4,$B$16))</f>
        <v/>
      </c>
      <c r="AY103" s="75" t="str">
        <f>IF(ISERROR(INDEX(($AL$4:$AS$53,$AC$4:$AJ$105,$T$4:$AA$156),,3,$B$16)),"",INDEX(($AL$4:$AS$53,$AC$4:$AJ$105,$T$4:$AA$156),,5,$B$16))</f>
        <v/>
      </c>
      <c r="AZ103" s="75" t="str">
        <f>IF(ISERROR(INDEX(($AL$4:$AS$53,$AC$4:$AJ$105,$T$4:$AA$156),,6,$B$16)),"",INDEX(($AL$4:$AS$53,$AC$4:$AJ$105,$T$4:$AA$156),,6,$B$16))</f>
        <v/>
      </c>
      <c r="BA103" s="75" t="str">
        <f>IF(ISERROR(INDEX(($AL$4:$AS$53,$AC$4:$AJ$105,$T$4:$AA$156),,7,$B$16)),"",INDEX(($AL$4:$AS$53,$AC$4:$AJ$105,$T$4:$AA$156),,7,$B$16))</f>
        <v/>
      </c>
      <c r="BB103" s="75" t="str">
        <f>IF(ISERROR(INDEX(($AL$4:$AS$53,$AC$4:$AJ$105,$T$4:$AA$156),,8,$B$16)),"",INDEX(($AL$4:$AS$53,$AC$4:$AJ$105,$T$4:$AA$156),,8,$B$16))</f>
        <v/>
      </c>
    </row>
    <row r="104" spans="10:54">
      <c r="J104" s="99">
        <v>41546</v>
      </c>
      <c r="K104" s="87">
        <v>2394.971</v>
      </c>
      <c r="L104" s="87">
        <v>2160.027</v>
      </c>
      <c r="M104" s="87">
        <v>9143.5858000000007</v>
      </c>
      <c r="N104" s="107">
        <v>41546</v>
      </c>
      <c r="O104" s="87">
        <v>1655.49</v>
      </c>
      <c r="P104" s="87">
        <v>13092.09</v>
      </c>
      <c r="Q104" s="87">
        <v>2622.92</v>
      </c>
      <c r="R104" s="87">
        <v>3094.0346030386363</v>
      </c>
      <c r="T104" s="74">
        <f t="shared" si="30"/>
        <v>41546</v>
      </c>
      <c r="U104" s="75">
        <f t="shared" si="31"/>
        <v>-7.2202501713250156E-2</v>
      </c>
      <c r="V104" s="75">
        <f t="shared" si="32"/>
        <v>-8.4431718957960533E-2</v>
      </c>
      <c r="W104" s="75">
        <f t="shared" si="33"/>
        <v>0.76696785325556172</v>
      </c>
      <c r="X104" s="75">
        <f t="shared" si="34"/>
        <v>0.11417783879825549</v>
      </c>
      <c r="Y104" s="75">
        <f t="shared" si="35"/>
        <v>1.096821156414864</v>
      </c>
      <c r="Z104" s="75">
        <f t="shared" si="36"/>
        <v>0.4070100526773166</v>
      </c>
      <c r="AA104" s="75">
        <f t="shared" si="36"/>
        <v>0.12656319404982264</v>
      </c>
      <c r="AC104" s="74">
        <f t="shared" si="37"/>
        <v>41903</v>
      </c>
      <c r="AD104" s="75">
        <f t="shared" si="39"/>
        <v>5.2366403402687833E-2</v>
      </c>
      <c r="AE104" s="75">
        <f t="shared" si="40"/>
        <v>0.10666330313758365</v>
      </c>
      <c r="AF104" s="75">
        <f t="shared" si="41"/>
        <v>0.96902518418957539</v>
      </c>
      <c r="AG104" s="75">
        <f t="shared" si="42"/>
        <v>0.46016909711448961</v>
      </c>
      <c r="AH104" s="75">
        <f t="shared" si="43"/>
        <v>1.3474798919388515</v>
      </c>
      <c r="AI104" s="75">
        <f t="shared" si="44"/>
        <v>0.99795517796982591</v>
      </c>
      <c r="AJ104" s="75">
        <f t="shared" si="38"/>
        <v>0.3554050770541537</v>
      </c>
      <c r="AL104" s="79"/>
      <c r="AM104" s="80"/>
      <c r="AN104" s="75"/>
      <c r="AO104" s="75"/>
      <c r="AP104" s="75"/>
      <c r="AQ104" s="75"/>
      <c r="AR104" s="75"/>
      <c r="AS104" s="75"/>
      <c r="AU104" s="74" t="str">
        <f>IF(ISERROR(INDEX(($AL$4:$AS$53,$AC$4:$AJ$105,$T$4:$AA$156),,1,$B$16)),"",INDEX(($AL$4:$AS$53,$AC$4:$AJ$105,$T$4:$AA$156),,1,$B$16))</f>
        <v/>
      </c>
      <c r="AV104" s="75" t="str">
        <f>IF(ISERROR(INDEX(($AL$4:$AS$53,$AC$4:$AJ$105,$T$4:$AA$156),,2,$B$16)),"",INDEX(($AL$4:$AS$53,$AC$4:$AJ$105,$T$4:$AA$156),,2,$B$16))</f>
        <v/>
      </c>
      <c r="AW104" s="75" t="str">
        <f>IF(ISERROR(INDEX(($AL$4:$AS$53,$AC$4:$AJ$105,$T$4:$AA$156),,3,$B$16)),"",INDEX(($AL$4:$AS$53,$AC$4:$AJ$105,$T$4:$AA$156),,3,$B$16))</f>
        <v/>
      </c>
      <c r="AX104" s="75" t="str">
        <f>IF(ISERROR(INDEX(($AL$4:$AS$53,$AC$4:$AJ$105,$T$4:$AA$156),,3,$B$16)),"",INDEX(($AL$4:$AS$53,$AC$4:$AJ$105,$T$4:$AA$156),,4,$B$16))</f>
        <v/>
      </c>
      <c r="AY104" s="75" t="str">
        <f>IF(ISERROR(INDEX(($AL$4:$AS$53,$AC$4:$AJ$105,$T$4:$AA$156),,3,$B$16)),"",INDEX(($AL$4:$AS$53,$AC$4:$AJ$105,$T$4:$AA$156),,5,$B$16))</f>
        <v/>
      </c>
      <c r="AZ104" s="75" t="str">
        <f>IF(ISERROR(INDEX(($AL$4:$AS$53,$AC$4:$AJ$105,$T$4:$AA$156),,6,$B$16)),"",INDEX(($AL$4:$AS$53,$AC$4:$AJ$105,$T$4:$AA$156),,6,$B$16))</f>
        <v/>
      </c>
      <c r="BA104" s="75" t="str">
        <f>IF(ISERROR(INDEX(($AL$4:$AS$53,$AC$4:$AJ$105,$T$4:$AA$156),,7,$B$16)),"",INDEX(($AL$4:$AS$53,$AC$4:$AJ$105,$T$4:$AA$156),,7,$B$16))</f>
        <v/>
      </c>
      <c r="BB104" s="75" t="str">
        <f>IF(ISERROR(INDEX(($AL$4:$AS$53,$AC$4:$AJ$105,$T$4:$AA$156),,8,$B$16)),"",INDEX(($AL$4:$AS$53,$AC$4:$AJ$105,$T$4:$AA$156),,8,$B$16))</f>
        <v/>
      </c>
    </row>
    <row r="105" spans="10:54">
      <c r="J105" s="99">
        <v>41553</v>
      </c>
      <c r="K105" s="87">
        <v>2409.0369999999998</v>
      </c>
      <c r="L105" s="87">
        <v>2174.665</v>
      </c>
      <c r="M105" s="87">
        <v>9328.6484</v>
      </c>
      <c r="N105" s="107">
        <v>41553</v>
      </c>
      <c r="O105" s="87">
        <v>1678.85</v>
      </c>
      <c r="P105" s="87">
        <v>13457.36</v>
      </c>
      <c r="Q105" s="87">
        <v>2642.49</v>
      </c>
      <c r="R105" s="87">
        <v>2922.6217449541432</v>
      </c>
      <c r="T105" s="74">
        <f t="shared" si="30"/>
        <v>41553</v>
      </c>
      <c r="U105" s="75">
        <f t="shared" si="31"/>
        <v>-6.6753417106003909E-2</v>
      </c>
      <c r="V105" s="75">
        <f t="shared" si="32"/>
        <v>-7.8227125914497098E-2</v>
      </c>
      <c r="W105" s="75">
        <f t="shared" si="33"/>
        <v>0.80273059144082515</v>
      </c>
      <c r="X105" s="75">
        <f t="shared" si="34"/>
        <v>0.12989958541969515</v>
      </c>
      <c r="Y105" s="75">
        <f t="shared" si="35"/>
        <v>1.155322577028659</v>
      </c>
      <c r="Z105" s="75">
        <f t="shared" si="36"/>
        <v>0.41750796596895134</v>
      </c>
      <c r="AA105" s="75">
        <f t="shared" si="36"/>
        <v>6.4150376586428637E-2</v>
      </c>
      <c r="AC105" s="81">
        <f>J156</f>
        <v>41908</v>
      </c>
      <c r="AD105" s="75">
        <f t="shared" si="39"/>
        <v>5.7569197376819981E-2</v>
      </c>
      <c r="AE105" s="75">
        <f t="shared" si="40"/>
        <v>0.11534149321688303</v>
      </c>
      <c r="AF105" s="75">
        <f t="shared" si="41"/>
        <v>0.9759016459169001</v>
      </c>
      <c r="AG105" s="75">
        <f t="shared" si="42"/>
        <v>0.44512100527458887</v>
      </c>
      <c r="AH105" s="75">
        <f t="shared" si="43"/>
        <v>1.3285078292659689</v>
      </c>
      <c r="AI105" s="75">
        <f t="shared" si="44"/>
        <v>0.9944748791562914</v>
      </c>
      <c r="AJ105" s="75">
        <f t="shared" si="38"/>
        <v>0.33179291523298859</v>
      </c>
      <c r="AL105" s="79"/>
      <c r="AM105" s="80"/>
      <c r="AN105" s="75"/>
      <c r="AO105" s="75"/>
      <c r="AP105" s="75"/>
      <c r="AQ105" s="75"/>
      <c r="AR105" s="75"/>
      <c r="AS105" s="75"/>
      <c r="AU105" s="74" t="str">
        <f>IF(ISERROR(INDEX(($AL$4:$AS$53,$AC$4:$AJ$105,$T$4:$AA$156),,1,$B$16)),"",INDEX(($AL$4:$AS$53,$AC$4:$AJ$105,$T$4:$AA$156),,1,$B$16))</f>
        <v/>
      </c>
      <c r="AV105" s="75" t="str">
        <f>IF(ISERROR(INDEX(($AL$4:$AS$53,$AC$4:$AJ$105,$T$4:$AA$156),,2,$B$16)),"",INDEX(($AL$4:$AS$53,$AC$4:$AJ$105,$T$4:$AA$156),,2,$B$16))</f>
        <v/>
      </c>
      <c r="AW105" s="75" t="str">
        <f>IF(ISERROR(INDEX(($AL$4:$AS$53,$AC$4:$AJ$105,$T$4:$AA$156),,3,$B$16)),"",INDEX(($AL$4:$AS$53,$AC$4:$AJ$105,$T$4:$AA$156),,3,$B$16))</f>
        <v/>
      </c>
      <c r="AX105" s="75" t="str">
        <f>IF(ISERROR(INDEX(($AL$4:$AS$53,$AC$4:$AJ$105,$T$4:$AA$156),,3,$B$16)),"",INDEX(($AL$4:$AS$53,$AC$4:$AJ$105,$T$4:$AA$156),,4,$B$16))</f>
        <v/>
      </c>
      <c r="AY105" s="75" t="str">
        <f>IF(ISERROR(INDEX(($AL$4:$AS$53,$AC$4:$AJ$105,$T$4:$AA$156),,3,$B$16)),"",INDEX(($AL$4:$AS$53,$AC$4:$AJ$105,$T$4:$AA$156),,5,$B$16))</f>
        <v/>
      </c>
      <c r="AZ105" s="75" t="str">
        <f>IF(ISERROR(INDEX(($AL$4:$AS$53,$AC$4:$AJ$105,$T$4:$AA$156),,6,$B$16)),"",INDEX(($AL$4:$AS$53,$AC$4:$AJ$105,$T$4:$AA$156),,6,$B$16))</f>
        <v/>
      </c>
      <c r="BA105" s="75" t="str">
        <f>IF(ISERROR(INDEX(($AL$4:$AS$53,$AC$4:$AJ$105,$T$4:$AA$156),,7,$B$16)),"",INDEX(($AL$4:$AS$53,$AC$4:$AJ$105,$T$4:$AA$156),,7,$B$16))</f>
        <v/>
      </c>
      <c r="BB105" s="75" t="str">
        <f>IF(ISERROR(INDEX(($AL$4:$AS$53,$AC$4:$AJ$105,$T$4:$AA$156),,8,$B$16)),"",INDEX(($AL$4:$AS$53,$AC$4:$AJ$105,$T$4:$AA$156),,8,$B$16))</f>
        <v/>
      </c>
    </row>
    <row r="106" spans="10:54">
      <c r="J106" s="99">
        <v>41560</v>
      </c>
      <c r="K106" s="87">
        <v>2468.5079999999998</v>
      </c>
      <c r="L106" s="87">
        <v>2228.1460000000002</v>
      </c>
      <c r="M106" s="87">
        <v>10089.9413</v>
      </c>
      <c r="N106" s="107">
        <v>41560</v>
      </c>
      <c r="O106" s="87">
        <v>1843.51</v>
      </c>
      <c r="P106" s="87">
        <v>13956.37</v>
      </c>
      <c r="Q106" s="87">
        <v>2739.85</v>
      </c>
      <c r="R106" s="87">
        <v>3022.2080502718691</v>
      </c>
      <c r="T106" s="74">
        <f t="shared" si="30"/>
        <v>41560</v>
      </c>
      <c r="U106" s="75">
        <f t="shared" si="31"/>
        <v>-4.3714705981480306E-2</v>
      </c>
      <c r="V106" s="75">
        <f t="shared" si="32"/>
        <v>-5.5558192962080533E-2</v>
      </c>
      <c r="W106" s="75">
        <f t="shared" si="33"/>
        <v>0.94984793803057355</v>
      </c>
      <c r="X106" s="75">
        <f t="shared" si="34"/>
        <v>0.24071905454153875</v>
      </c>
      <c r="Y106" s="75">
        <f t="shared" si="35"/>
        <v>1.235243714544715</v>
      </c>
      <c r="Z106" s="75">
        <f t="shared" si="36"/>
        <v>0.46973468227317094</v>
      </c>
      <c r="AA106" s="75">
        <f t="shared" si="36"/>
        <v>0.10041056129547377</v>
      </c>
      <c r="AC106" s="74"/>
      <c r="AD106" s="75"/>
      <c r="AE106" s="75"/>
      <c r="AF106" s="75"/>
      <c r="AG106" s="75"/>
      <c r="AH106" s="75"/>
      <c r="AI106" s="75"/>
      <c r="AJ106" s="75"/>
      <c r="AL106" s="79"/>
      <c r="AM106" s="80"/>
      <c r="AN106" s="75"/>
      <c r="AO106" s="75"/>
      <c r="AP106" s="75"/>
      <c r="AQ106" s="75"/>
      <c r="AR106" s="75"/>
      <c r="AS106" s="75"/>
      <c r="AU106" s="74" t="str">
        <f>IF(ISERROR(INDEX(($AL$4:$AS$53,$AC$4:$AJ$105,$T$4:$AA$156),,1,$B$16)),"",INDEX(($AL$4:$AS$53,$AC$4:$AJ$105,$T$4:$AA$156),,1,$B$16))</f>
        <v/>
      </c>
      <c r="AV106" s="75" t="str">
        <f>IF(ISERROR(INDEX(($AL$4:$AS$53,$AC$4:$AJ$105,$T$4:$AA$156),,2,$B$16)),"",INDEX(($AL$4:$AS$53,$AC$4:$AJ$105,$T$4:$AA$156),,2,$B$16))</f>
        <v/>
      </c>
      <c r="AW106" s="75" t="str">
        <f>IF(ISERROR(INDEX(($AL$4:$AS$53,$AC$4:$AJ$105,$T$4:$AA$156),,3,$B$16)),"",INDEX(($AL$4:$AS$53,$AC$4:$AJ$105,$T$4:$AA$156),,3,$B$16))</f>
        <v/>
      </c>
      <c r="AX106" s="75" t="str">
        <f>IF(ISERROR(INDEX(($AL$4:$AS$53,$AC$4:$AJ$105,$T$4:$AA$156),,3,$B$16)),"",INDEX(($AL$4:$AS$53,$AC$4:$AJ$105,$T$4:$AA$156),,4,$B$16))</f>
        <v/>
      </c>
      <c r="AY106" s="75" t="str">
        <f>IF(ISERROR(INDEX(($AL$4:$AS$53,$AC$4:$AJ$105,$T$4:$AA$156),,3,$B$16)),"",INDEX(($AL$4:$AS$53,$AC$4:$AJ$105,$T$4:$AA$156),,5,$B$16))</f>
        <v/>
      </c>
      <c r="AZ106" s="75" t="str">
        <f>IF(ISERROR(INDEX(($AL$4:$AS$53,$AC$4:$AJ$105,$T$4:$AA$156),,6,$B$16)),"",INDEX(($AL$4:$AS$53,$AC$4:$AJ$105,$T$4:$AA$156),,6,$B$16))</f>
        <v/>
      </c>
      <c r="BA106" s="75" t="str">
        <f>IF(ISERROR(INDEX(($AL$4:$AS$53,$AC$4:$AJ$105,$T$4:$AA$156),,7,$B$16)),"",INDEX(($AL$4:$AS$53,$AC$4:$AJ$105,$T$4:$AA$156),,7,$B$16))</f>
        <v/>
      </c>
      <c r="BB106" s="75" t="str">
        <f>IF(ISERROR(INDEX(($AL$4:$AS$53,$AC$4:$AJ$105,$T$4:$AA$156),,8,$B$16)),"",INDEX(($AL$4:$AS$53,$AC$4:$AJ$105,$T$4:$AA$156),,8,$B$16))</f>
        <v/>
      </c>
    </row>
    <row r="107" spans="10:54">
      <c r="J107" s="99">
        <v>41567</v>
      </c>
      <c r="K107" s="87">
        <v>2426.0540000000001</v>
      </c>
      <c r="L107" s="87">
        <v>2193.7800000000002</v>
      </c>
      <c r="M107" s="87">
        <v>10799.4408</v>
      </c>
      <c r="N107" s="107">
        <v>41567</v>
      </c>
      <c r="O107" s="87">
        <v>1910.53</v>
      </c>
      <c r="P107" s="87">
        <v>16860.740000000002</v>
      </c>
      <c r="Q107" s="87">
        <v>2937.46</v>
      </c>
      <c r="R107" s="87">
        <v>3125.522952220118</v>
      </c>
      <c r="T107" s="74">
        <f t="shared" si="30"/>
        <v>41567</v>
      </c>
      <c r="U107" s="75">
        <f t="shared" si="31"/>
        <v>-6.0161132678198337E-2</v>
      </c>
      <c r="V107" s="75">
        <f t="shared" si="32"/>
        <v>-7.0124871779655873E-2</v>
      </c>
      <c r="W107" s="75">
        <f t="shared" si="33"/>
        <v>1.0869563805850135</v>
      </c>
      <c r="X107" s="75">
        <f t="shared" si="34"/>
        <v>0.28582485328164542</v>
      </c>
      <c r="Y107" s="75">
        <f t="shared" si="35"/>
        <v>1.7004058438958456</v>
      </c>
      <c r="Z107" s="75">
        <f t="shared" si="36"/>
        <v>0.57573839436105945</v>
      </c>
      <c r="AA107" s="75">
        <f t="shared" si="36"/>
        <v>0.13802835840008809</v>
      </c>
      <c r="AC107" s="74"/>
      <c r="AD107" s="75"/>
      <c r="AE107" s="75"/>
      <c r="AF107" s="75"/>
      <c r="AG107" s="75"/>
      <c r="AH107" s="75"/>
      <c r="AI107" s="75"/>
      <c r="AJ107" s="75"/>
      <c r="AL107" s="80"/>
      <c r="AM107" s="80"/>
      <c r="AN107" s="75"/>
      <c r="AO107" s="75"/>
      <c r="AP107" s="75"/>
      <c r="AQ107" s="75"/>
      <c r="AR107" s="75"/>
      <c r="AS107" s="75"/>
      <c r="AU107" s="74" t="str">
        <f>IF(ISERROR(INDEX(($AL$4:$AS$53,$AC$4:$AJ$105,$T$4:$AA$156),,1,$B$16)),"",INDEX(($AL$4:$AS$53,$AC$4:$AJ$105,$T$4:$AA$156),,1,$B$16))</f>
        <v/>
      </c>
      <c r="AV107" s="75" t="str">
        <f>IF(ISERROR(INDEX(($AL$4:$AS$53,$AC$4:$AJ$105,$T$4:$AA$156),,2,$B$16)),"",INDEX(($AL$4:$AS$53,$AC$4:$AJ$105,$T$4:$AA$156),,2,$B$16))</f>
        <v/>
      </c>
      <c r="AW107" s="75" t="str">
        <f>IF(ISERROR(INDEX(($AL$4:$AS$53,$AC$4:$AJ$105,$T$4:$AA$156),,3,$B$16)),"",INDEX(($AL$4:$AS$53,$AC$4:$AJ$105,$T$4:$AA$156),,3,$B$16))</f>
        <v/>
      </c>
      <c r="AX107" s="75" t="str">
        <f>IF(ISERROR(INDEX(($AL$4:$AS$53,$AC$4:$AJ$105,$T$4:$AA$156),,3,$B$16)),"",INDEX(($AL$4:$AS$53,$AC$4:$AJ$105,$T$4:$AA$156),,4,$B$16))</f>
        <v/>
      </c>
      <c r="AY107" s="75" t="str">
        <f>IF(ISERROR(INDEX(($AL$4:$AS$53,$AC$4:$AJ$105,$T$4:$AA$156),,3,$B$16)),"",INDEX(($AL$4:$AS$53,$AC$4:$AJ$105,$T$4:$AA$156),,5,$B$16))</f>
        <v/>
      </c>
      <c r="AZ107" s="75" t="str">
        <f>IF(ISERROR(INDEX(($AL$4:$AS$53,$AC$4:$AJ$105,$T$4:$AA$156),,6,$B$16)),"",INDEX(($AL$4:$AS$53,$AC$4:$AJ$105,$T$4:$AA$156),,6,$B$16))</f>
        <v/>
      </c>
      <c r="BA107" s="75" t="str">
        <f>IF(ISERROR(INDEX(($AL$4:$AS$53,$AC$4:$AJ$105,$T$4:$AA$156),,7,$B$16)),"",INDEX(($AL$4:$AS$53,$AC$4:$AJ$105,$T$4:$AA$156),,7,$B$16))</f>
        <v/>
      </c>
      <c r="BB107" s="75" t="str">
        <f>IF(ISERROR(INDEX(($AL$4:$AS$53,$AC$4:$AJ$105,$T$4:$AA$156),,8,$B$16)),"",INDEX(($AL$4:$AS$53,$AC$4:$AJ$105,$T$4:$AA$156),,8,$B$16))</f>
        <v/>
      </c>
    </row>
    <row r="108" spans="10:54">
      <c r="J108" s="99">
        <v>41574</v>
      </c>
      <c r="K108" s="87">
        <v>2368.5590000000002</v>
      </c>
      <c r="L108" s="87">
        <v>2132.9549999999999</v>
      </c>
      <c r="M108" s="87">
        <v>10477.7791</v>
      </c>
      <c r="N108" s="107">
        <v>41574</v>
      </c>
      <c r="O108" s="87">
        <v>1874.19</v>
      </c>
      <c r="P108" s="87">
        <v>17053</v>
      </c>
      <c r="Q108" s="87">
        <v>2968.54</v>
      </c>
      <c r="R108" s="87">
        <v>3240.8866229671385</v>
      </c>
      <c r="T108" s="74">
        <f t="shared" si="30"/>
        <v>41574</v>
      </c>
      <c r="U108" s="75">
        <f t="shared" si="31"/>
        <v>-8.2434353173977515E-2</v>
      </c>
      <c r="V108" s="75">
        <f t="shared" si="32"/>
        <v>-9.5906697976449795E-2</v>
      </c>
      <c r="W108" s="75">
        <f t="shared" si="33"/>
        <v>1.0247963160375213</v>
      </c>
      <c r="X108" s="75">
        <f t="shared" si="34"/>
        <v>0.26136730738168312</v>
      </c>
      <c r="Y108" s="75">
        <f t="shared" si="35"/>
        <v>1.7311980883375138</v>
      </c>
      <c r="Z108" s="75">
        <f t="shared" si="36"/>
        <v>0.59241060412621094</v>
      </c>
      <c r="AA108" s="75">
        <f t="shared" si="36"/>
        <v>0.18003321033886022</v>
      </c>
      <c r="AC108" s="79"/>
      <c r="AD108" s="80"/>
      <c r="AE108" s="75"/>
      <c r="AF108" s="75"/>
      <c r="AG108" s="75"/>
      <c r="AH108" s="75"/>
      <c r="AI108" s="75"/>
      <c r="AJ108" s="75"/>
      <c r="AL108" s="80"/>
      <c r="AM108" s="80"/>
      <c r="AN108" s="75"/>
      <c r="AO108" s="75"/>
      <c r="AP108" s="75"/>
      <c r="AQ108" s="75"/>
      <c r="AR108" s="75"/>
      <c r="AS108" s="75"/>
      <c r="AU108" s="74" t="str">
        <f>IF(ISERROR(INDEX(($AL$4:$AS$53,$AC$4:$AJ$105,$T$4:$AA$156),,1,$B$16)),"",INDEX(($AL$4:$AS$53,$AC$4:$AJ$105,$T$4:$AA$156),,1,$B$16))</f>
        <v/>
      </c>
      <c r="AV108" s="75" t="str">
        <f>IF(ISERROR(INDEX(($AL$4:$AS$53,$AC$4:$AJ$105,$T$4:$AA$156),,2,$B$16)),"",INDEX(($AL$4:$AS$53,$AC$4:$AJ$105,$T$4:$AA$156),,2,$B$16))</f>
        <v/>
      </c>
      <c r="AW108" s="75" t="str">
        <f>IF(ISERROR(INDEX(($AL$4:$AS$53,$AC$4:$AJ$105,$T$4:$AA$156),,3,$B$16)),"",INDEX(($AL$4:$AS$53,$AC$4:$AJ$105,$T$4:$AA$156),,3,$B$16))</f>
        <v/>
      </c>
      <c r="AX108" s="75" t="str">
        <f>IF(ISERROR(INDEX(($AL$4:$AS$53,$AC$4:$AJ$105,$T$4:$AA$156),,3,$B$16)),"",INDEX(($AL$4:$AS$53,$AC$4:$AJ$105,$T$4:$AA$156),,4,$B$16))</f>
        <v/>
      </c>
      <c r="AY108" s="75" t="str">
        <f>IF(ISERROR(INDEX(($AL$4:$AS$53,$AC$4:$AJ$105,$T$4:$AA$156),,3,$B$16)),"",INDEX(($AL$4:$AS$53,$AC$4:$AJ$105,$T$4:$AA$156),,5,$B$16))</f>
        <v/>
      </c>
      <c r="AZ108" s="75" t="str">
        <f>IF(ISERROR(INDEX(($AL$4:$AS$53,$AC$4:$AJ$105,$T$4:$AA$156),,6,$B$16)),"",INDEX(($AL$4:$AS$53,$AC$4:$AJ$105,$T$4:$AA$156),,6,$B$16))</f>
        <v/>
      </c>
      <c r="BA108" s="75" t="str">
        <f>IF(ISERROR(INDEX(($AL$4:$AS$53,$AC$4:$AJ$105,$T$4:$AA$156),,7,$B$16)),"",INDEX(($AL$4:$AS$53,$AC$4:$AJ$105,$T$4:$AA$156),,7,$B$16))</f>
        <v/>
      </c>
      <c r="BB108" s="75" t="str">
        <f>IF(ISERROR(INDEX(($AL$4:$AS$53,$AC$4:$AJ$105,$T$4:$AA$156),,8,$B$16)),"",INDEX(($AL$4:$AS$53,$AC$4:$AJ$105,$T$4:$AA$156),,8,$B$16))</f>
        <v/>
      </c>
    </row>
    <row r="109" spans="10:54">
      <c r="J109" s="99">
        <v>41581</v>
      </c>
      <c r="K109" s="87">
        <v>2384.96</v>
      </c>
      <c r="L109" s="87">
        <v>2149.5619999999999</v>
      </c>
      <c r="M109" s="87">
        <v>9615.7477999999992</v>
      </c>
      <c r="N109" s="107">
        <v>41581</v>
      </c>
      <c r="O109" s="87">
        <v>1728.24</v>
      </c>
      <c r="P109" s="87">
        <v>15147.46</v>
      </c>
      <c r="Q109" s="87">
        <v>2849.59</v>
      </c>
      <c r="R109" s="87">
        <v>3419.6036338125928</v>
      </c>
      <c r="T109" s="74">
        <f t="shared" si="30"/>
        <v>41581</v>
      </c>
      <c r="U109" s="75">
        <f t="shared" si="31"/>
        <v>-7.608070347659035E-2</v>
      </c>
      <c r="V109" s="75">
        <f t="shared" si="32"/>
        <v>-8.8867507057417194E-2</v>
      </c>
      <c r="W109" s="75">
        <f t="shared" si="33"/>
        <v>0.85821160529962848</v>
      </c>
      <c r="X109" s="75">
        <f t="shared" si="34"/>
        <v>0.16314004199644661</v>
      </c>
      <c r="Y109" s="75">
        <f t="shared" si="35"/>
        <v>1.4260079631249019</v>
      </c>
      <c r="Z109" s="75">
        <f t="shared" si="36"/>
        <v>0.52860238818139882</v>
      </c>
      <c r="AA109" s="75">
        <f t="shared" si="36"/>
        <v>0.24510552930108531</v>
      </c>
      <c r="AC109" s="79"/>
      <c r="AD109" s="80"/>
      <c r="AE109" s="75"/>
      <c r="AF109" s="75"/>
      <c r="AG109" s="75"/>
      <c r="AH109" s="75"/>
      <c r="AI109" s="75"/>
      <c r="AJ109" s="75"/>
      <c r="AL109" s="80"/>
      <c r="AM109" s="80"/>
      <c r="AN109" s="75"/>
      <c r="AO109" s="75"/>
      <c r="AP109" s="75"/>
      <c r="AQ109" s="75"/>
      <c r="AR109" s="75"/>
      <c r="AS109" s="75"/>
      <c r="AU109" s="74" t="str">
        <f>IF(ISERROR(INDEX(($AL$4:$AS$53,$AC$4:$AJ$105,$T$4:$AA$156),,1,$B$16)),"",INDEX(($AL$4:$AS$53,$AC$4:$AJ$105,$T$4:$AA$156),,1,$B$16))</f>
        <v/>
      </c>
      <c r="AV109" s="75" t="str">
        <f>IF(ISERROR(INDEX(($AL$4:$AS$53,$AC$4:$AJ$105,$T$4:$AA$156),,2,$B$16)),"",INDEX(($AL$4:$AS$53,$AC$4:$AJ$105,$T$4:$AA$156),,2,$B$16))</f>
        <v/>
      </c>
      <c r="AW109" s="75" t="str">
        <f>IF(ISERROR(INDEX(($AL$4:$AS$53,$AC$4:$AJ$105,$T$4:$AA$156),,3,$B$16)),"",INDEX(($AL$4:$AS$53,$AC$4:$AJ$105,$T$4:$AA$156),,3,$B$16))</f>
        <v/>
      </c>
      <c r="AX109" s="75" t="str">
        <f>IF(ISERROR(INDEX(($AL$4:$AS$53,$AC$4:$AJ$105,$T$4:$AA$156),,3,$B$16)),"",INDEX(($AL$4:$AS$53,$AC$4:$AJ$105,$T$4:$AA$156),,4,$B$16))</f>
        <v/>
      </c>
      <c r="AY109" s="75" t="str">
        <f>IF(ISERROR(INDEX(($AL$4:$AS$53,$AC$4:$AJ$105,$T$4:$AA$156),,3,$B$16)),"",INDEX(($AL$4:$AS$53,$AC$4:$AJ$105,$T$4:$AA$156),,5,$B$16))</f>
        <v/>
      </c>
      <c r="AZ109" s="75" t="str">
        <f>IF(ISERROR(INDEX(($AL$4:$AS$53,$AC$4:$AJ$105,$T$4:$AA$156),,6,$B$16)),"",INDEX(($AL$4:$AS$53,$AC$4:$AJ$105,$T$4:$AA$156),,6,$B$16))</f>
        <v/>
      </c>
      <c r="BA109" s="75" t="str">
        <f>IF(ISERROR(INDEX(($AL$4:$AS$53,$AC$4:$AJ$105,$T$4:$AA$156),,7,$B$16)),"",INDEX(($AL$4:$AS$53,$AC$4:$AJ$105,$T$4:$AA$156),,7,$B$16))</f>
        <v/>
      </c>
      <c r="BB109" s="75" t="str">
        <f>IF(ISERROR(INDEX(($AL$4:$AS$53,$AC$4:$AJ$105,$T$4:$AA$156),,8,$B$16)),"",INDEX(($AL$4:$AS$53,$AC$4:$AJ$105,$T$4:$AA$156),,8,$B$16))</f>
        <v/>
      </c>
    </row>
    <row r="110" spans="10:54">
      <c r="J110" s="99">
        <v>41588</v>
      </c>
      <c r="K110" s="87">
        <v>2307.9450000000002</v>
      </c>
      <c r="L110" s="87">
        <v>2106.127</v>
      </c>
      <c r="M110" s="87">
        <v>10137.174499999999</v>
      </c>
      <c r="N110" s="107">
        <v>41588</v>
      </c>
      <c r="O110" s="87">
        <v>1797.15</v>
      </c>
      <c r="P110" s="87">
        <v>16854.009999999998</v>
      </c>
      <c r="Q110" s="87">
        <v>2875.54</v>
      </c>
      <c r="R110" s="87">
        <v>3547.6444377033204</v>
      </c>
      <c r="T110" s="74">
        <f t="shared" si="30"/>
        <v>41588</v>
      </c>
      <c r="U110" s="75">
        <f t="shared" si="31"/>
        <v>-0.10591585568952067</v>
      </c>
      <c r="V110" s="75">
        <f t="shared" si="32"/>
        <v>-0.10727825298191773</v>
      </c>
      <c r="W110" s="75">
        <f t="shared" si="33"/>
        <v>0.95897559842901248</v>
      </c>
      <c r="X110" s="75">
        <f t="shared" si="34"/>
        <v>0.20951784848974331</v>
      </c>
      <c r="Y110" s="75">
        <f t="shared" si="35"/>
        <v>1.6993279711969351</v>
      </c>
      <c r="Z110" s="75">
        <f t="shared" si="36"/>
        <v>0.54252271776330607</v>
      </c>
      <c r="AA110" s="75">
        <f t="shared" si="36"/>
        <v>0.29172622864885001</v>
      </c>
      <c r="AC110" s="79"/>
      <c r="AD110" s="80"/>
      <c r="AE110" s="75"/>
      <c r="AF110" s="75"/>
      <c r="AG110" s="75"/>
      <c r="AH110" s="75"/>
      <c r="AI110" s="75"/>
      <c r="AJ110" s="75"/>
      <c r="AL110" s="80"/>
      <c r="AM110" s="80"/>
      <c r="AN110" s="75"/>
      <c r="AO110" s="75"/>
      <c r="AP110" s="75"/>
      <c r="AQ110" s="75"/>
      <c r="AR110" s="75"/>
      <c r="AS110" s="75"/>
      <c r="AU110" s="74" t="str">
        <f>IF(ISERROR(INDEX(($AL$4:$AS$53,$AC$4:$AJ$105,$T$4:$AA$156),,1,$B$16)),"",INDEX(($AL$4:$AS$53,$AC$4:$AJ$105,$T$4:$AA$156),,1,$B$16))</f>
        <v/>
      </c>
      <c r="AV110" s="75" t="str">
        <f>IF(ISERROR(INDEX(($AL$4:$AS$53,$AC$4:$AJ$105,$T$4:$AA$156),,2,$B$16)),"",INDEX(($AL$4:$AS$53,$AC$4:$AJ$105,$T$4:$AA$156),,2,$B$16))</f>
        <v/>
      </c>
      <c r="AW110" s="75" t="str">
        <f>IF(ISERROR(INDEX(($AL$4:$AS$53,$AC$4:$AJ$105,$T$4:$AA$156),,3,$B$16)),"",INDEX(($AL$4:$AS$53,$AC$4:$AJ$105,$T$4:$AA$156),,3,$B$16))</f>
        <v/>
      </c>
      <c r="AX110" s="75" t="str">
        <f>IF(ISERROR(INDEX(($AL$4:$AS$53,$AC$4:$AJ$105,$T$4:$AA$156),,3,$B$16)),"",INDEX(($AL$4:$AS$53,$AC$4:$AJ$105,$T$4:$AA$156),,4,$B$16))</f>
        <v/>
      </c>
      <c r="AY110" s="75" t="str">
        <f>IF(ISERROR(INDEX(($AL$4:$AS$53,$AC$4:$AJ$105,$T$4:$AA$156),,3,$B$16)),"",INDEX(($AL$4:$AS$53,$AC$4:$AJ$105,$T$4:$AA$156),,5,$B$16))</f>
        <v/>
      </c>
      <c r="AZ110" s="75" t="str">
        <f>IF(ISERROR(INDEX(($AL$4:$AS$53,$AC$4:$AJ$105,$T$4:$AA$156),,6,$B$16)),"",INDEX(($AL$4:$AS$53,$AC$4:$AJ$105,$T$4:$AA$156),,6,$B$16))</f>
        <v/>
      </c>
      <c r="BA110" s="75" t="str">
        <f>IF(ISERROR(INDEX(($AL$4:$AS$53,$AC$4:$AJ$105,$T$4:$AA$156),,7,$B$16)),"",INDEX(($AL$4:$AS$53,$AC$4:$AJ$105,$T$4:$AA$156),,7,$B$16))</f>
        <v/>
      </c>
      <c r="BB110" s="75" t="str">
        <f>IF(ISERROR(INDEX(($AL$4:$AS$53,$AC$4:$AJ$105,$T$4:$AA$156),,8,$B$16)),"",INDEX(($AL$4:$AS$53,$AC$4:$AJ$105,$T$4:$AA$156),,8,$B$16))</f>
        <v/>
      </c>
    </row>
    <row r="111" spans="10:54">
      <c r="J111" s="99">
        <v>41595</v>
      </c>
      <c r="K111" s="87">
        <v>2350.7339999999999</v>
      </c>
      <c r="L111" s="87">
        <v>2135.8270000000002</v>
      </c>
      <c r="M111" s="87">
        <v>10282.503199999999</v>
      </c>
      <c r="N111" s="107">
        <v>41595</v>
      </c>
      <c r="O111" s="87">
        <v>1846.24</v>
      </c>
      <c r="P111" s="87">
        <v>16712.04</v>
      </c>
      <c r="Q111" s="87">
        <v>2879.4</v>
      </c>
      <c r="R111" s="87">
        <v>3532.8715360123106</v>
      </c>
      <c r="T111" s="74">
        <f t="shared" si="30"/>
        <v>41595</v>
      </c>
      <c r="U111" s="75">
        <f t="shared" si="31"/>
        <v>-8.9339651988435631E-2</v>
      </c>
      <c r="V111" s="75">
        <f t="shared" si="32"/>
        <v>-9.4689346478920799E-2</v>
      </c>
      <c r="W111" s="75">
        <f t="shared" si="33"/>
        <v>0.98705989125157467</v>
      </c>
      <c r="X111" s="75">
        <f t="shared" si="34"/>
        <v>0.24255639907392457</v>
      </c>
      <c r="Y111" s="75">
        <f t="shared" si="35"/>
        <v>1.6765901425098262</v>
      </c>
      <c r="Z111" s="75">
        <f t="shared" si="36"/>
        <v>0.54459333326180959</v>
      </c>
      <c r="AA111" s="75">
        <f t="shared" si="36"/>
        <v>0.28634729484569754</v>
      </c>
      <c r="AC111" s="79"/>
      <c r="AD111" s="80"/>
      <c r="AE111" s="75"/>
      <c r="AF111" s="75"/>
      <c r="AG111" s="75"/>
      <c r="AH111" s="75"/>
      <c r="AI111" s="75"/>
      <c r="AJ111" s="75"/>
      <c r="AL111" s="80"/>
      <c r="AM111" s="80"/>
      <c r="AN111" s="75"/>
      <c r="AO111" s="75"/>
      <c r="AP111" s="75"/>
      <c r="AQ111" s="75"/>
      <c r="AR111" s="75"/>
      <c r="AS111" s="75"/>
      <c r="AU111" s="74" t="str">
        <f>IF(ISERROR(INDEX(($AL$4:$AS$53,$AC$4:$AJ$105,$T$4:$AA$156),,1,$B$16)),"",INDEX(($AL$4:$AS$53,$AC$4:$AJ$105,$T$4:$AA$156),,1,$B$16))</f>
        <v/>
      </c>
      <c r="AV111" s="75" t="str">
        <f>IF(ISERROR(INDEX(($AL$4:$AS$53,$AC$4:$AJ$105,$T$4:$AA$156),,2,$B$16)),"",INDEX(($AL$4:$AS$53,$AC$4:$AJ$105,$T$4:$AA$156),,2,$B$16))</f>
        <v/>
      </c>
      <c r="AW111" s="75" t="str">
        <f>IF(ISERROR(INDEX(($AL$4:$AS$53,$AC$4:$AJ$105,$T$4:$AA$156),,3,$B$16)),"",INDEX(($AL$4:$AS$53,$AC$4:$AJ$105,$T$4:$AA$156),,3,$B$16))</f>
        <v/>
      </c>
      <c r="AX111" s="75" t="str">
        <f>IF(ISERROR(INDEX(($AL$4:$AS$53,$AC$4:$AJ$105,$T$4:$AA$156),,3,$B$16)),"",INDEX(($AL$4:$AS$53,$AC$4:$AJ$105,$T$4:$AA$156),,4,$B$16))</f>
        <v/>
      </c>
      <c r="AY111" s="75" t="str">
        <f>IF(ISERROR(INDEX(($AL$4:$AS$53,$AC$4:$AJ$105,$T$4:$AA$156),,3,$B$16)),"",INDEX(($AL$4:$AS$53,$AC$4:$AJ$105,$T$4:$AA$156),,5,$B$16))</f>
        <v/>
      </c>
      <c r="AZ111" s="75" t="str">
        <f>IF(ISERROR(INDEX(($AL$4:$AS$53,$AC$4:$AJ$105,$T$4:$AA$156),,6,$B$16)),"",INDEX(($AL$4:$AS$53,$AC$4:$AJ$105,$T$4:$AA$156),,6,$B$16))</f>
        <v/>
      </c>
      <c r="BA111" s="75" t="str">
        <f>IF(ISERROR(INDEX(($AL$4:$AS$53,$AC$4:$AJ$105,$T$4:$AA$156),,7,$B$16)),"",INDEX(($AL$4:$AS$53,$AC$4:$AJ$105,$T$4:$AA$156),,7,$B$16))</f>
        <v/>
      </c>
      <c r="BB111" s="75" t="str">
        <f>IF(ISERROR(INDEX(($AL$4:$AS$53,$AC$4:$AJ$105,$T$4:$AA$156),,8,$B$16)),"",INDEX(($AL$4:$AS$53,$AC$4:$AJ$105,$T$4:$AA$156),,8,$B$16))</f>
        <v/>
      </c>
    </row>
    <row r="112" spans="10:54">
      <c r="J112" s="99">
        <v>41602</v>
      </c>
      <c r="K112" s="87">
        <v>2397.962</v>
      </c>
      <c r="L112" s="87">
        <v>2196.3780000000002</v>
      </c>
      <c r="M112" s="87">
        <v>10269.0182</v>
      </c>
      <c r="N112" s="107">
        <v>41602</v>
      </c>
      <c r="O112" s="87">
        <v>1853.12</v>
      </c>
      <c r="P112" s="87">
        <v>16575.97</v>
      </c>
      <c r="Q112" s="87">
        <v>2932.62</v>
      </c>
      <c r="R112" s="87">
        <v>3484.7753479285393</v>
      </c>
      <c r="T112" s="74">
        <f t="shared" si="30"/>
        <v>41602</v>
      </c>
      <c r="U112" s="75">
        <f t="shared" si="31"/>
        <v>-7.1043806130975606E-2</v>
      </c>
      <c r="V112" s="75">
        <f t="shared" si="32"/>
        <v>-6.9023660362322992E-2</v>
      </c>
      <c r="W112" s="75">
        <f t="shared" si="33"/>
        <v>0.98445395939701164</v>
      </c>
      <c r="X112" s="75">
        <f t="shared" si="34"/>
        <v>0.24718677650352672</v>
      </c>
      <c r="Y112" s="75">
        <f t="shared" si="35"/>
        <v>1.6547972542274074</v>
      </c>
      <c r="Z112" s="75">
        <f t="shared" si="36"/>
        <v>0.57314207855464594</v>
      </c>
      <c r="AA112" s="75">
        <f t="shared" si="36"/>
        <v>0.26883508111154564</v>
      </c>
      <c r="AC112" s="79"/>
      <c r="AD112" s="80"/>
      <c r="AE112" s="75"/>
      <c r="AF112" s="75"/>
      <c r="AG112" s="75"/>
      <c r="AH112" s="75"/>
      <c r="AI112" s="75"/>
      <c r="AJ112" s="75"/>
      <c r="AL112" s="80"/>
      <c r="AM112" s="80"/>
      <c r="AN112" s="75"/>
      <c r="AO112" s="75"/>
      <c r="AP112" s="75"/>
      <c r="AQ112" s="75"/>
      <c r="AR112" s="75"/>
      <c r="AS112" s="75"/>
      <c r="AU112" s="74" t="str">
        <f>IF(ISERROR(INDEX(($AL$4:$AS$53,$AC$4:$AJ$105,$T$4:$AA$156),,1,$B$16)),"",INDEX(($AL$4:$AS$53,$AC$4:$AJ$105,$T$4:$AA$156),,1,$B$16))</f>
        <v/>
      </c>
      <c r="AV112" s="75" t="str">
        <f>IF(ISERROR(INDEX(($AL$4:$AS$53,$AC$4:$AJ$105,$T$4:$AA$156),,2,$B$16)),"",INDEX(($AL$4:$AS$53,$AC$4:$AJ$105,$T$4:$AA$156),,2,$B$16))</f>
        <v/>
      </c>
      <c r="AW112" s="75" t="str">
        <f>IF(ISERROR(INDEX(($AL$4:$AS$53,$AC$4:$AJ$105,$T$4:$AA$156),,3,$B$16)),"",INDEX(($AL$4:$AS$53,$AC$4:$AJ$105,$T$4:$AA$156),,3,$B$16))</f>
        <v/>
      </c>
      <c r="AX112" s="75" t="str">
        <f>IF(ISERROR(INDEX(($AL$4:$AS$53,$AC$4:$AJ$105,$T$4:$AA$156),,3,$B$16)),"",INDEX(($AL$4:$AS$53,$AC$4:$AJ$105,$T$4:$AA$156),,4,$B$16))</f>
        <v/>
      </c>
      <c r="AY112" s="75" t="str">
        <f>IF(ISERROR(INDEX(($AL$4:$AS$53,$AC$4:$AJ$105,$T$4:$AA$156),,3,$B$16)),"",INDEX(($AL$4:$AS$53,$AC$4:$AJ$105,$T$4:$AA$156),,5,$B$16))</f>
        <v/>
      </c>
      <c r="AZ112" s="75" t="str">
        <f>IF(ISERROR(INDEX(($AL$4:$AS$53,$AC$4:$AJ$105,$T$4:$AA$156),,6,$B$16)),"",INDEX(($AL$4:$AS$53,$AC$4:$AJ$105,$T$4:$AA$156),,6,$B$16))</f>
        <v/>
      </c>
      <c r="BA112" s="75" t="str">
        <f>IF(ISERROR(INDEX(($AL$4:$AS$53,$AC$4:$AJ$105,$T$4:$AA$156),,7,$B$16)),"",INDEX(($AL$4:$AS$53,$AC$4:$AJ$105,$T$4:$AA$156),,7,$B$16))</f>
        <v/>
      </c>
      <c r="BB112" s="75" t="str">
        <f>IF(ISERROR(INDEX(($AL$4:$AS$53,$AC$4:$AJ$105,$T$4:$AA$156),,8,$B$16)),"",INDEX(($AL$4:$AS$53,$AC$4:$AJ$105,$T$4:$AA$156),,8,$B$16))</f>
        <v/>
      </c>
    </row>
    <row r="113" spans="10:54">
      <c r="J113" s="99">
        <v>41609</v>
      </c>
      <c r="K113" s="87">
        <v>2438.944</v>
      </c>
      <c r="L113" s="87">
        <v>2220.5039999999999</v>
      </c>
      <c r="M113" s="87">
        <v>10463.3642</v>
      </c>
      <c r="N113" s="107">
        <v>41609</v>
      </c>
      <c r="O113" s="87">
        <v>1892.35</v>
      </c>
      <c r="P113" s="87">
        <v>16785.32</v>
      </c>
      <c r="Q113" s="87">
        <v>2957.72</v>
      </c>
      <c r="R113" s="87">
        <v>3456.2034322337604</v>
      </c>
      <c r="T113" s="74">
        <f t="shared" si="30"/>
        <v>41609</v>
      </c>
      <c r="U113" s="75">
        <f t="shared" si="31"/>
        <v>-5.516762346538695E-2</v>
      </c>
      <c r="V113" s="75">
        <f t="shared" si="32"/>
        <v>-5.8797399140393836E-2</v>
      </c>
      <c r="W113" s="75">
        <f t="shared" si="33"/>
        <v>1.0220106840693832</v>
      </c>
      <c r="X113" s="75">
        <f t="shared" si="34"/>
        <v>0.27358935013191199</v>
      </c>
      <c r="Y113" s="75">
        <f t="shared" si="35"/>
        <v>1.6883266226548663</v>
      </c>
      <c r="Z113" s="75">
        <f t="shared" si="36"/>
        <v>0.5866064435837739</v>
      </c>
      <c r="AA113" s="75">
        <f t="shared" si="36"/>
        <v>0.2584318139426458</v>
      </c>
      <c r="AC113" s="79"/>
      <c r="AD113" s="80"/>
      <c r="AE113" s="75"/>
      <c r="AF113" s="75"/>
      <c r="AG113" s="75"/>
      <c r="AH113" s="75"/>
      <c r="AI113" s="75"/>
      <c r="AJ113" s="75"/>
      <c r="AL113" s="80"/>
      <c r="AM113" s="80"/>
      <c r="AN113" s="75"/>
      <c r="AO113" s="75"/>
      <c r="AP113" s="75"/>
      <c r="AQ113" s="75"/>
      <c r="AR113" s="75"/>
      <c r="AS113" s="75"/>
      <c r="AU113" s="74" t="str">
        <f>IF(ISERROR(INDEX(($AL$4:$AS$53,$AC$4:$AJ$105,$T$4:$AA$156),,1,$B$16)),"",INDEX(($AL$4:$AS$53,$AC$4:$AJ$105,$T$4:$AA$156),,1,$B$16))</f>
        <v/>
      </c>
      <c r="AV113" s="75" t="str">
        <f>IF(ISERROR(INDEX(($AL$4:$AS$53,$AC$4:$AJ$105,$T$4:$AA$156),,2,$B$16)),"",INDEX(($AL$4:$AS$53,$AC$4:$AJ$105,$T$4:$AA$156),,2,$B$16))</f>
        <v/>
      </c>
      <c r="AW113" s="75" t="str">
        <f>IF(ISERROR(INDEX(($AL$4:$AS$53,$AC$4:$AJ$105,$T$4:$AA$156),,3,$B$16)),"",INDEX(($AL$4:$AS$53,$AC$4:$AJ$105,$T$4:$AA$156),,3,$B$16))</f>
        <v/>
      </c>
      <c r="AX113" s="75" t="str">
        <f>IF(ISERROR(INDEX(($AL$4:$AS$53,$AC$4:$AJ$105,$T$4:$AA$156),,3,$B$16)),"",INDEX(($AL$4:$AS$53,$AC$4:$AJ$105,$T$4:$AA$156),,4,$B$16))</f>
        <v/>
      </c>
      <c r="AY113" s="75" t="str">
        <f>IF(ISERROR(INDEX(($AL$4:$AS$53,$AC$4:$AJ$105,$T$4:$AA$156),,3,$B$16)),"",INDEX(($AL$4:$AS$53,$AC$4:$AJ$105,$T$4:$AA$156),,5,$B$16))</f>
        <v/>
      </c>
      <c r="AZ113" s="75" t="str">
        <f>IF(ISERROR(INDEX(($AL$4:$AS$53,$AC$4:$AJ$105,$T$4:$AA$156),,6,$B$16)),"",INDEX(($AL$4:$AS$53,$AC$4:$AJ$105,$T$4:$AA$156),,6,$B$16))</f>
        <v/>
      </c>
      <c r="BA113" s="75" t="str">
        <f>IF(ISERROR(INDEX(($AL$4:$AS$53,$AC$4:$AJ$105,$T$4:$AA$156),,7,$B$16)),"",INDEX(($AL$4:$AS$53,$AC$4:$AJ$105,$T$4:$AA$156),,7,$B$16))</f>
        <v/>
      </c>
      <c r="BB113" s="75" t="str">
        <f>IF(ISERROR(INDEX(($AL$4:$AS$53,$AC$4:$AJ$105,$T$4:$AA$156),,8,$B$16)),"",INDEX(($AL$4:$AS$53,$AC$4:$AJ$105,$T$4:$AA$156),,8,$B$16))</f>
        <v/>
      </c>
    </row>
    <row r="114" spans="10:54">
      <c r="J114" s="99">
        <v>41616</v>
      </c>
      <c r="K114" s="87">
        <v>2452.2869999999998</v>
      </c>
      <c r="L114" s="87">
        <v>2237.1080000000002</v>
      </c>
      <c r="M114" s="87">
        <v>9907.4074999999993</v>
      </c>
      <c r="N114" s="107">
        <v>41616</v>
      </c>
      <c r="O114" s="87">
        <v>1728.71</v>
      </c>
      <c r="P114" s="87">
        <v>16870.189999999999</v>
      </c>
      <c r="Q114" s="87">
        <v>2985.22</v>
      </c>
      <c r="R114" s="87">
        <v>3654.966385429268</v>
      </c>
      <c r="T114" s="74">
        <f t="shared" si="30"/>
        <v>41616</v>
      </c>
      <c r="U114" s="75">
        <f t="shared" si="31"/>
        <v>-4.9998624751147913E-2</v>
      </c>
      <c r="V114" s="75">
        <f t="shared" si="32"/>
        <v>-5.1759479828078603E-2</v>
      </c>
      <c r="W114" s="75">
        <f t="shared" si="33"/>
        <v>0.91457388211997204</v>
      </c>
      <c r="X114" s="75">
        <f t="shared" si="34"/>
        <v>0.1634563613848059</v>
      </c>
      <c r="Y114" s="75">
        <f t="shared" si="35"/>
        <v>1.7019193501372567</v>
      </c>
      <c r="Z114" s="75">
        <f t="shared" si="36"/>
        <v>0.60135823793839638</v>
      </c>
      <c r="AA114" s="75">
        <f t="shared" si="36"/>
        <v>0.33080302375096426</v>
      </c>
      <c r="AC114" s="79"/>
      <c r="AD114" s="80"/>
      <c r="AE114" s="75"/>
      <c r="AF114" s="75"/>
      <c r="AG114" s="75"/>
      <c r="AH114" s="75"/>
      <c r="AI114" s="75"/>
      <c r="AJ114" s="75"/>
      <c r="AL114" s="80"/>
      <c r="AM114" s="80"/>
      <c r="AN114" s="75"/>
      <c r="AO114" s="75"/>
      <c r="AP114" s="75"/>
      <c r="AQ114" s="75"/>
      <c r="AR114" s="75"/>
      <c r="AS114" s="75"/>
      <c r="AU114" s="74" t="str">
        <f>IF(ISERROR(INDEX(($AL$4:$AS$53,$AC$4:$AJ$105,$T$4:$AA$156),,1,$B$16)),"",INDEX(($AL$4:$AS$53,$AC$4:$AJ$105,$T$4:$AA$156),,1,$B$16))</f>
        <v/>
      </c>
      <c r="AV114" s="75" t="str">
        <f>IF(ISERROR(INDEX(($AL$4:$AS$53,$AC$4:$AJ$105,$T$4:$AA$156),,2,$B$16)),"",INDEX(($AL$4:$AS$53,$AC$4:$AJ$105,$T$4:$AA$156),,2,$B$16))</f>
        <v/>
      </c>
      <c r="AW114" s="75" t="str">
        <f>IF(ISERROR(INDEX(($AL$4:$AS$53,$AC$4:$AJ$105,$T$4:$AA$156),,3,$B$16)),"",INDEX(($AL$4:$AS$53,$AC$4:$AJ$105,$T$4:$AA$156),,3,$B$16))</f>
        <v/>
      </c>
      <c r="AX114" s="75" t="str">
        <f>IF(ISERROR(INDEX(($AL$4:$AS$53,$AC$4:$AJ$105,$T$4:$AA$156),,3,$B$16)),"",INDEX(($AL$4:$AS$53,$AC$4:$AJ$105,$T$4:$AA$156),,4,$B$16))</f>
        <v/>
      </c>
      <c r="AY114" s="75" t="str">
        <f>IF(ISERROR(INDEX(($AL$4:$AS$53,$AC$4:$AJ$105,$T$4:$AA$156),,3,$B$16)),"",INDEX(($AL$4:$AS$53,$AC$4:$AJ$105,$T$4:$AA$156),,5,$B$16))</f>
        <v/>
      </c>
      <c r="AZ114" s="75" t="str">
        <f>IF(ISERROR(INDEX(($AL$4:$AS$53,$AC$4:$AJ$105,$T$4:$AA$156),,6,$B$16)),"",INDEX(($AL$4:$AS$53,$AC$4:$AJ$105,$T$4:$AA$156),,6,$B$16))</f>
        <v/>
      </c>
      <c r="BA114" s="75" t="str">
        <f>IF(ISERROR(INDEX(($AL$4:$AS$53,$AC$4:$AJ$105,$T$4:$AA$156),,7,$B$16)),"",INDEX(($AL$4:$AS$53,$AC$4:$AJ$105,$T$4:$AA$156),,7,$B$16))</f>
        <v/>
      </c>
      <c r="BB114" s="75" t="str">
        <f>IF(ISERROR(INDEX(($AL$4:$AS$53,$AC$4:$AJ$105,$T$4:$AA$156),,8,$B$16)),"",INDEX(($AL$4:$AS$53,$AC$4:$AJ$105,$T$4:$AA$156),,8,$B$16))</f>
        <v/>
      </c>
    </row>
    <row r="115" spans="10:54">
      <c r="J115" s="99">
        <v>41623</v>
      </c>
      <c r="K115" s="87">
        <v>2406.6390000000001</v>
      </c>
      <c r="L115" s="87">
        <v>2196.0749999999998</v>
      </c>
      <c r="M115" s="87">
        <v>10070.3392</v>
      </c>
      <c r="N115" s="107">
        <v>41623</v>
      </c>
      <c r="O115" s="87">
        <v>1775.87</v>
      </c>
      <c r="P115" s="87">
        <v>16525.009999999998</v>
      </c>
      <c r="Q115" s="87">
        <v>2966.19</v>
      </c>
      <c r="R115" s="87">
        <v>3540.096819270831</v>
      </c>
      <c r="T115" s="74">
        <f t="shared" si="30"/>
        <v>41623</v>
      </c>
      <c r="U115" s="75">
        <f t="shared" si="31"/>
        <v>-6.7682388020846473E-2</v>
      </c>
      <c r="V115" s="75">
        <f t="shared" si="32"/>
        <v>-6.9152092640788032E-2</v>
      </c>
      <c r="W115" s="75">
        <f t="shared" si="33"/>
        <v>0.9460598967397813</v>
      </c>
      <c r="X115" s="75">
        <f t="shared" si="34"/>
        <v>0.19519598341678779</v>
      </c>
      <c r="Y115" s="75">
        <f t="shared" si="35"/>
        <v>1.6466355316811288</v>
      </c>
      <c r="Z115" s="75">
        <f t="shared" si="36"/>
        <v>0.59114999624499776</v>
      </c>
      <c r="AA115" s="75">
        <f t="shared" si="36"/>
        <v>0.28897807931644648</v>
      </c>
      <c r="AC115" s="79"/>
      <c r="AD115" s="80"/>
      <c r="AE115" s="75"/>
      <c r="AF115" s="75"/>
      <c r="AG115" s="75"/>
      <c r="AH115" s="75"/>
      <c r="AI115" s="75"/>
      <c r="AJ115" s="75"/>
      <c r="AL115" s="80"/>
      <c r="AM115" s="80"/>
      <c r="AN115" s="75"/>
      <c r="AO115" s="75"/>
      <c r="AP115" s="75"/>
      <c r="AQ115" s="75"/>
      <c r="AR115" s="75"/>
      <c r="AS115" s="75"/>
      <c r="AU115" s="74" t="str">
        <f>IF(ISERROR(INDEX(($AL$4:$AS$53,$AC$4:$AJ$105,$T$4:$AA$156),,1,$B$16)),"",INDEX(($AL$4:$AS$53,$AC$4:$AJ$105,$T$4:$AA$156),,1,$B$16))</f>
        <v/>
      </c>
      <c r="AV115" s="75" t="str">
        <f>IF(ISERROR(INDEX(($AL$4:$AS$53,$AC$4:$AJ$105,$T$4:$AA$156),,2,$B$16)),"",INDEX(($AL$4:$AS$53,$AC$4:$AJ$105,$T$4:$AA$156),,2,$B$16))</f>
        <v/>
      </c>
      <c r="AW115" s="75" t="str">
        <f>IF(ISERROR(INDEX(($AL$4:$AS$53,$AC$4:$AJ$105,$T$4:$AA$156),,3,$B$16)),"",INDEX(($AL$4:$AS$53,$AC$4:$AJ$105,$T$4:$AA$156),,3,$B$16))</f>
        <v/>
      </c>
      <c r="AX115" s="75" t="str">
        <f>IF(ISERROR(INDEX(($AL$4:$AS$53,$AC$4:$AJ$105,$T$4:$AA$156),,3,$B$16)),"",INDEX(($AL$4:$AS$53,$AC$4:$AJ$105,$T$4:$AA$156),,4,$B$16))</f>
        <v/>
      </c>
      <c r="AY115" s="75" t="str">
        <f>IF(ISERROR(INDEX(($AL$4:$AS$53,$AC$4:$AJ$105,$T$4:$AA$156),,3,$B$16)),"",INDEX(($AL$4:$AS$53,$AC$4:$AJ$105,$T$4:$AA$156),,5,$B$16))</f>
        <v/>
      </c>
      <c r="AZ115" s="75" t="str">
        <f>IF(ISERROR(INDEX(($AL$4:$AS$53,$AC$4:$AJ$105,$T$4:$AA$156),,6,$B$16)),"",INDEX(($AL$4:$AS$53,$AC$4:$AJ$105,$T$4:$AA$156),,6,$B$16))</f>
        <v/>
      </c>
      <c r="BA115" s="75" t="str">
        <f>IF(ISERROR(INDEX(($AL$4:$AS$53,$AC$4:$AJ$105,$T$4:$AA$156),,7,$B$16)),"",INDEX(($AL$4:$AS$53,$AC$4:$AJ$105,$T$4:$AA$156),,7,$B$16))</f>
        <v/>
      </c>
      <c r="BB115" s="75" t="str">
        <f>IF(ISERROR(INDEX(($AL$4:$AS$53,$AC$4:$AJ$105,$T$4:$AA$156),,8,$B$16)),"",INDEX(($AL$4:$AS$53,$AC$4:$AJ$105,$T$4:$AA$156),,8,$B$16))</f>
        <v/>
      </c>
    </row>
    <row r="116" spans="10:54">
      <c r="J116" s="99">
        <v>41630</v>
      </c>
      <c r="K116" s="87">
        <v>2278.136</v>
      </c>
      <c r="L116" s="87">
        <v>2084.7939999999999</v>
      </c>
      <c r="M116" s="87">
        <v>9680.6409999999996</v>
      </c>
      <c r="N116" s="107">
        <v>41630</v>
      </c>
      <c r="O116" s="87">
        <v>1727.64</v>
      </c>
      <c r="P116" s="87">
        <v>16094.94</v>
      </c>
      <c r="Q116" s="87">
        <v>2817.35</v>
      </c>
      <c r="R116" s="87">
        <v>3696.9584544960167</v>
      </c>
      <c r="T116" s="74">
        <f t="shared" si="30"/>
        <v>41630</v>
      </c>
      <c r="U116" s="75">
        <f t="shared" si="31"/>
        <v>-0.11746368471393476</v>
      </c>
      <c r="V116" s="75">
        <f t="shared" si="32"/>
        <v>-0.11632064834987832</v>
      </c>
      <c r="W116" s="75">
        <f t="shared" si="33"/>
        <v>0.87075200255765872</v>
      </c>
      <c r="X116" s="75">
        <f t="shared" si="34"/>
        <v>0.16273623001130688</v>
      </c>
      <c r="Y116" s="75">
        <f t="shared" si="35"/>
        <v>1.5777557825547985</v>
      </c>
      <c r="Z116" s="75">
        <f t="shared" si="36"/>
        <v>0.51130792090892507</v>
      </c>
      <c r="AA116" s="75">
        <f t="shared" si="36"/>
        <v>0.34609267804446731</v>
      </c>
      <c r="AC116" s="79"/>
      <c r="AD116" s="80"/>
      <c r="AE116" s="75"/>
      <c r="AF116" s="75"/>
      <c r="AG116" s="75"/>
      <c r="AH116" s="75"/>
      <c r="AI116" s="75"/>
      <c r="AJ116" s="75"/>
      <c r="AL116" s="80"/>
      <c r="AM116" s="80"/>
      <c r="AN116" s="75"/>
      <c r="AO116" s="75"/>
      <c r="AP116" s="75"/>
      <c r="AQ116" s="75"/>
      <c r="AR116" s="75"/>
      <c r="AS116" s="75"/>
      <c r="AU116" s="74" t="str">
        <f>IF(ISERROR(INDEX(($AL$4:$AS$53,$AC$4:$AJ$105,$T$4:$AA$156),,1,$B$16)),"",INDEX(($AL$4:$AS$53,$AC$4:$AJ$105,$T$4:$AA$156),,1,$B$16))</f>
        <v/>
      </c>
      <c r="AV116" s="75" t="str">
        <f>IF(ISERROR(INDEX(($AL$4:$AS$53,$AC$4:$AJ$105,$T$4:$AA$156),,2,$B$16)),"",INDEX(($AL$4:$AS$53,$AC$4:$AJ$105,$T$4:$AA$156),,2,$B$16))</f>
        <v/>
      </c>
      <c r="AW116" s="75" t="str">
        <f>IF(ISERROR(INDEX(($AL$4:$AS$53,$AC$4:$AJ$105,$T$4:$AA$156),,3,$B$16)),"",INDEX(($AL$4:$AS$53,$AC$4:$AJ$105,$T$4:$AA$156),,3,$B$16))</f>
        <v/>
      </c>
      <c r="AX116" s="75" t="str">
        <f>IF(ISERROR(INDEX(($AL$4:$AS$53,$AC$4:$AJ$105,$T$4:$AA$156),,3,$B$16)),"",INDEX(($AL$4:$AS$53,$AC$4:$AJ$105,$T$4:$AA$156),,4,$B$16))</f>
        <v/>
      </c>
      <c r="AY116" s="75" t="str">
        <f>IF(ISERROR(INDEX(($AL$4:$AS$53,$AC$4:$AJ$105,$T$4:$AA$156),,3,$B$16)),"",INDEX(($AL$4:$AS$53,$AC$4:$AJ$105,$T$4:$AA$156),,5,$B$16))</f>
        <v/>
      </c>
      <c r="AZ116" s="75" t="str">
        <f>IF(ISERROR(INDEX(($AL$4:$AS$53,$AC$4:$AJ$105,$T$4:$AA$156),,6,$B$16)),"",INDEX(($AL$4:$AS$53,$AC$4:$AJ$105,$T$4:$AA$156),,6,$B$16))</f>
        <v/>
      </c>
      <c r="BA116" s="75" t="str">
        <f>IF(ISERROR(INDEX(($AL$4:$AS$53,$AC$4:$AJ$105,$T$4:$AA$156),,7,$B$16)),"",INDEX(($AL$4:$AS$53,$AC$4:$AJ$105,$T$4:$AA$156),,7,$B$16))</f>
        <v/>
      </c>
      <c r="BB116" s="75" t="str">
        <f>IF(ISERROR(INDEX(($AL$4:$AS$53,$AC$4:$AJ$105,$T$4:$AA$156),,8,$B$16)),"",INDEX(($AL$4:$AS$53,$AC$4:$AJ$105,$T$4:$AA$156),,8,$B$16))</f>
        <v/>
      </c>
    </row>
    <row r="117" spans="10:54">
      <c r="J117" s="99">
        <v>41637</v>
      </c>
      <c r="K117" s="87">
        <v>2303.4780000000001</v>
      </c>
      <c r="L117" s="87">
        <v>2101.2510000000002</v>
      </c>
      <c r="M117" s="87">
        <v>9964.7307999999994</v>
      </c>
      <c r="N117" s="107">
        <v>41637</v>
      </c>
      <c r="O117" s="87">
        <v>1781.79</v>
      </c>
      <c r="P117" s="87">
        <v>15840.61</v>
      </c>
      <c r="Q117" s="87">
        <v>2823.76</v>
      </c>
      <c r="R117" s="87">
        <v>3605.9776741276937</v>
      </c>
      <c r="T117" s="74">
        <f t="shared" si="30"/>
        <v>41637</v>
      </c>
      <c r="U117" s="75">
        <f t="shared" si="31"/>
        <v>-0.1076463448790963</v>
      </c>
      <c r="V117" s="75">
        <f t="shared" si="32"/>
        <v>-0.10934503776671933</v>
      </c>
      <c r="W117" s="75">
        <f t="shared" si="33"/>
        <v>0.92565142112469423</v>
      </c>
      <c r="X117" s="75">
        <f t="shared" si="34"/>
        <v>0.19918026167016634</v>
      </c>
      <c r="Y117" s="75">
        <f t="shared" si="35"/>
        <v>1.5370224447370027</v>
      </c>
      <c r="Z117" s="75">
        <f t="shared" si="36"/>
        <v>0.51474643006576626</v>
      </c>
      <c r="AA117" s="75">
        <f t="shared" si="36"/>
        <v>0.31296583504528996</v>
      </c>
      <c r="AC117" s="79"/>
      <c r="AD117" s="80"/>
      <c r="AE117" s="75"/>
      <c r="AF117" s="75"/>
      <c r="AG117" s="75"/>
      <c r="AH117" s="75"/>
      <c r="AI117" s="75"/>
      <c r="AJ117" s="75"/>
      <c r="AL117" s="80"/>
      <c r="AM117" s="80"/>
      <c r="AN117" s="75"/>
      <c r="AO117" s="75"/>
      <c r="AP117" s="75"/>
      <c r="AQ117" s="75"/>
      <c r="AR117" s="75"/>
      <c r="AS117" s="75"/>
      <c r="AU117" s="74" t="str">
        <f>IF(ISERROR(INDEX(($AL$4:$AS$53,$AC$4:$AJ$105,$T$4:$AA$156),,1,$B$16)),"",INDEX(($AL$4:$AS$53,$AC$4:$AJ$105,$T$4:$AA$156),,1,$B$16))</f>
        <v/>
      </c>
      <c r="AV117" s="75" t="str">
        <f>IF(ISERROR(INDEX(($AL$4:$AS$53,$AC$4:$AJ$105,$T$4:$AA$156),,2,$B$16)),"",INDEX(($AL$4:$AS$53,$AC$4:$AJ$105,$T$4:$AA$156),,2,$B$16))</f>
        <v/>
      </c>
      <c r="AW117" s="75" t="str">
        <f>IF(ISERROR(INDEX(($AL$4:$AS$53,$AC$4:$AJ$105,$T$4:$AA$156),,3,$B$16)),"",INDEX(($AL$4:$AS$53,$AC$4:$AJ$105,$T$4:$AA$156),,3,$B$16))</f>
        <v/>
      </c>
      <c r="AX117" s="75" t="str">
        <f>IF(ISERROR(INDEX(($AL$4:$AS$53,$AC$4:$AJ$105,$T$4:$AA$156),,3,$B$16)),"",INDEX(($AL$4:$AS$53,$AC$4:$AJ$105,$T$4:$AA$156),,4,$B$16))</f>
        <v/>
      </c>
      <c r="AY117" s="75" t="str">
        <f>IF(ISERROR(INDEX(($AL$4:$AS$53,$AC$4:$AJ$105,$T$4:$AA$156),,3,$B$16)),"",INDEX(($AL$4:$AS$53,$AC$4:$AJ$105,$T$4:$AA$156),,5,$B$16))</f>
        <v/>
      </c>
      <c r="AZ117" s="75" t="str">
        <f>IF(ISERROR(INDEX(($AL$4:$AS$53,$AC$4:$AJ$105,$T$4:$AA$156),,6,$B$16)),"",INDEX(($AL$4:$AS$53,$AC$4:$AJ$105,$T$4:$AA$156),,6,$B$16))</f>
        <v/>
      </c>
      <c r="BA117" s="75" t="str">
        <f>IF(ISERROR(INDEX(($AL$4:$AS$53,$AC$4:$AJ$105,$T$4:$AA$156),,7,$B$16)),"",INDEX(($AL$4:$AS$53,$AC$4:$AJ$105,$T$4:$AA$156),,7,$B$16))</f>
        <v/>
      </c>
      <c r="BB117" s="75" t="str">
        <f>IF(ISERROR(INDEX(($AL$4:$AS$53,$AC$4:$AJ$105,$T$4:$AA$156),,8,$B$16)),"",INDEX(($AL$4:$AS$53,$AC$4:$AJ$105,$T$4:$AA$156),,8,$B$16))</f>
        <v/>
      </c>
    </row>
    <row r="118" spans="10:54">
      <c r="J118" s="99">
        <v>41644</v>
      </c>
      <c r="K118" s="87">
        <v>2290.779</v>
      </c>
      <c r="L118" s="87">
        <v>2083.136</v>
      </c>
      <c r="M118" s="87">
        <v>9939.0501999999997</v>
      </c>
      <c r="N118" s="107">
        <v>41644</v>
      </c>
      <c r="O118" s="87">
        <v>1783.67</v>
      </c>
      <c r="P118" s="87">
        <v>15486.89</v>
      </c>
      <c r="Q118" s="87">
        <v>2863.1</v>
      </c>
      <c r="R118" s="87">
        <v>3504.0459166543324</v>
      </c>
      <c r="T118" s="74">
        <f t="shared" si="30"/>
        <v>41644</v>
      </c>
      <c r="U118" s="75">
        <f t="shared" si="31"/>
        <v>-0.11256586182971628</v>
      </c>
      <c r="V118" s="75">
        <f t="shared" si="32"/>
        <v>-0.11702342299573587</v>
      </c>
      <c r="W118" s="75">
        <f t="shared" si="33"/>
        <v>0.9206887297205939</v>
      </c>
      <c r="X118" s="75">
        <f t="shared" si="34"/>
        <v>0.2004455392236042</v>
      </c>
      <c r="Y118" s="75">
        <f t="shared" si="35"/>
        <v>1.4803708650849323</v>
      </c>
      <c r="Z118" s="75">
        <f t="shared" si="36"/>
        <v>0.53584954242616045</v>
      </c>
      <c r="AA118" s="75">
        <f t="shared" si="36"/>
        <v>0.2758516521070884</v>
      </c>
      <c r="AC118" s="79"/>
      <c r="AD118" s="80"/>
      <c r="AE118" s="75"/>
      <c r="AF118" s="75"/>
      <c r="AG118" s="75"/>
      <c r="AH118" s="75"/>
      <c r="AI118" s="75"/>
      <c r="AJ118" s="75"/>
      <c r="AL118" s="80"/>
      <c r="AM118" s="80"/>
      <c r="AN118" s="75"/>
      <c r="AO118" s="75"/>
      <c r="AP118" s="75"/>
      <c r="AQ118" s="75"/>
      <c r="AR118" s="75"/>
      <c r="AS118" s="75"/>
      <c r="AU118" s="74" t="str">
        <f>IF(ISERROR(INDEX(($AL$4:$AS$53,$AC$4:$AJ$105,$T$4:$AA$156),,1,$B$16)),"",INDEX(($AL$4:$AS$53,$AC$4:$AJ$105,$T$4:$AA$156),,1,$B$16))</f>
        <v/>
      </c>
      <c r="AV118" s="75" t="str">
        <f>IF(ISERROR(INDEX(($AL$4:$AS$53,$AC$4:$AJ$105,$T$4:$AA$156),,2,$B$16)),"",INDEX(($AL$4:$AS$53,$AC$4:$AJ$105,$T$4:$AA$156),,2,$B$16))</f>
        <v/>
      </c>
      <c r="AW118" s="75" t="str">
        <f>IF(ISERROR(INDEX(($AL$4:$AS$53,$AC$4:$AJ$105,$T$4:$AA$156),,3,$B$16)),"",INDEX(($AL$4:$AS$53,$AC$4:$AJ$105,$T$4:$AA$156),,3,$B$16))</f>
        <v/>
      </c>
      <c r="AX118" s="75" t="str">
        <f>IF(ISERROR(INDEX(($AL$4:$AS$53,$AC$4:$AJ$105,$T$4:$AA$156),,3,$B$16)),"",INDEX(($AL$4:$AS$53,$AC$4:$AJ$105,$T$4:$AA$156),,4,$B$16))</f>
        <v/>
      </c>
      <c r="AY118" s="75" t="str">
        <f>IF(ISERROR(INDEX(($AL$4:$AS$53,$AC$4:$AJ$105,$T$4:$AA$156),,3,$B$16)),"",INDEX(($AL$4:$AS$53,$AC$4:$AJ$105,$T$4:$AA$156),,5,$B$16))</f>
        <v/>
      </c>
      <c r="AZ118" s="75" t="str">
        <f>IF(ISERROR(INDEX(($AL$4:$AS$53,$AC$4:$AJ$105,$T$4:$AA$156),,6,$B$16)),"",INDEX(($AL$4:$AS$53,$AC$4:$AJ$105,$T$4:$AA$156),,6,$B$16))</f>
        <v/>
      </c>
      <c r="BA118" s="75" t="str">
        <f>IF(ISERROR(INDEX(($AL$4:$AS$53,$AC$4:$AJ$105,$T$4:$AA$156),,7,$B$16)),"",INDEX(($AL$4:$AS$53,$AC$4:$AJ$105,$T$4:$AA$156),,7,$B$16))</f>
        <v/>
      </c>
      <c r="BB118" s="75" t="str">
        <f>IF(ISERROR(INDEX(($AL$4:$AS$53,$AC$4:$AJ$105,$T$4:$AA$156),,8,$B$16)),"",INDEX(($AL$4:$AS$53,$AC$4:$AJ$105,$T$4:$AA$156),,8,$B$16))</f>
        <v/>
      </c>
    </row>
    <row r="119" spans="10:54">
      <c r="J119" s="99">
        <v>41651</v>
      </c>
      <c r="K119" s="87">
        <v>2204.8510000000001</v>
      </c>
      <c r="L119" s="87">
        <v>2013.298</v>
      </c>
      <c r="M119" s="87">
        <v>9758.0491000000002</v>
      </c>
      <c r="N119" s="107">
        <v>41651</v>
      </c>
      <c r="O119" s="87">
        <v>1766.34</v>
      </c>
      <c r="P119" s="87">
        <v>14763.38</v>
      </c>
      <c r="Q119" s="87">
        <v>2697.31</v>
      </c>
      <c r="R119" s="87">
        <v>3533.5515145708769</v>
      </c>
      <c r="T119" s="74">
        <f t="shared" si="30"/>
        <v>41651</v>
      </c>
      <c r="U119" s="75">
        <f t="shared" si="31"/>
        <v>-0.14585385714689714</v>
      </c>
      <c r="V119" s="75">
        <f t="shared" si="32"/>
        <v>-0.14662557964072864</v>
      </c>
      <c r="W119" s="75">
        <f t="shared" si="33"/>
        <v>0.88571086303902402</v>
      </c>
      <c r="X119" s="75">
        <f t="shared" si="34"/>
        <v>0.18878210305281873</v>
      </c>
      <c r="Y119" s="75">
        <f t="shared" si="35"/>
        <v>1.3644939443734403</v>
      </c>
      <c r="Z119" s="75">
        <f t="shared" si="36"/>
        <v>0.44691499747878405</v>
      </c>
      <c r="AA119" s="75">
        <f t="shared" si="36"/>
        <v>0.28659488057601612</v>
      </c>
      <c r="AC119" s="79"/>
      <c r="AD119" s="80"/>
      <c r="AE119" s="75"/>
      <c r="AF119" s="75"/>
      <c r="AG119" s="75"/>
      <c r="AH119" s="75"/>
      <c r="AI119" s="75"/>
      <c r="AJ119" s="75"/>
      <c r="AL119" s="80"/>
      <c r="AM119" s="80"/>
      <c r="AN119" s="75"/>
      <c r="AO119" s="75"/>
      <c r="AP119" s="75"/>
      <c r="AQ119" s="75"/>
      <c r="AR119" s="75"/>
      <c r="AS119" s="75"/>
      <c r="AU119" s="74" t="str">
        <f>IF(ISERROR(INDEX(($AL$4:$AS$53,$AC$4:$AJ$105,$T$4:$AA$156),,1,$B$16)),"",INDEX(($AL$4:$AS$53,$AC$4:$AJ$105,$T$4:$AA$156),,1,$B$16))</f>
        <v/>
      </c>
      <c r="AV119" s="75" t="str">
        <f>IF(ISERROR(INDEX(($AL$4:$AS$53,$AC$4:$AJ$105,$T$4:$AA$156),,2,$B$16)),"",INDEX(($AL$4:$AS$53,$AC$4:$AJ$105,$T$4:$AA$156),,2,$B$16))</f>
        <v/>
      </c>
      <c r="AW119" s="75" t="str">
        <f>IF(ISERROR(INDEX(($AL$4:$AS$53,$AC$4:$AJ$105,$T$4:$AA$156),,3,$B$16)),"",INDEX(($AL$4:$AS$53,$AC$4:$AJ$105,$T$4:$AA$156),,3,$B$16))</f>
        <v/>
      </c>
      <c r="AX119" s="75" t="str">
        <f>IF(ISERROR(INDEX(($AL$4:$AS$53,$AC$4:$AJ$105,$T$4:$AA$156),,3,$B$16)),"",INDEX(($AL$4:$AS$53,$AC$4:$AJ$105,$T$4:$AA$156),,4,$B$16))</f>
        <v/>
      </c>
      <c r="AY119" s="75" t="str">
        <f>IF(ISERROR(INDEX(($AL$4:$AS$53,$AC$4:$AJ$105,$T$4:$AA$156),,3,$B$16)),"",INDEX(($AL$4:$AS$53,$AC$4:$AJ$105,$T$4:$AA$156),,5,$B$16))</f>
        <v/>
      </c>
      <c r="AZ119" s="75" t="str">
        <f>IF(ISERROR(INDEX(($AL$4:$AS$53,$AC$4:$AJ$105,$T$4:$AA$156),,6,$B$16)),"",INDEX(($AL$4:$AS$53,$AC$4:$AJ$105,$T$4:$AA$156),,6,$B$16))</f>
        <v/>
      </c>
      <c r="BA119" s="75" t="str">
        <f>IF(ISERROR(INDEX(($AL$4:$AS$53,$AC$4:$AJ$105,$T$4:$AA$156),,7,$B$16)),"",INDEX(($AL$4:$AS$53,$AC$4:$AJ$105,$T$4:$AA$156),,7,$B$16))</f>
        <v/>
      </c>
      <c r="BB119" s="75" t="str">
        <f>IF(ISERROR(INDEX(($AL$4:$AS$53,$AC$4:$AJ$105,$T$4:$AA$156),,8,$B$16)),"",INDEX(($AL$4:$AS$53,$AC$4:$AJ$105,$T$4:$AA$156),,8,$B$16))</f>
        <v/>
      </c>
    </row>
    <row r="120" spans="10:54">
      <c r="J120" s="99">
        <v>41658</v>
      </c>
      <c r="K120" s="87">
        <v>2178.4879999999998</v>
      </c>
      <c r="L120" s="87">
        <v>2004.9490000000001</v>
      </c>
      <c r="M120" s="87">
        <v>9347.0650999999998</v>
      </c>
      <c r="N120" s="107">
        <v>41658</v>
      </c>
      <c r="O120" s="87">
        <v>1704.87</v>
      </c>
      <c r="P120" s="87">
        <v>13655.07</v>
      </c>
      <c r="Q120" s="87">
        <v>2658</v>
      </c>
      <c r="R120" s="87">
        <v>3425.1806146223457</v>
      </c>
      <c r="T120" s="74">
        <f t="shared" si="30"/>
        <v>41658</v>
      </c>
      <c r="U120" s="75">
        <f t="shared" si="31"/>
        <v>-0.15606672629952312</v>
      </c>
      <c r="V120" s="75">
        <f t="shared" si="32"/>
        <v>-0.15016446113545989</v>
      </c>
      <c r="W120" s="75">
        <f t="shared" si="33"/>
        <v>0.80628955808420155</v>
      </c>
      <c r="X120" s="75">
        <f t="shared" si="34"/>
        <v>0.14741156517525433</v>
      </c>
      <c r="Y120" s="75">
        <f t="shared" si="35"/>
        <v>1.1869876901492367</v>
      </c>
      <c r="Z120" s="75">
        <f t="shared" si="36"/>
        <v>0.42582797798495853</v>
      </c>
      <c r="AA120" s="75">
        <f t="shared" si="36"/>
        <v>0.2471361534279195</v>
      </c>
      <c r="AC120" s="79"/>
      <c r="AD120" s="80"/>
      <c r="AE120" s="75"/>
      <c r="AF120" s="75"/>
      <c r="AG120" s="75"/>
      <c r="AH120" s="75"/>
      <c r="AI120" s="75"/>
      <c r="AJ120" s="75"/>
      <c r="AL120" s="80"/>
      <c r="AM120" s="80"/>
      <c r="AN120" s="75"/>
      <c r="AO120" s="75"/>
      <c r="AP120" s="75"/>
      <c r="AQ120" s="75"/>
      <c r="AR120" s="75"/>
      <c r="AS120" s="75"/>
      <c r="AU120" s="74" t="str">
        <f>IF(ISERROR(INDEX(($AL$4:$AS$53,$AC$4:$AJ$105,$T$4:$AA$156),,1,$B$16)),"",INDEX(($AL$4:$AS$53,$AC$4:$AJ$105,$T$4:$AA$156),,1,$B$16))</f>
        <v/>
      </c>
      <c r="AV120" s="75" t="str">
        <f>IF(ISERROR(INDEX(($AL$4:$AS$53,$AC$4:$AJ$105,$T$4:$AA$156),,2,$B$16)),"",INDEX(($AL$4:$AS$53,$AC$4:$AJ$105,$T$4:$AA$156),,2,$B$16))</f>
        <v/>
      </c>
      <c r="AW120" s="75" t="str">
        <f>IF(ISERROR(INDEX(($AL$4:$AS$53,$AC$4:$AJ$105,$T$4:$AA$156),,3,$B$16)),"",INDEX(($AL$4:$AS$53,$AC$4:$AJ$105,$T$4:$AA$156),,3,$B$16))</f>
        <v/>
      </c>
      <c r="AX120" s="75" t="str">
        <f>IF(ISERROR(INDEX(($AL$4:$AS$53,$AC$4:$AJ$105,$T$4:$AA$156),,3,$B$16)),"",INDEX(($AL$4:$AS$53,$AC$4:$AJ$105,$T$4:$AA$156),,4,$B$16))</f>
        <v/>
      </c>
      <c r="AY120" s="75" t="str">
        <f>IF(ISERROR(INDEX(($AL$4:$AS$53,$AC$4:$AJ$105,$T$4:$AA$156),,3,$B$16)),"",INDEX(($AL$4:$AS$53,$AC$4:$AJ$105,$T$4:$AA$156),,5,$B$16))</f>
        <v/>
      </c>
      <c r="AZ120" s="75" t="str">
        <f>IF(ISERROR(INDEX(($AL$4:$AS$53,$AC$4:$AJ$105,$T$4:$AA$156),,6,$B$16)),"",INDEX(($AL$4:$AS$53,$AC$4:$AJ$105,$T$4:$AA$156),,6,$B$16))</f>
        <v/>
      </c>
      <c r="BA120" s="75" t="str">
        <f>IF(ISERROR(INDEX(($AL$4:$AS$53,$AC$4:$AJ$105,$T$4:$AA$156),,7,$B$16)),"",INDEX(($AL$4:$AS$53,$AC$4:$AJ$105,$T$4:$AA$156),,7,$B$16))</f>
        <v/>
      </c>
      <c r="BB120" s="75" t="str">
        <f>IF(ISERROR(INDEX(($AL$4:$AS$53,$AC$4:$AJ$105,$T$4:$AA$156),,8,$B$16)),"",INDEX(($AL$4:$AS$53,$AC$4:$AJ$105,$T$4:$AA$156),,8,$B$16))</f>
        <v/>
      </c>
    </row>
    <row r="121" spans="10:54">
      <c r="J121" s="99">
        <v>41665</v>
      </c>
      <c r="K121" s="87">
        <v>2245.6779999999999</v>
      </c>
      <c r="L121" s="87">
        <v>2054.3919999999998</v>
      </c>
      <c r="M121" s="87">
        <v>10032.8496</v>
      </c>
      <c r="N121" s="107">
        <v>41665</v>
      </c>
      <c r="O121" s="87">
        <v>1783.97</v>
      </c>
      <c r="P121" s="87">
        <v>14725.88</v>
      </c>
      <c r="Q121" s="87">
        <v>2820.04</v>
      </c>
      <c r="R121" s="87">
        <v>3361.5747613453455</v>
      </c>
      <c r="T121" s="74">
        <f t="shared" si="30"/>
        <v>41665</v>
      </c>
      <c r="U121" s="75">
        <f t="shared" si="31"/>
        <v>-0.13003772055795593</v>
      </c>
      <c r="V121" s="75">
        <f t="shared" si="32"/>
        <v>-0.1292071108247641</v>
      </c>
      <c r="W121" s="75">
        <f t="shared" si="33"/>
        <v>0.93881515496337542</v>
      </c>
      <c r="X121" s="75">
        <f t="shared" si="34"/>
        <v>0.20064744521617417</v>
      </c>
      <c r="Y121" s="75">
        <f t="shared" si="35"/>
        <v>1.3584879672249821</v>
      </c>
      <c r="Z121" s="75">
        <f t="shared" si="36"/>
        <v>0.51275091461124989</v>
      </c>
      <c r="AA121" s="75">
        <f t="shared" si="36"/>
        <v>0.22397674429990611</v>
      </c>
      <c r="AC121" s="79"/>
      <c r="AD121" s="80"/>
      <c r="AE121" s="75"/>
      <c r="AF121" s="75"/>
      <c r="AG121" s="75"/>
      <c r="AH121" s="75"/>
      <c r="AI121" s="75"/>
      <c r="AJ121" s="75"/>
      <c r="AL121" s="80"/>
      <c r="AM121" s="80"/>
      <c r="AN121" s="75"/>
      <c r="AO121" s="75"/>
      <c r="AP121" s="75"/>
      <c r="AQ121" s="75"/>
      <c r="AR121" s="75"/>
      <c r="AS121" s="75"/>
      <c r="AU121" s="74" t="str">
        <f>IF(ISERROR(INDEX(($AL$4:$AS$53,$AC$4:$AJ$105,$T$4:$AA$156),,1,$B$16)),"",INDEX(($AL$4:$AS$53,$AC$4:$AJ$105,$T$4:$AA$156),,1,$B$16))</f>
        <v/>
      </c>
      <c r="AV121" s="75" t="str">
        <f>IF(ISERROR(INDEX(($AL$4:$AS$53,$AC$4:$AJ$105,$T$4:$AA$156),,2,$B$16)),"",INDEX(($AL$4:$AS$53,$AC$4:$AJ$105,$T$4:$AA$156),,2,$B$16))</f>
        <v/>
      </c>
      <c r="AW121" s="75" t="str">
        <f>IF(ISERROR(INDEX(($AL$4:$AS$53,$AC$4:$AJ$105,$T$4:$AA$156),,3,$B$16)),"",INDEX(($AL$4:$AS$53,$AC$4:$AJ$105,$T$4:$AA$156),,3,$B$16))</f>
        <v/>
      </c>
      <c r="AX121" s="75" t="str">
        <f>IF(ISERROR(INDEX(($AL$4:$AS$53,$AC$4:$AJ$105,$T$4:$AA$156),,3,$B$16)),"",INDEX(($AL$4:$AS$53,$AC$4:$AJ$105,$T$4:$AA$156),,4,$B$16))</f>
        <v/>
      </c>
      <c r="AY121" s="75" t="str">
        <f>IF(ISERROR(INDEX(($AL$4:$AS$53,$AC$4:$AJ$105,$T$4:$AA$156),,3,$B$16)),"",INDEX(($AL$4:$AS$53,$AC$4:$AJ$105,$T$4:$AA$156),,5,$B$16))</f>
        <v/>
      </c>
      <c r="AZ121" s="75" t="str">
        <f>IF(ISERROR(INDEX(($AL$4:$AS$53,$AC$4:$AJ$105,$T$4:$AA$156),,6,$B$16)),"",INDEX(($AL$4:$AS$53,$AC$4:$AJ$105,$T$4:$AA$156),,6,$B$16))</f>
        <v/>
      </c>
      <c r="BA121" s="75" t="str">
        <f>IF(ISERROR(INDEX(($AL$4:$AS$53,$AC$4:$AJ$105,$T$4:$AA$156),,7,$B$16)),"",INDEX(($AL$4:$AS$53,$AC$4:$AJ$105,$T$4:$AA$156),,7,$B$16))</f>
        <v/>
      </c>
      <c r="BB121" s="75" t="str">
        <f>IF(ISERROR(INDEX(($AL$4:$AS$53,$AC$4:$AJ$105,$T$4:$AA$156),,8,$B$16)),"",INDEX(($AL$4:$AS$53,$AC$4:$AJ$105,$T$4:$AA$156),,8,$B$16))</f>
        <v/>
      </c>
    </row>
    <row r="122" spans="10:54">
      <c r="J122" s="99">
        <v>41672</v>
      </c>
      <c r="K122" s="87">
        <v>2202.4499999999998</v>
      </c>
      <c r="L122" s="87">
        <v>2033.0830000000001</v>
      </c>
      <c r="M122" s="87">
        <v>9789.3003000000008</v>
      </c>
      <c r="N122" s="107">
        <v>41672</v>
      </c>
      <c r="O122" s="87">
        <v>1706.16</v>
      </c>
      <c r="P122" s="87">
        <v>14346.9</v>
      </c>
      <c r="Q122" s="87">
        <v>2842.6</v>
      </c>
      <c r="R122" s="87">
        <v>3289.5741903751805</v>
      </c>
      <c r="T122" s="74">
        <f t="shared" si="30"/>
        <v>41672</v>
      </c>
      <c r="U122" s="75">
        <f t="shared" si="31"/>
        <v>-0.14678399024386857</v>
      </c>
      <c r="V122" s="75">
        <f t="shared" si="32"/>
        <v>-0.13823933333898486</v>
      </c>
      <c r="W122" s="75">
        <f t="shared" si="33"/>
        <v>0.89175005455354572</v>
      </c>
      <c r="X122" s="75">
        <f t="shared" si="34"/>
        <v>0.14827976094330486</v>
      </c>
      <c r="Y122" s="75">
        <f t="shared" si="35"/>
        <v>1.2977907613657114</v>
      </c>
      <c r="Z122" s="75">
        <f t="shared" si="36"/>
        <v>0.5248527502708964</v>
      </c>
      <c r="AA122" s="75">
        <f t="shared" si="36"/>
        <v>0.19776075010064953</v>
      </c>
      <c r="AC122" s="79"/>
      <c r="AD122" s="80"/>
      <c r="AE122" s="75"/>
      <c r="AF122" s="75"/>
      <c r="AG122" s="75"/>
      <c r="AH122" s="75"/>
      <c r="AI122" s="75"/>
      <c r="AJ122" s="75"/>
      <c r="AL122" s="80"/>
      <c r="AM122" s="80"/>
      <c r="AN122" s="75"/>
      <c r="AO122" s="75"/>
      <c r="AP122" s="75"/>
      <c r="AQ122" s="75"/>
      <c r="AR122" s="75"/>
      <c r="AS122" s="75"/>
      <c r="AU122" s="74" t="str">
        <f>IF(ISERROR(INDEX(($AL$4:$AS$53,$AC$4:$AJ$105,$T$4:$AA$156),,1,$B$16)),"",INDEX(($AL$4:$AS$53,$AC$4:$AJ$105,$T$4:$AA$156),,1,$B$16))</f>
        <v/>
      </c>
      <c r="AV122" s="75" t="str">
        <f>IF(ISERROR(INDEX(($AL$4:$AS$53,$AC$4:$AJ$105,$T$4:$AA$156),,2,$B$16)),"",INDEX(($AL$4:$AS$53,$AC$4:$AJ$105,$T$4:$AA$156),,2,$B$16))</f>
        <v/>
      </c>
      <c r="AW122" s="75" t="str">
        <f>IF(ISERROR(INDEX(($AL$4:$AS$53,$AC$4:$AJ$105,$T$4:$AA$156),,3,$B$16)),"",INDEX(($AL$4:$AS$53,$AC$4:$AJ$105,$T$4:$AA$156),,3,$B$16))</f>
        <v/>
      </c>
      <c r="AX122" s="75" t="str">
        <f>IF(ISERROR(INDEX(($AL$4:$AS$53,$AC$4:$AJ$105,$T$4:$AA$156),,3,$B$16)),"",INDEX(($AL$4:$AS$53,$AC$4:$AJ$105,$T$4:$AA$156),,4,$B$16))</f>
        <v/>
      </c>
      <c r="AY122" s="75" t="str">
        <f>IF(ISERROR(INDEX(($AL$4:$AS$53,$AC$4:$AJ$105,$T$4:$AA$156),,3,$B$16)),"",INDEX(($AL$4:$AS$53,$AC$4:$AJ$105,$T$4:$AA$156),,5,$B$16))</f>
        <v/>
      </c>
      <c r="AZ122" s="75" t="str">
        <f>IF(ISERROR(INDEX(($AL$4:$AS$53,$AC$4:$AJ$105,$T$4:$AA$156),,6,$B$16)),"",INDEX(($AL$4:$AS$53,$AC$4:$AJ$105,$T$4:$AA$156),,6,$B$16))</f>
        <v/>
      </c>
      <c r="BA122" s="75" t="str">
        <f>IF(ISERROR(INDEX(($AL$4:$AS$53,$AC$4:$AJ$105,$T$4:$AA$156),,7,$B$16)),"",INDEX(($AL$4:$AS$53,$AC$4:$AJ$105,$T$4:$AA$156),,7,$B$16))</f>
        <v/>
      </c>
      <c r="BB122" s="75" t="str">
        <f>IF(ISERROR(INDEX(($AL$4:$AS$53,$AC$4:$AJ$105,$T$4:$AA$156),,8,$B$16)),"",INDEX(($AL$4:$AS$53,$AC$4:$AJ$105,$T$4:$AA$156),,8,$B$16))</f>
        <v/>
      </c>
    </row>
    <row r="123" spans="10:54">
      <c r="J123" s="99">
        <v>41679</v>
      </c>
      <c r="K123" s="87">
        <v>2212.4830000000002</v>
      </c>
      <c r="L123" s="87">
        <v>2044.4970000000001</v>
      </c>
      <c r="M123" s="87">
        <v>9956.2288000000008</v>
      </c>
      <c r="N123" s="107">
        <v>41679</v>
      </c>
      <c r="O123" s="87">
        <v>1735.94</v>
      </c>
      <c r="P123" s="87">
        <v>14717.27</v>
      </c>
      <c r="Q123" s="87">
        <v>2918.62</v>
      </c>
      <c r="R123" s="87">
        <v>3289.3765185323768</v>
      </c>
      <c r="T123" s="74">
        <f t="shared" si="30"/>
        <v>41679</v>
      </c>
      <c r="U123" s="75">
        <f t="shared" si="31"/>
        <v>-0.14289726581158468</v>
      </c>
      <c r="V123" s="75">
        <f t="shared" si="32"/>
        <v>-0.13340129364790043</v>
      </c>
      <c r="W123" s="75">
        <f t="shared" si="33"/>
        <v>0.92400843761505436</v>
      </c>
      <c r="X123" s="75">
        <f t="shared" si="34"/>
        <v>0.16832229580573954</v>
      </c>
      <c r="Y123" s="75">
        <f t="shared" si="35"/>
        <v>1.3571089948716963</v>
      </c>
      <c r="Z123" s="75">
        <f t="shared" si="36"/>
        <v>0.56563207415592909</v>
      </c>
      <c r="AA123" s="75">
        <f t="shared" si="36"/>
        <v>0.19768877617301994</v>
      </c>
      <c r="AC123" s="79"/>
      <c r="AD123" s="80"/>
      <c r="AE123" s="75"/>
      <c r="AF123" s="75"/>
      <c r="AG123" s="75"/>
      <c r="AH123" s="75"/>
      <c r="AI123" s="75"/>
      <c r="AJ123" s="75"/>
      <c r="AL123" s="80"/>
      <c r="AM123" s="80"/>
      <c r="AN123" s="75"/>
      <c r="AO123" s="75"/>
      <c r="AP123" s="75"/>
      <c r="AQ123" s="75"/>
      <c r="AR123" s="75"/>
      <c r="AS123" s="75"/>
      <c r="AU123" s="74" t="str">
        <f>IF(ISERROR(INDEX(($AL$4:$AS$53,$AC$4:$AJ$105,$T$4:$AA$156),,1,$B$16)),"",INDEX(($AL$4:$AS$53,$AC$4:$AJ$105,$T$4:$AA$156),,1,$B$16))</f>
        <v/>
      </c>
      <c r="AV123" s="75" t="str">
        <f>IF(ISERROR(INDEX(($AL$4:$AS$53,$AC$4:$AJ$105,$T$4:$AA$156),,2,$B$16)),"",INDEX(($AL$4:$AS$53,$AC$4:$AJ$105,$T$4:$AA$156),,2,$B$16))</f>
        <v/>
      </c>
      <c r="AW123" s="75" t="str">
        <f>IF(ISERROR(INDEX(($AL$4:$AS$53,$AC$4:$AJ$105,$T$4:$AA$156),,3,$B$16)),"",INDEX(($AL$4:$AS$53,$AC$4:$AJ$105,$T$4:$AA$156),,3,$B$16))</f>
        <v/>
      </c>
      <c r="AX123" s="75" t="str">
        <f>IF(ISERROR(INDEX(($AL$4:$AS$53,$AC$4:$AJ$105,$T$4:$AA$156),,3,$B$16)),"",INDEX(($AL$4:$AS$53,$AC$4:$AJ$105,$T$4:$AA$156),,4,$B$16))</f>
        <v/>
      </c>
      <c r="AY123" s="75" t="str">
        <f>IF(ISERROR(INDEX(($AL$4:$AS$53,$AC$4:$AJ$105,$T$4:$AA$156),,3,$B$16)),"",INDEX(($AL$4:$AS$53,$AC$4:$AJ$105,$T$4:$AA$156),,5,$B$16))</f>
        <v/>
      </c>
      <c r="AZ123" s="75" t="str">
        <f>IF(ISERROR(INDEX(($AL$4:$AS$53,$AC$4:$AJ$105,$T$4:$AA$156),,6,$B$16)),"",INDEX(($AL$4:$AS$53,$AC$4:$AJ$105,$T$4:$AA$156),,6,$B$16))</f>
        <v/>
      </c>
      <c r="BA123" s="75" t="str">
        <f>IF(ISERROR(INDEX(($AL$4:$AS$53,$AC$4:$AJ$105,$T$4:$AA$156),,7,$B$16)),"",INDEX(($AL$4:$AS$53,$AC$4:$AJ$105,$T$4:$AA$156),,7,$B$16))</f>
        <v/>
      </c>
      <c r="BB123" s="75" t="str">
        <f>IF(ISERROR(INDEX(($AL$4:$AS$53,$AC$4:$AJ$105,$T$4:$AA$156),,8,$B$16)),"",INDEX(($AL$4:$AS$53,$AC$4:$AJ$105,$T$4:$AA$156),,8,$B$16))</f>
        <v/>
      </c>
    </row>
    <row r="124" spans="10:54">
      <c r="J124" s="99">
        <v>41686</v>
      </c>
      <c r="K124" s="87">
        <v>2295.5749999999998</v>
      </c>
      <c r="L124" s="87">
        <v>2115.848</v>
      </c>
      <c r="M124" s="87">
        <v>10554.5576</v>
      </c>
      <c r="N124" s="107">
        <v>41686</v>
      </c>
      <c r="O124" s="87">
        <v>1863.34</v>
      </c>
      <c r="P124" s="87">
        <v>16113.48</v>
      </c>
      <c r="Q124" s="87">
        <v>3101.73</v>
      </c>
      <c r="R124" s="87">
        <v>3417.7282304009677</v>
      </c>
      <c r="T124" s="74">
        <f t="shared" si="30"/>
        <v>41686</v>
      </c>
      <c r="U124" s="75">
        <f t="shared" si="31"/>
        <v>-0.11070792000003105</v>
      </c>
      <c r="V124" s="75">
        <f t="shared" si="32"/>
        <v>-0.10315782334839474</v>
      </c>
      <c r="W124" s="75">
        <f t="shared" si="33"/>
        <v>1.039633508391661</v>
      </c>
      <c r="X124" s="75">
        <f t="shared" si="34"/>
        <v>0.25406504065040658</v>
      </c>
      <c r="Y124" s="75">
        <f t="shared" si="35"/>
        <v>1.5807251376569962</v>
      </c>
      <c r="Z124" s="75">
        <f t="shared" si="36"/>
        <v>0.66385756740228952</v>
      </c>
      <c r="AA124" s="75">
        <f t="shared" si="36"/>
        <v>0.24442267964728459</v>
      </c>
      <c r="AC124" s="79"/>
      <c r="AD124" s="80"/>
      <c r="AE124" s="75"/>
      <c r="AF124" s="75"/>
      <c r="AG124" s="75"/>
      <c r="AH124" s="75"/>
      <c r="AI124" s="75"/>
      <c r="AJ124" s="75"/>
      <c r="AL124" s="80"/>
      <c r="AM124" s="80"/>
      <c r="AN124" s="75"/>
      <c r="AO124" s="75"/>
      <c r="AP124" s="75"/>
      <c r="AQ124" s="75"/>
      <c r="AR124" s="75"/>
      <c r="AS124" s="75"/>
      <c r="AU124" s="74" t="str">
        <f>IF(ISERROR(INDEX(($AL$4:$AS$53,$AC$4:$AJ$105,$T$4:$AA$156),,1,$B$16)),"",INDEX(($AL$4:$AS$53,$AC$4:$AJ$105,$T$4:$AA$156),,1,$B$16))</f>
        <v/>
      </c>
      <c r="AV124" s="75" t="str">
        <f>IF(ISERROR(INDEX(($AL$4:$AS$53,$AC$4:$AJ$105,$T$4:$AA$156),,2,$B$16)),"",INDEX(($AL$4:$AS$53,$AC$4:$AJ$105,$T$4:$AA$156),,2,$B$16))</f>
        <v/>
      </c>
      <c r="AW124" s="75" t="str">
        <f>IF(ISERROR(INDEX(($AL$4:$AS$53,$AC$4:$AJ$105,$T$4:$AA$156),,3,$B$16)),"",INDEX(($AL$4:$AS$53,$AC$4:$AJ$105,$T$4:$AA$156),,3,$B$16))</f>
        <v/>
      </c>
      <c r="AX124" s="75" t="str">
        <f>IF(ISERROR(INDEX(($AL$4:$AS$53,$AC$4:$AJ$105,$T$4:$AA$156),,3,$B$16)),"",INDEX(($AL$4:$AS$53,$AC$4:$AJ$105,$T$4:$AA$156),,4,$B$16))</f>
        <v/>
      </c>
      <c r="AY124" s="75" t="str">
        <f>IF(ISERROR(INDEX(($AL$4:$AS$53,$AC$4:$AJ$105,$T$4:$AA$156),,3,$B$16)),"",INDEX(($AL$4:$AS$53,$AC$4:$AJ$105,$T$4:$AA$156),,5,$B$16))</f>
        <v/>
      </c>
      <c r="AZ124" s="75" t="str">
        <f>IF(ISERROR(INDEX(($AL$4:$AS$53,$AC$4:$AJ$105,$T$4:$AA$156),,6,$B$16)),"",INDEX(($AL$4:$AS$53,$AC$4:$AJ$105,$T$4:$AA$156),,6,$B$16))</f>
        <v/>
      </c>
      <c r="BA124" s="75" t="str">
        <f>IF(ISERROR(INDEX(($AL$4:$AS$53,$AC$4:$AJ$105,$T$4:$AA$156),,7,$B$16)),"",INDEX(($AL$4:$AS$53,$AC$4:$AJ$105,$T$4:$AA$156),,7,$B$16))</f>
        <v/>
      </c>
      <c r="BB124" s="75" t="str">
        <f>IF(ISERROR(INDEX(($AL$4:$AS$53,$AC$4:$AJ$105,$T$4:$AA$156),,8,$B$16)),"",INDEX(($AL$4:$AS$53,$AC$4:$AJ$105,$T$4:$AA$156),,8,$B$16))</f>
        <v/>
      </c>
    </row>
    <row r="125" spans="10:54">
      <c r="J125" s="99">
        <v>41693</v>
      </c>
      <c r="K125" s="87">
        <v>2264.2939999999999</v>
      </c>
      <c r="L125" s="87">
        <v>2113.6930000000002</v>
      </c>
      <c r="M125" s="87">
        <v>10342.337</v>
      </c>
      <c r="N125" s="107">
        <v>41693</v>
      </c>
      <c r="O125" s="87">
        <v>1821.48</v>
      </c>
      <c r="P125" s="87">
        <v>15944.61</v>
      </c>
      <c r="Q125" s="87">
        <v>3022.06</v>
      </c>
      <c r="R125" s="87">
        <v>3333.2176223001698</v>
      </c>
      <c r="T125" s="74">
        <f t="shared" si="30"/>
        <v>41693</v>
      </c>
      <c r="U125" s="75">
        <f t="shared" si="31"/>
        <v>-0.12282599305557451</v>
      </c>
      <c r="V125" s="75">
        <f t="shared" si="32"/>
        <v>-0.10407126084044716</v>
      </c>
      <c r="W125" s="75">
        <f t="shared" si="33"/>
        <v>0.99862257611620642</v>
      </c>
      <c r="X125" s="75">
        <f t="shared" si="34"/>
        <v>0.22589242448715896</v>
      </c>
      <c r="Y125" s="75">
        <f t="shared" si="35"/>
        <v>1.5536790213620599</v>
      </c>
      <c r="Z125" s="75">
        <f t="shared" si="36"/>
        <v>0.62112027808473425</v>
      </c>
      <c r="AA125" s="75">
        <f t="shared" si="36"/>
        <v>0.21365167905807803</v>
      </c>
      <c r="AC125" s="79"/>
      <c r="AD125" s="80"/>
      <c r="AE125" s="75"/>
      <c r="AF125" s="75"/>
      <c r="AG125" s="75"/>
      <c r="AH125" s="75"/>
      <c r="AI125" s="75"/>
      <c r="AJ125" s="75"/>
      <c r="AL125" s="80"/>
      <c r="AM125" s="80"/>
      <c r="AN125" s="75"/>
      <c r="AO125" s="75"/>
      <c r="AP125" s="75"/>
      <c r="AQ125" s="75"/>
      <c r="AR125" s="75"/>
      <c r="AS125" s="75"/>
      <c r="AU125" s="74" t="str">
        <f>IF(ISERROR(INDEX(($AL$4:$AS$53,$AC$4:$AJ$105,$T$4:$AA$156),,1,$B$16)),"",INDEX(($AL$4:$AS$53,$AC$4:$AJ$105,$T$4:$AA$156),,1,$B$16))</f>
        <v/>
      </c>
      <c r="AV125" s="75" t="str">
        <f>IF(ISERROR(INDEX(($AL$4:$AS$53,$AC$4:$AJ$105,$T$4:$AA$156),,2,$B$16)),"",INDEX(($AL$4:$AS$53,$AC$4:$AJ$105,$T$4:$AA$156),,2,$B$16))</f>
        <v/>
      </c>
      <c r="AW125" s="75" t="str">
        <f>IF(ISERROR(INDEX(($AL$4:$AS$53,$AC$4:$AJ$105,$T$4:$AA$156),,3,$B$16)),"",INDEX(($AL$4:$AS$53,$AC$4:$AJ$105,$T$4:$AA$156),,3,$B$16))</f>
        <v/>
      </c>
      <c r="AX125" s="75" t="str">
        <f>IF(ISERROR(INDEX(($AL$4:$AS$53,$AC$4:$AJ$105,$T$4:$AA$156),,3,$B$16)),"",INDEX(($AL$4:$AS$53,$AC$4:$AJ$105,$T$4:$AA$156),,4,$B$16))</f>
        <v/>
      </c>
      <c r="AY125" s="75" t="str">
        <f>IF(ISERROR(INDEX(($AL$4:$AS$53,$AC$4:$AJ$105,$T$4:$AA$156),,3,$B$16)),"",INDEX(($AL$4:$AS$53,$AC$4:$AJ$105,$T$4:$AA$156),,5,$B$16))</f>
        <v/>
      </c>
      <c r="AZ125" s="75" t="str">
        <f>IF(ISERROR(INDEX(($AL$4:$AS$53,$AC$4:$AJ$105,$T$4:$AA$156),,6,$B$16)),"",INDEX(($AL$4:$AS$53,$AC$4:$AJ$105,$T$4:$AA$156),,6,$B$16))</f>
        <v/>
      </c>
      <c r="BA125" s="75" t="str">
        <f>IF(ISERROR(INDEX(($AL$4:$AS$53,$AC$4:$AJ$105,$T$4:$AA$156),,7,$B$16)),"",INDEX(($AL$4:$AS$53,$AC$4:$AJ$105,$T$4:$AA$156),,7,$B$16))</f>
        <v/>
      </c>
      <c r="BB125" s="75" t="str">
        <f>IF(ISERROR(INDEX(($AL$4:$AS$53,$AC$4:$AJ$105,$T$4:$AA$156),,8,$B$16)),"",INDEX(($AL$4:$AS$53,$AC$4:$AJ$105,$T$4:$AA$156),,8,$B$16))</f>
        <v/>
      </c>
    </row>
    <row r="126" spans="10:54">
      <c r="J126" s="99">
        <v>41700</v>
      </c>
      <c r="K126" s="87">
        <v>2178.971</v>
      </c>
      <c r="L126" s="87">
        <v>2056.3020000000001</v>
      </c>
      <c r="M126" s="87">
        <v>9506.9941999999992</v>
      </c>
      <c r="N126" s="107">
        <v>41700</v>
      </c>
      <c r="O126" s="87">
        <v>1689.79</v>
      </c>
      <c r="P126" s="87">
        <v>15062.54</v>
      </c>
      <c r="Q126" s="87">
        <v>2950.7</v>
      </c>
      <c r="R126" s="87">
        <v>3330.9467181253099</v>
      </c>
      <c r="T126" s="74">
        <f t="shared" si="30"/>
        <v>41700</v>
      </c>
      <c r="U126" s="75">
        <f t="shared" si="31"/>
        <v>-0.15587961497680869</v>
      </c>
      <c r="V126" s="75">
        <f t="shared" si="32"/>
        <v>-0.12839752121463865</v>
      </c>
      <c r="W126" s="75">
        <f t="shared" si="33"/>
        <v>0.837195330139197</v>
      </c>
      <c r="X126" s="75">
        <f t="shared" si="34"/>
        <v>0.13726242394874277</v>
      </c>
      <c r="Y126" s="75">
        <f t="shared" si="35"/>
        <v>1.4124072276729804</v>
      </c>
      <c r="Z126" s="75">
        <f t="shared" si="36"/>
        <v>0.58284071280670302</v>
      </c>
      <c r="AA126" s="75">
        <f t="shared" si="36"/>
        <v>0.21282482435577488</v>
      </c>
      <c r="AC126" s="79"/>
      <c r="AD126" s="80"/>
      <c r="AE126" s="75"/>
      <c r="AF126" s="75"/>
      <c r="AG126" s="75"/>
      <c r="AH126" s="75"/>
      <c r="AI126" s="75"/>
      <c r="AJ126" s="75"/>
      <c r="AL126" s="80"/>
      <c r="AM126" s="80"/>
      <c r="AN126" s="75"/>
      <c r="AO126" s="75"/>
      <c r="AP126" s="75"/>
      <c r="AQ126" s="75"/>
      <c r="AR126" s="75"/>
      <c r="AS126" s="75"/>
      <c r="AU126" s="74" t="str">
        <f>IF(ISERROR(INDEX(($AL$4:$AS$53,$AC$4:$AJ$105,$T$4:$AA$156),,1,$B$16)),"",INDEX(($AL$4:$AS$53,$AC$4:$AJ$105,$T$4:$AA$156),,1,$B$16))</f>
        <v/>
      </c>
      <c r="AV126" s="75" t="str">
        <f>IF(ISERROR(INDEX(($AL$4:$AS$53,$AC$4:$AJ$105,$T$4:$AA$156),,2,$B$16)),"",INDEX(($AL$4:$AS$53,$AC$4:$AJ$105,$T$4:$AA$156),,2,$B$16))</f>
        <v/>
      </c>
      <c r="AW126" s="75" t="str">
        <f>IF(ISERROR(INDEX(($AL$4:$AS$53,$AC$4:$AJ$105,$T$4:$AA$156),,3,$B$16)),"",INDEX(($AL$4:$AS$53,$AC$4:$AJ$105,$T$4:$AA$156),,3,$B$16))</f>
        <v/>
      </c>
      <c r="AX126" s="75" t="str">
        <f>IF(ISERROR(INDEX(($AL$4:$AS$53,$AC$4:$AJ$105,$T$4:$AA$156),,3,$B$16)),"",INDEX(($AL$4:$AS$53,$AC$4:$AJ$105,$T$4:$AA$156),,4,$B$16))</f>
        <v/>
      </c>
      <c r="AY126" s="75" t="str">
        <f>IF(ISERROR(INDEX(($AL$4:$AS$53,$AC$4:$AJ$105,$T$4:$AA$156),,3,$B$16)),"",INDEX(($AL$4:$AS$53,$AC$4:$AJ$105,$T$4:$AA$156),,5,$B$16))</f>
        <v/>
      </c>
      <c r="AZ126" s="75" t="str">
        <f>IF(ISERROR(INDEX(($AL$4:$AS$53,$AC$4:$AJ$105,$T$4:$AA$156),,6,$B$16)),"",INDEX(($AL$4:$AS$53,$AC$4:$AJ$105,$T$4:$AA$156),,6,$B$16))</f>
        <v/>
      </c>
      <c r="BA126" s="75" t="str">
        <f>IF(ISERROR(INDEX(($AL$4:$AS$53,$AC$4:$AJ$105,$T$4:$AA$156),,7,$B$16)),"",INDEX(($AL$4:$AS$53,$AC$4:$AJ$105,$T$4:$AA$156),,7,$B$16))</f>
        <v/>
      </c>
      <c r="BB126" s="75" t="str">
        <f>IF(ISERROR(INDEX(($AL$4:$AS$53,$AC$4:$AJ$105,$T$4:$AA$156),,8,$B$16)),"",INDEX(($AL$4:$AS$53,$AC$4:$AJ$105,$T$4:$AA$156),,8,$B$16))</f>
        <v/>
      </c>
    </row>
    <row r="127" spans="10:54">
      <c r="J127" s="99">
        <v>41707</v>
      </c>
      <c r="K127" s="87">
        <v>2168.3580000000002</v>
      </c>
      <c r="L127" s="87">
        <v>2057.9079999999999</v>
      </c>
      <c r="M127" s="87">
        <v>9533.0879999999997</v>
      </c>
      <c r="N127" s="107">
        <v>41707</v>
      </c>
      <c r="O127" s="87">
        <v>1687.06</v>
      </c>
      <c r="P127" s="87">
        <v>15524.39</v>
      </c>
      <c r="Q127" s="87">
        <v>3003.72</v>
      </c>
      <c r="R127" s="87">
        <v>3223.8529068826101</v>
      </c>
      <c r="T127" s="74">
        <f t="shared" si="30"/>
        <v>41707</v>
      </c>
      <c r="U127" s="75">
        <f t="shared" si="31"/>
        <v>-0.15999102795396669</v>
      </c>
      <c r="V127" s="75">
        <f t="shared" si="32"/>
        <v>-0.12771678775188411</v>
      </c>
      <c r="W127" s="75">
        <f t="shared" si="33"/>
        <v>0.84223787108295678</v>
      </c>
      <c r="X127" s="75">
        <f t="shared" si="34"/>
        <v>0.13542507941635717</v>
      </c>
      <c r="Y127" s="75">
        <f t="shared" si="35"/>
        <v>1.4863768422333905</v>
      </c>
      <c r="Z127" s="75">
        <f t="shared" si="36"/>
        <v>0.61128217232241511</v>
      </c>
      <c r="AA127" s="75">
        <f t="shared" si="36"/>
        <v>0.17383109560495313</v>
      </c>
      <c r="AC127" s="79"/>
      <c r="AD127" s="80"/>
      <c r="AE127" s="75"/>
      <c r="AF127" s="75"/>
      <c r="AG127" s="75"/>
      <c r="AH127" s="75"/>
      <c r="AI127" s="75"/>
      <c r="AJ127" s="75"/>
      <c r="AL127" s="80"/>
      <c r="AM127" s="80"/>
      <c r="AN127" s="75"/>
      <c r="AO127" s="75"/>
      <c r="AP127" s="75"/>
      <c r="AQ127" s="75"/>
      <c r="AR127" s="75"/>
      <c r="AS127" s="75"/>
      <c r="AU127" s="74" t="str">
        <f>IF(ISERROR(INDEX(($AL$4:$AS$53,$AC$4:$AJ$105,$T$4:$AA$156),,1,$B$16)),"",INDEX(($AL$4:$AS$53,$AC$4:$AJ$105,$T$4:$AA$156),,1,$B$16))</f>
        <v/>
      </c>
      <c r="AV127" s="75" t="str">
        <f>IF(ISERROR(INDEX(($AL$4:$AS$53,$AC$4:$AJ$105,$T$4:$AA$156),,2,$B$16)),"",INDEX(($AL$4:$AS$53,$AC$4:$AJ$105,$T$4:$AA$156),,2,$B$16))</f>
        <v/>
      </c>
      <c r="AW127" s="75" t="str">
        <f>IF(ISERROR(INDEX(($AL$4:$AS$53,$AC$4:$AJ$105,$T$4:$AA$156),,3,$B$16)),"",INDEX(($AL$4:$AS$53,$AC$4:$AJ$105,$T$4:$AA$156),,3,$B$16))</f>
        <v/>
      </c>
      <c r="AX127" s="75" t="str">
        <f>IF(ISERROR(INDEX(($AL$4:$AS$53,$AC$4:$AJ$105,$T$4:$AA$156),,3,$B$16)),"",INDEX(($AL$4:$AS$53,$AC$4:$AJ$105,$T$4:$AA$156),,4,$B$16))</f>
        <v/>
      </c>
      <c r="AY127" s="75" t="str">
        <f>IF(ISERROR(INDEX(($AL$4:$AS$53,$AC$4:$AJ$105,$T$4:$AA$156),,3,$B$16)),"",INDEX(($AL$4:$AS$53,$AC$4:$AJ$105,$T$4:$AA$156),,5,$B$16))</f>
        <v/>
      </c>
      <c r="AZ127" s="75" t="str">
        <f>IF(ISERROR(INDEX(($AL$4:$AS$53,$AC$4:$AJ$105,$T$4:$AA$156),,6,$B$16)),"",INDEX(($AL$4:$AS$53,$AC$4:$AJ$105,$T$4:$AA$156),,6,$B$16))</f>
        <v/>
      </c>
      <c r="BA127" s="75" t="str">
        <f>IF(ISERROR(INDEX(($AL$4:$AS$53,$AC$4:$AJ$105,$T$4:$AA$156),,7,$B$16)),"",INDEX(($AL$4:$AS$53,$AC$4:$AJ$105,$T$4:$AA$156),,7,$B$16))</f>
        <v/>
      </c>
      <c r="BB127" s="75" t="str">
        <f>IF(ISERROR(INDEX(($AL$4:$AS$53,$AC$4:$AJ$105,$T$4:$AA$156),,8,$B$16)),"",INDEX(($AL$4:$AS$53,$AC$4:$AJ$105,$T$4:$AA$156),,8,$B$16))</f>
        <v/>
      </c>
    </row>
    <row r="128" spans="10:54">
      <c r="J128" s="99">
        <v>41714</v>
      </c>
      <c r="K128" s="87">
        <v>2122.8359999999998</v>
      </c>
      <c r="L128" s="87">
        <v>2004.3389999999999</v>
      </c>
      <c r="M128" s="87">
        <v>9221.7471999999998</v>
      </c>
      <c r="N128" s="107">
        <v>41714</v>
      </c>
      <c r="O128" s="87">
        <v>1657.72</v>
      </c>
      <c r="P128" s="87">
        <v>14657.73</v>
      </c>
      <c r="Q128" s="87">
        <v>2871.39</v>
      </c>
      <c r="R128" s="87">
        <v>3453.1130778541456</v>
      </c>
      <c r="T128" s="74">
        <f t="shared" si="30"/>
        <v>41714</v>
      </c>
      <c r="U128" s="75">
        <f t="shared" si="31"/>
        <v>-0.17762597957426185</v>
      </c>
      <c r="V128" s="75">
        <f t="shared" si="32"/>
        <v>-0.15042302116801309</v>
      </c>
      <c r="W128" s="75">
        <f t="shared" si="33"/>
        <v>0.78207228648190585</v>
      </c>
      <c r="X128" s="75">
        <f t="shared" si="34"/>
        <v>0.11567867334302484</v>
      </c>
      <c r="Y128" s="75">
        <f t="shared" si="35"/>
        <v>1.3475731047538511</v>
      </c>
      <c r="Z128" s="75">
        <f t="shared" si="36"/>
        <v>0.54029653788797205</v>
      </c>
      <c r="AA128" s="75">
        <f t="shared" si="36"/>
        <v>0.25730659074791307</v>
      </c>
      <c r="AC128" s="79"/>
      <c r="AD128" s="80"/>
      <c r="AE128" s="75"/>
      <c r="AF128" s="75"/>
      <c r="AG128" s="75"/>
      <c r="AH128" s="75"/>
      <c r="AI128" s="75"/>
      <c r="AJ128" s="75"/>
      <c r="AL128" s="80"/>
      <c r="AM128" s="80"/>
      <c r="AN128" s="75"/>
      <c r="AO128" s="75"/>
      <c r="AP128" s="75"/>
      <c r="AQ128" s="75"/>
      <c r="AR128" s="75"/>
      <c r="AS128" s="75"/>
      <c r="AU128" s="74" t="str">
        <f>IF(ISERROR(INDEX(($AL$4:$AS$53,$AC$4:$AJ$105,$T$4:$AA$156),,1,$B$16)),"",INDEX(($AL$4:$AS$53,$AC$4:$AJ$105,$T$4:$AA$156),,1,$B$16))</f>
        <v/>
      </c>
      <c r="AV128" s="75" t="str">
        <f>IF(ISERROR(INDEX(($AL$4:$AS$53,$AC$4:$AJ$105,$T$4:$AA$156),,2,$B$16)),"",INDEX(($AL$4:$AS$53,$AC$4:$AJ$105,$T$4:$AA$156),,2,$B$16))</f>
        <v/>
      </c>
      <c r="AW128" s="75" t="str">
        <f>IF(ISERROR(INDEX(($AL$4:$AS$53,$AC$4:$AJ$105,$T$4:$AA$156),,3,$B$16)),"",INDEX(($AL$4:$AS$53,$AC$4:$AJ$105,$T$4:$AA$156),,3,$B$16))</f>
        <v/>
      </c>
      <c r="AX128" s="75" t="str">
        <f>IF(ISERROR(INDEX(($AL$4:$AS$53,$AC$4:$AJ$105,$T$4:$AA$156),,3,$B$16)),"",INDEX(($AL$4:$AS$53,$AC$4:$AJ$105,$T$4:$AA$156),,4,$B$16))</f>
        <v/>
      </c>
      <c r="AY128" s="75" t="str">
        <f>IF(ISERROR(INDEX(($AL$4:$AS$53,$AC$4:$AJ$105,$T$4:$AA$156),,3,$B$16)),"",INDEX(($AL$4:$AS$53,$AC$4:$AJ$105,$T$4:$AA$156),,5,$B$16))</f>
        <v/>
      </c>
      <c r="AZ128" s="75" t="str">
        <f>IF(ISERROR(INDEX(($AL$4:$AS$53,$AC$4:$AJ$105,$T$4:$AA$156),,6,$B$16)),"",INDEX(($AL$4:$AS$53,$AC$4:$AJ$105,$T$4:$AA$156),,6,$B$16))</f>
        <v/>
      </c>
      <c r="BA128" s="75" t="str">
        <f>IF(ISERROR(INDEX(($AL$4:$AS$53,$AC$4:$AJ$105,$T$4:$AA$156),,7,$B$16)),"",INDEX(($AL$4:$AS$53,$AC$4:$AJ$105,$T$4:$AA$156),,7,$B$16))</f>
        <v/>
      </c>
      <c r="BB128" s="75" t="str">
        <f>IF(ISERROR(INDEX(($AL$4:$AS$53,$AC$4:$AJ$105,$T$4:$AA$156),,8,$B$16)),"",INDEX(($AL$4:$AS$53,$AC$4:$AJ$105,$T$4:$AA$156),,8,$B$16))</f>
        <v/>
      </c>
    </row>
    <row r="129" spans="10:54">
      <c r="J129" s="99">
        <v>41721</v>
      </c>
      <c r="K129" s="87">
        <v>2158.7979999999998</v>
      </c>
      <c r="L129" s="87">
        <v>2047.6189999999999</v>
      </c>
      <c r="M129" s="87">
        <v>9066.4856</v>
      </c>
      <c r="N129" s="107">
        <v>41721</v>
      </c>
      <c r="O129" s="87">
        <v>1604.86</v>
      </c>
      <c r="P129" s="87">
        <v>14486.94</v>
      </c>
      <c r="Q129" s="87">
        <v>2882.14</v>
      </c>
      <c r="R129" s="87">
        <v>3369.5091591076921</v>
      </c>
      <c r="T129" s="74">
        <f t="shared" si="30"/>
        <v>41721</v>
      </c>
      <c r="U129" s="75">
        <f t="shared" si="31"/>
        <v>-0.16369451500396515</v>
      </c>
      <c r="V129" s="75">
        <f t="shared" si="32"/>
        <v>-0.13207797492391549</v>
      </c>
      <c r="W129" s="75">
        <f t="shared" si="33"/>
        <v>0.75206849343552529</v>
      </c>
      <c r="X129" s="75">
        <f t="shared" si="34"/>
        <v>8.010283745221547E-2</v>
      </c>
      <c r="Y129" s="75">
        <f t="shared" si="35"/>
        <v>1.3202194824289135</v>
      </c>
      <c r="Z129" s="75">
        <f t="shared" si="36"/>
        <v>0.5460631484084153</v>
      </c>
      <c r="AA129" s="75">
        <f t="shared" si="36"/>
        <v>0.22686572313589992</v>
      </c>
      <c r="AC129" s="79"/>
      <c r="AD129" s="80"/>
      <c r="AE129" s="75"/>
      <c r="AF129" s="75"/>
      <c r="AG129" s="75"/>
      <c r="AH129" s="75"/>
      <c r="AI129" s="75"/>
      <c r="AJ129" s="75"/>
      <c r="AL129" s="80"/>
      <c r="AM129" s="80"/>
      <c r="AN129" s="75"/>
      <c r="AO129" s="75"/>
      <c r="AP129" s="75"/>
      <c r="AQ129" s="75"/>
      <c r="AR129" s="75"/>
      <c r="AS129" s="75"/>
      <c r="AU129" s="74" t="str">
        <f>IF(ISERROR(INDEX(($AL$4:$AS$53,$AC$4:$AJ$105,$T$4:$AA$156),,1,$B$16)),"",INDEX(($AL$4:$AS$53,$AC$4:$AJ$105,$T$4:$AA$156),,1,$B$16))</f>
        <v/>
      </c>
      <c r="AV129" s="75" t="str">
        <f>IF(ISERROR(INDEX(($AL$4:$AS$53,$AC$4:$AJ$105,$T$4:$AA$156),,2,$B$16)),"",INDEX(($AL$4:$AS$53,$AC$4:$AJ$105,$T$4:$AA$156),,2,$B$16))</f>
        <v/>
      </c>
      <c r="AW129" s="75" t="str">
        <f>IF(ISERROR(INDEX(($AL$4:$AS$53,$AC$4:$AJ$105,$T$4:$AA$156),,3,$B$16)),"",INDEX(($AL$4:$AS$53,$AC$4:$AJ$105,$T$4:$AA$156),,3,$B$16))</f>
        <v/>
      </c>
      <c r="AX129" s="75" t="str">
        <f>IF(ISERROR(INDEX(($AL$4:$AS$53,$AC$4:$AJ$105,$T$4:$AA$156),,3,$B$16)),"",INDEX(($AL$4:$AS$53,$AC$4:$AJ$105,$T$4:$AA$156),,4,$B$16))</f>
        <v/>
      </c>
      <c r="AY129" s="75" t="str">
        <f>IF(ISERROR(INDEX(($AL$4:$AS$53,$AC$4:$AJ$105,$T$4:$AA$156),,3,$B$16)),"",INDEX(($AL$4:$AS$53,$AC$4:$AJ$105,$T$4:$AA$156),,5,$B$16))</f>
        <v/>
      </c>
      <c r="AZ129" s="75" t="str">
        <f>IF(ISERROR(INDEX(($AL$4:$AS$53,$AC$4:$AJ$105,$T$4:$AA$156),,6,$B$16)),"",INDEX(($AL$4:$AS$53,$AC$4:$AJ$105,$T$4:$AA$156),,6,$B$16))</f>
        <v/>
      </c>
      <c r="BA129" s="75" t="str">
        <f>IF(ISERROR(INDEX(($AL$4:$AS$53,$AC$4:$AJ$105,$T$4:$AA$156),,7,$B$16)),"",INDEX(($AL$4:$AS$53,$AC$4:$AJ$105,$T$4:$AA$156),,7,$B$16))</f>
        <v/>
      </c>
      <c r="BB129" s="75" t="str">
        <f>IF(ISERROR(INDEX(($AL$4:$AS$53,$AC$4:$AJ$105,$T$4:$AA$156),,8,$B$16)),"",INDEX(($AL$4:$AS$53,$AC$4:$AJ$105,$T$4:$AA$156),,8,$B$16))</f>
        <v/>
      </c>
    </row>
    <row r="130" spans="10:54">
      <c r="J130" s="99">
        <v>41728</v>
      </c>
      <c r="K130" s="87">
        <v>2151.9650000000001</v>
      </c>
      <c r="L130" s="87">
        <v>2041.712</v>
      </c>
      <c r="M130" s="87">
        <v>8477.3503999999994</v>
      </c>
      <c r="N130" s="107">
        <v>41728</v>
      </c>
      <c r="O130" s="87">
        <v>1528.14</v>
      </c>
      <c r="P130" s="87">
        <v>13887.7</v>
      </c>
      <c r="Q130" s="87">
        <v>2786.64</v>
      </c>
      <c r="R130" s="87">
        <v>3143.8450218858397</v>
      </c>
      <c r="T130" s="74">
        <f t="shared" si="30"/>
        <v>41728</v>
      </c>
      <c r="U130" s="75">
        <f t="shared" si="31"/>
        <v>-0.16634157849901077</v>
      </c>
      <c r="V130" s="75">
        <f t="shared" si="32"/>
        <v>-0.13458176855062265</v>
      </c>
      <c r="W130" s="75">
        <f t="shared" si="33"/>
        <v>0.63822005559166683</v>
      </c>
      <c r="X130" s="75">
        <f t="shared" si="34"/>
        <v>2.8468744952350411E-2</v>
      </c>
      <c r="Y130" s="75">
        <f t="shared" si="35"/>
        <v>1.2242455691904586</v>
      </c>
      <c r="Z130" s="75">
        <f t="shared" si="36"/>
        <v>0.49483418983145389</v>
      </c>
      <c r="AA130" s="75">
        <f t="shared" si="36"/>
        <v>0.14469957316412052</v>
      </c>
      <c r="AC130" s="79"/>
      <c r="AD130" s="80"/>
      <c r="AE130" s="75"/>
      <c r="AF130" s="75"/>
      <c r="AG130" s="75"/>
      <c r="AH130" s="75"/>
      <c r="AI130" s="75"/>
      <c r="AJ130" s="75"/>
      <c r="AL130" s="80"/>
      <c r="AM130" s="80"/>
      <c r="AN130" s="75"/>
      <c r="AO130" s="75"/>
      <c r="AP130" s="75"/>
      <c r="AQ130" s="75"/>
      <c r="AR130" s="75"/>
      <c r="AS130" s="75"/>
      <c r="AU130" s="74" t="str">
        <f>IF(ISERROR(INDEX(($AL$4:$AS$53,$AC$4:$AJ$105,$T$4:$AA$156),,1,$B$16)),"",INDEX(($AL$4:$AS$53,$AC$4:$AJ$105,$T$4:$AA$156),,1,$B$16))</f>
        <v/>
      </c>
      <c r="AV130" s="75" t="str">
        <f>IF(ISERROR(INDEX(($AL$4:$AS$53,$AC$4:$AJ$105,$T$4:$AA$156),,2,$B$16)),"",INDEX(($AL$4:$AS$53,$AC$4:$AJ$105,$T$4:$AA$156),,2,$B$16))</f>
        <v/>
      </c>
      <c r="AW130" s="75" t="str">
        <f>IF(ISERROR(INDEX(($AL$4:$AS$53,$AC$4:$AJ$105,$T$4:$AA$156),,3,$B$16)),"",INDEX(($AL$4:$AS$53,$AC$4:$AJ$105,$T$4:$AA$156),,3,$B$16))</f>
        <v/>
      </c>
      <c r="AX130" s="75" t="str">
        <f>IF(ISERROR(INDEX(($AL$4:$AS$53,$AC$4:$AJ$105,$T$4:$AA$156),,3,$B$16)),"",INDEX(($AL$4:$AS$53,$AC$4:$AJ$105,$T$4:$AA$156),,4,$B$16))</f>
        <v/>
      </c>
      <c r="AY130" s="75" t="str">
        <f>IF(ISERROR(INDEX(($AL$4:$AS$53,$AC$4:$AJ$105,$T$4:$AA$156),,3,$B$16)),"",INDEX(($AL$4:$AS$53,$AC$4:$AJ$105,$T$4:$AA$156),,5,$B$16))</f>
        <v/>
      </c>
      <c r="AZ130" s="75" t="str">
        <f>IF(ISERROR(INDEX(($AL$4:$AS$53,$AC$4:$AJ$105,$T$4:$AA$156),,6,$B$16)),"",INDEX(($AL$4:$AS$53,$AC$4:$AJ$105,$T$4:$AA$156),,6,$B$16))</f>
        <v/>
      </c>
      <c r="BA130" s="75" t="str">
        <f>IF(ISERROR(INDEX(($AL$4:$AS$53,$AC$4:$AJ$105,$T$4:$AA$156),,7,$B$16)),"",INDEX(($AL$4:$AS$53,$AC$4:$AJ$105,$T$4:$AA$156),,7,$B$16))</f>
        <v/>
      </c>
      <c r="BB130" s="75" t="str">
        <f>IF(ISERROR(INDEX(($AL$4:$AS$53,$AC$4:$AJ$105,$T$4:$AA$156),,8,$B$16)),"",INDEX(($AL$4:$AS$53,$AC$4:$AJ$105,$T$4:$AA$156),,8,$B$16))</f>
        <v/>
      </c>
    </row>
    <row r="131" spans="10:54">
      <c r="J131" s="99">
        <v>41735</v>
      </c>
      <c r="K131" s="87">
        <v>2185.4720000000002</v>
      </c>
      <c r="L131" s="87">
        <v>2058.8310000000001</v>
      </c>
      <c r="M131" s="87">
        <v>8731.6653000000006</v>
      </c>
      <c r="N131" s="107">
        <v>41735</v>
      </c>
      <c r="O131" s="87">
        <v>1575.11</v>
      </c>
      <c r="P131" s="87">
        <v>14375.4</v>
      </c>
      <c r="Q131" s="87">
        <v>2824.41</v>
      </c>
      <c r="R131" s="87">
        <v>3193.9495012634079</v>
      </c>
      <c r="T131" s="74">
        <f t="shared" si="30"/>
        <v>41735</v>
      </c>
      <c r="U131" s="75">
        <f t="shared" si="31"/>
        <v>-0.15336116630400121</v>
      </c>
      <c r="V131" s="75">
        <f t="shared" si="32"/>
        <v>-0.12732555675180768</v>
      </c>
      <c r="W131" s="75">
        <f t="shared" si="33"/>
        <v>0.68736557275889298</v>
      </c>
      <c r="X131" s="75">
        <f t="shared" si="34"/>
        <v>6.0080493189037742E-2</v>
      </c>
      <c r="Y131" s="75">
        <f t="shared" si="35"/>
        <v>1.3023553039985396</v>
      </c>
      <c r="Z131" s="75">
        <f t="shared" si="36"/>
        <v>0.51509510884142085</v>
      </c>
      <c r="AA131" s="75">
        <f t="shared" si="36"/>
        <v>0.16294302211209333</v>
      </c>
      <c r="AC131" s="79"/>
      <c r="AD131" s="80"/>
      <c r="AE131" s="75"/>
      <c r="AF131" s="75"/>
      <c r="AG131" s="75"/>
      <c r="AH131" s="75"/>
      <c r="AI131" s="75"/>
      <c r="AJ131" s="75"/>
      <c r="AL131" s="80"/>
      <c r="AM131" s="80"/>
      <c r="AN131" s="75"/>
      <c r="AO131" s="75"/>
      <c r="AP131" s="75"/>
      <c r="AQ131" s="75"/>
      <c r="AR131" s="75"/>
      <c r="AS131" s="75"/>
      <c r="AU131" s="74" t="str">
        <f>IF(ISERROR(INDEX(($AL$4:$AS$53,$AC$4:$AJ$105,$T$4:$AA$156),,1,$B$16)),"",INDEX(($AL$4:$AS$53,$AC$4:$AJ$105,$T$4:$AA$156),,1,$B$16))</f>
        <v/>
      </c>
      <c r="AV131" s="75" t="str">
        <f>IF(ISERROR(INDEX(($AL$4:$AS$53,$AC$4:$AJ$105,$T$4:$AA$156),,2,$B$16)),"",INDEX(($AL$4:$AS$53,$AC$4:$AJ$105,$T$4:$AA$156),,2,$B$16))</f>
        <v/>
      </c>
      <c r="AW131" s="75" t="str">
        <f>IF(ISERROR(INDEX(($AL$4:$AS$53,$AC$4:$AJ$105,$T$4:$AA$156),,3,$B$16)),"",INDEX(($AL$4:$AS$53,$AC$4:$AJ$105,$T$4:$AA$156),,3,$B$16))</f>
        <v/>
      </c>
      <c r="AX131" s="75" t="str">
        <f>IF(ISERROR(INDEX(($AL$4:$AS$53,$AC$4:$AJ$105,$T$4:$AA$156),,3,$B$16)),"",INDEX(($AL$4:$AS$53,$AC$4:$AJ$105,$T$4:$AA$156),,4,$B$16))</f>
        <v/>
      </c>
      <c r="AY131" s="75" t="str">
        <f>IF(ISERROR(INDEX(($AL$4:$AS$53,$AC$4:$AJ$105,$T$4:$AA$156),,3,$B$16)),"",INDEX(($AL$4:$AS$53,$AC$4:$AJ$105,$T$4:$AA$156),,5,$B$16))</f>
        <v/>
      </c>
      <c r="AZ131" s="75" t="str">
        <f>IF(ISERROR(INDEX(($AL$4:$AS$53,$AC$4:$AJ$105,$T$4:$AA$156),,6,$B$16)),"",INDEX(($AL$4:$AS$53,$AC$4:$AJ$105,$T$4:$AA$156),,6,$B$16))</f>
        <v/>
      </c>
      <c r="BA131" s="75" t="str">
        <f>IF(ISERROR(INDEX(($AL$4:$AS$53,$AC$4:$AJ$105,$T$4:$AA$156),,7,$B$16)),"",INDEX(($AL$4:$AS$53,$AC$4:$AJ$105,$T$4:$AA$156),,7,$B$16))</f>
        <v/>
      </c>
      <c r="BB131" s="75" t="str">
        <f>IF(ISERROR(INDEX(($AL$4:$AS$53,$AC$4:$AJ$105,$T$4:$AA$156),,8,$B$16)),"",INDEX(($AL$4:$AS$53,$AC$4:$AJ$105,$T$4:$AA$156),,8,$B$16))</f>
        <v/>
      </c>
    </row>
    <row r="132" spans="10:54">
      <c r="J132" s="99">
        <v>41742</v>
      </c>
      <c r="K132" s="87">
        <v>2270.6660000000002</v>
      </c>
      <c r="L132" s="87">
        <v>2130.5419999999999</v>
      </c>
      <c r="M132" s="87">
        <v>8782.4956000000002</v>
      </c>
      <c r="N132" s="107">
        <v>41742</v>
      </c>
      <c r="O132" s="87">
        <v>1577.01</v>
      </c>
      <c r="P132" s="87">
        <v>14157.62</v>
      </c>
      <c r="Q132" s="87">
        <v>2839.85</v>
      </c>
      <c r="R132" s="87">
        <v>3220.9803195593099</v>
      </c>
      <c r="T132" s="74">
        <f t="shared" ref="T132:T155" si="45">J132</f>
        <v>41742</v>
      </c>
      <c r="U132" s="75">
        <f t="shared" si="31"/>
        <v>-0.12035751821429941</v>
      </c>
      <c r="V132" s="75">
        <f t="shared" si="32"/>
        <v>-9.6929493646205067E-2</v>
      </c>
      <c r="W132" s="75">
        <f t="shared" si="33"/>
        <v>0.69718836088992742</v>
      </c>
      <c r="X132" s="75">
        <f t="shared" si="34"/>
        <v>6.1359231141980386E-2</v>
      </c>
      <c r="Y132" s="75">
        <f t="shared" si="35"/>
        <v>1.2674757919081072</v>
      </c>
      <c r="Z132" s="75">
        <f t="shared" si="36"/>
        <v>0.52337757083543424</v>
      </c>
      <c r="AA132" s="75">
        <f t="shared" si="36"/>
        <v>0.17278516316872694</v>
      </c>
      <c r="AC132" s="79"/>
      <c r="AD132" s="80"/>
      <c r="AE132" s="75"/>
      <c r="AF132" s="75"/>
      <c r="AG132" s="75"/>
      <c r="AH132" s="75"/>
      <c r="AI132" s="75"/>
      <c r="AJ132" s="75"/>
      <c r="AL132" s="80"/>
      <c r="AM132" s="80"/>
      <c r="AN132" s="75"/>
      <c r="AO132" s="75"/>
      <c r="AP132" s="75"/>
      <c r="AQ132" s="75"/>
      <c r="AR132" s="75"/>
      <c r="AS132" s="75"/>
      <c r="AU132" s="74" t="str">
        <f>IF(ISERROR(INDEX(($AL$4:$AS$53,$AC$4:$AJ$105,$T$4:$AA$156),,1,$B$16)),"",INDEX(($AL$4:$AS$53,$AC$4:$AJ$105,$T$4:$AA$156),,1,$B$16))</f>
        <v/>
      </c>
      <c r="AV132" s="75" t="str">
        <f>IF(ISERROR(INDEX(($AL$4:$AS$53,$AC$4:$AJ$105,$T$4:$AA$156),,2,$B$16)),"",INDEX(($AL$4:$AS$53,$AC$4:$AJ$105,$T$4:$AA$156),,2,$B$16))</f>
        <v/>
      </c>
      <c r="AW132" s="75" t="str">
        <f>IF(ISERROR(INDEX(($AL$4:$AS$53,$AC$4:$AJ$105,$T$4:$AA$156),,3,$B$16)),"",INDEX(($AL$4:$AS$53,$AC$4:$AJ$105,$T$4:$AA$156),,3,$B$16))</f>
        <v/>
      </c>
      <c r="AX132" s="75" t="str">
        <f>IF(ISERROR(INDEX(($AL$4:$AS$53,$AC$4:$AJ$105,$T$4:$AA$156),,3,$B$16)),"",INDEX(($AL$4:$AS$53,$AC$4:$AJ$105,$T$4:$AA$156),,4,$B$16))</f>
        <v/>
      </c>
      <c r="AY132" s="75" t="str">
        <f>IF(ISERROR(INDEX(($AL$4:$AS$53,$AC$4:$AJ$105,$T$4:$AA$156),,3,$B$16)),"",INDEX(($AL$4:$AS$53,$AC$4:$AJ$105,$T$4:$AA$156),,5,$B$16))</f>
        <v/>
      </c>
      <c r="AZ132" s="75" t="str">
        <f>IF(ISERROR(INDEX(($AL$4:$AS$53,$AC$4:$AJ$105,$T$4:$AA$156),,6,$B$16)),"",INDEX(($AL$4:$AS$53,$AC$4:$AJ$105,$T$4:$AA$156),,6,$B$16))</f>
        <v/>
      </c>
      <c r="BA132" s="75" t="str">
        <f>IF(ISERROR(INDEX(($AL$4:$AS$53,$AC$4:$AJ$105,$T$4:$AA$156),,7,$B$16)),"",INDEX(($AL$4:$AS$53,$AC$4:$AJ$105,$T$4:$AA$156),,7,$B$16))</f>
        <v/>
      </c>
      <c r="BB132" s="75" t="str">
        <f>IF(ISERROR(INDEX(($AL$4:$AS$53,$AC$4:$AJ$105,$T$4:$AA$156),,8,$B$16)),"",INDEX(($AL$4:$AS$53,$AC$4:$AJ$105,$T$4:$AA$156),,8,$B$16))</f>
        <v/>
      </c>
    </row>
    <row r="133" spans="10:54">
      <c r="J133" s="99">
        <v>41749</v>
      </c>
      <c r="K133" s="87">
        <v>2224.4789999999998</v>
      </c>
      <c r="L133" s="87">
        <v>2097.748</v>
      </c>
      <c r="M133" s="87">
        <v>8787.7939000000006</v>
      </c>
      <c r="N133" s="107">
        <v>41749</v>
      </c>
      <c r="O133" s="87">
        <v>1584.29</v>
      </c>
      <c r="P133" s="87">
        <v>14337.55</v>
      </c>
      <c r="Q133" s="87">
        <v>2833.8</v>
      </c>
      <c r="R133" s="87">
        <v>3271.7882841690312</v>
      </c>
      <c r="T133" s="74">
        <f t="shared" si="45"/>
        <v>41749</v>
      </c>
      <c r="U133" s="75">
        <f t="shared" ref="U133:U156" si="46">K133/K$4-1</f>
        <v>-0.13825008687311424</v>
      </c>
      <c r="V133" s="75">
        <f t="shared" ref="V133:V156" si="47">L133/L$4-1</f>
        <v>-0.11082985054382366</v>
      </c>
      <c r="W133" s="75">
        <f t="shared" ref="W133:W156" si="48">M133/M$4-1</f>
        <v>0.69821223992181713</v>
      </c>
      <c r="X133" s="75">
        <f t="shared" ref="X133:X156" si="49">O133/O$4-1</f>
        <v>6.6258816561675538E-2</v>
      </c>
      <c r="Y133" s="75">
        <f t="shared" ref="Y133:Y156" si="50">P133/P$4-1</f>
        <v>1.2962932710633623</v>
      </c>
      <c r="Z133" s="75">
        <f t="shared" ref="Z133:AA156" si="51">Q133/Q$4-1</f>
        <v>0.52013217607741735</v>
      </c>
      <c r="AA133" s="75">
        <f t="shared" si="51"/>
        <v>0.19128475681828871</v>
      </c>
      <c r="AC133" s="79"/>
      <c r="AD133" s="80"/>
      <c r="AE133" s="75"/>
      <c r="AF133" s="75"/>
      <c r="AG133" s="75"/>
      <c r="AH133" s="75"/>
      <c r="AI133" s="75"/>
      <c r="AJ133" s="75"/>
      <c r="AL133" s="80"/>
      <c r="AM133" s="80"/>
      <c r="AN133" s="75"/>
      <c r="AO133" s="75"/>
      <c r="AP133" s="75"/>
      <c r="AQ133" s="75"/>
      <c r="AR133" s="75"/>
      <c r="AS133" s="75"/>
      <c r="AU133" s="74" t="str">
        <f>IF(ISERROR(INDEX(($AL$4:$AS$53,$AC$4:$AJ$105,$T$4:$AA$156),,1,$B$16)),"",INDEX(($AL$4:$AS$53,$AC$4:$AJ$105,$T$4:$AA$156),,1,$B$16))</f>
        <v/>
      </c>
      <c r="AV133" s="75" t="str">
        <f>IF(ISERROR(INDEX(($AL$4:$AS$53,$AC$4:$AJ$105,$T$4:$AA$156),,2,$B$16)),"",INDEX(($AL$4:$AS$53,$AC$4:$AJ$105,$T$4:$AA$156),,2,$B$16))</f>
        <v/>
      </c>
      <c r="AW133" s="75" t="str">
        <f>IF(ISERROR(INDEX(($AL$4:$AS$53,$AC$4:$AJ$105,$T$4:$AA$156),,3,$B$16)),"",INDEX(($AL$4:$AS$53,$AC$4:$AJ$105,$T$4:$AA$156),,3,$B$16))</f>
        <v/>
      </c>
      <c r="AX133" s="75" t="str">
        <f>IF(ISERROR(INDEX(($AL$4:$AS$53,$AC$4:$AJ$105,$T$4:$AA$156),,3,$B$16)),"",INDEX(($AL$4:$AS$53,$AC$4:$AJ$105,$T$4:$AA$156),,4,$B$16))</f>
        <v/>
      </c>
      <c r="AY133" s="75" t="str">
        <f>IF(ISERROR(INDEX(($AL$4:$AS$53,$AC$4:$AJ$105,$T$4:$AA$156),,3,$B$16)),"",INDEX(($AL$4:$AS$53,$AC$4:$AJ$105,$T$4:$AA$156),,5,$B$16))</f>
        <v/>
      </c>
      <c r="AZ133" s="75" t="str">
        <f>IF(ISERROR(INDEX(($AL$4:$AS$53,$AC$4:$AJ$105,$T$4:$AA$156),,6,$B$16)),"",INDEX(($AL$4:$AS$53,$AC$4:$AJ$105,$T$4:$AA$156),,6,$B$16))</f>
        <v/>
      </c>
      <c r="BA133" s="75" t="str">
        <f>IF(ISERROR(INDEX(($AL$4:$AS$53,$AC$4:$AJ$105,$T$4:$AA$156),,7,$B$16)),"",INDEX(($AL$4:$AS$53,$AC$4:$AJ$105,$T$4:$AA$156),,7,$B$16))</f>
        <v/>
      </c>
      <c r="BB133" s="75" t="str">
        <f>IF(ISERROR(INDEX(($AL$4:$AS$53,$AC$4:$AJ$105,$T$4:$AA$156),,8,$B$16)),"",INDEX(($AL$4:$AS$53,$AC$4:$AJ$105,$T$4:$AA$156),,8,$B$16))</f>
        <v/>
      </c>
    </row>
    <row r="134" spans="10:54">
      <c r="J134" s="99">
        <v>41756</v>
      </c>
      <c r="K134" s="87">
        <v>2167.826</v>
      </c>
      <c r="L134" s="87">
        <v>2036.519</v>
      </c>
      <c r="M134" s="87">
        <v>8414.7484000000004</v>
      </c>
      <c r="N134" s="107">
        <v>41756</v>
      </c>
      <c r="O134" s="87">
        <v>1540.55</v>
      </c>
      <c r="P134" s="87">
        <v>13508.96</v>
      </c>
      <c r="Q134" s="87">
        <v>2693.26</v>
      </c>
      <c r="R134" s="87">
        <v>3171.0474726647053</v>
      </c>
      <c r="T134" s="74">
        <f t="shared" si="45"/>
        <v>41756</v>
      </c>
      <c r="U134" s="75">
        <f t="shared" si="46"/>
        <v>-0.16019712158478261</v>
      </c>
      <c r="V134" s="75">
        <f t="shared" si="47"/>
        <v>-0.13678291977857082</v>
      </c>
      <c r="W134" s="75">
        <f t="shared" si="48"/>
        <v>0.62612242519052774</v>
      </c>
      <c r="X134" s="75">
        <f t="shared" si="49"/>
        <v>3.6820922844990056E-2</v>
      </c>
      <c r="Y134" s="75">
        <f t="shared" si="50"/>
        <v>1.1635868015849371</v>
      </c>
      <c r="Z134" s="75">
        <f t="shared" si="51"/>
        <v>0.44474246049201271</v>
      </c>
      <c r="AA134" s="75">
        <f t="shared" si="51"/>
        <v>0.15460420700542454</v>
      </c>
      <c r="AC134" s="79"/>
      <c r="AD134" s="80"/>
      <c r="AE134" s="75"/>
      <c r="AF134" s="75"/>
      <c r="AG134" s="75"/>
      <c r="AH134" s="75"/>
      <c r="AI134" s="75"/>
      <c r="AJ134" s="75"/>
      <c r="AL134" s="80"/>
      <c r="AM134" s="80"/>
      <c r="AN134" s="75"/>
      <c r="AO134" s="75"/>
      <c r="AP134" s="75"/>
      <c r="AQ134" s="75"/>
      <c r="AR134" s="75"/>
      <c r="AS134" s="75"/>
      <c r="AU134" s="74" t="str">
        <f>IF(ISERROR(INDEX(($AL$4:$AS$53,$AC$4:$AJ$105,$T$4:$AA$156),,1,$B$16)),"",INDEX(($AL$4:$AS$53,$AC$4:$AJ$105,$T$4:$AA$156),,1,$B$16))</f>
        <v/>
      </c>
      <c r="AV134" s="75" t="str">
        <f>IF(ISERROR(INDEX(($AL$4:$AS$53,$AC$4:$AJ$105,$T$4:$AA$156),,2,$B$16)),"",INDEX(($AL$4:$AS$53,$AC$4:$AJ$105,$T$4:$AA$156),,2,$B$16))</f>
        <v/>
      </c>
      <c r="AW134" s="75" t="str">
        <f>IF(ISERROR(INDEX(($AL$4:$AS$53,$AC$4:$AJ$105,$T$4:$AA$156),,3,$B$16)),"",INDEX(($AL$4:$AS$53,$AC$4:$AJ$105,$T$4:$AA$156),,3,$B$16))</f>
        <v/>
      </c>
      <c r="AX134" s="75" t="str">
        <f>IF(ISERROR(INDEX(($AL$4:$AS$53,$AC$4:$AJ$105,$T$4:$AA$156),,3,$B$16)),"",INDEX(($AL$4:$AS$53,$AC$4:$AJ$105,$T$4:$AA$156),,4,$B$16))</f>
        <v/>
      </c>
      <c r="AY134" s="75" t="str">
        <f>IF(ISERROR(INDEX(($AL$4:$AS$53,$AC$4:$AJ$105,$T$4:$AA$156),,3,$B$16)),"",INDEX(($AL$4:$AS$53,$AC$4:$AJ$105,$T$4:$AA$156),,5,$B$16))</f>
        <v/>
      </c>
      <c r="AZ134" s="75" t="str">
        <f>IF(ISERROR(INDEX(($AL$4:$AS$53,$AC$4:$AJ$105,$T$4:$AA$156),,6,$B$16)),"",INDEX(($AL$4:$AS$53,$AC$4:$AJ$105,$T$4:$AA$156),,6,$B$16))</f>
        <v/>
      </c>
      <c r="BA134" s="75" t="str">
        <f>IF(ISERROR(INDEX(($AL$4:$AS$53,$AC$4:$AJ$105,$T$4:$AA$156),,7,$B$16)),"",INDEX(($AL$4:$AS$53,$AC$4:$AJ$105,$T$4:$AA$156),,7,$B$16))</f>
        <v/>
      </c>
      <c r="BB134" s="75" t="str">
        <f>IF(ISERROR(INDEX(($AL$4:$AS$53,$AC$4:$AJ$105,$T$4:$AA$156),,8,$B$16)),"",INDEX(($AL$4:$AS$53,$AC$4:$AJ$105,$T$4:$AA$156),,8,$B$16))</f>
        <v/>
      </c>
    </row>
    <row r="135" spans="10:54">
      <c r="J135" s="99">
        <v>41763</v>
      </c>
      <c r="K135" s="87">
        <v>2158.6590000000001</v>
      </c>
      <c r="L135" s="87">
        <v>2026.3579999999999</v>
      </c>
      <c r="M135" s="87">
        <v>8112.2947000000004</v>
      </c>
      <c r="N135" s="107">
        <v>41763</v>
      </c>
      <c r="O135" s="87">
        <v>1525.02</v>
      </c>
      <c r="P135" s="87">
        <v>12556.35</v>
      </c>
      <c r="Q135" s="87">
        <v>2686.89</v>
      </c>
      <c r="R135" s="87">
        <v>3221.0849192946175</v>
      </c>
      <c r="T135" s="74">
        <f t="shared" si="45"/>
        <v>41763</v>
      </c>
      <c r="U135" s="75">
        <f t="shared" si="46"/>
        <v>-0.16374836277592619</v>
      </c>
      <c r="V135" s="75">
        <f t="shared" si="47"/>
        <v>-0.14108985173065669</v>
      </c>
      <c r="W135" s="75">
        <f t="shared" si="48"/>
        <v>0.56767424340628714</v>
      </c>
      <c r="X135" s="75">
        <f t="shared" si="49"/>
        <v>2.6368922629623759E-2</v>
      </c>
      <c r="Y135" s="75">
        <f t="shared" si="50"/>
        <v>1.0110173644811318</v>
      </c>
      <c r="Z135" s="75">
        <f t="shared" si="51"/>
        <v>0.4413254084905962</v>
      </c>
      <c r="AA135" s="75">
        <f t="shared" si="51"/>
        <v>0.17282324878412036</v>
      </c>
      <c r="AC135" s="79"/>
      <c r="AD135" s="80"/>
      <c r="AE135" s="75"/>
      <c r="AF135" s="75"/>
      <c r="AG135" s="75"/>
      <c r="AH135" s="75"/>
      <c r="AI135" s="75"/>
      <c r="AJ135" s="75"/>
      <c r="AL135" s="80"/>
      <c r="AM135" s="80"/>
      <c r="AN135" s="75"/>
      <c r="AO135" s="75"/>
      <c r="AP135" s="75"/>
      <c r="AQ135" s="75"/>
      <c r="AR135" s="75"/>
      <c r="AS135" s="75"/>
      <c r="AU135" s="74" t="str">
        <f>IF(ISERROR(INDEX(($AL$4:$AS$53,$AC$4:$AJ$105,$T$4:$AA$156),,1,$B$16)),"",INDEX(($AL$4:$AS$53,$AC$4:$AJ$105,$T$4:$AA$156),,1,$B$16))</f>
        <v/>
      </c>
      <c r="AV135" s="75" t="str">
        <f>IF(ISERROR(INDEX(($AL$4:$AS$53,$AC$4:$AJ$105,$T$4:$AA$156),,2,$B$16)),"",INDEX(($AL$4:$AS$53,$AC$4:$AJ$105,$T$4:$AA$156),,2,$B$16))</f>
        <v/>
      </c>
      <c r="AW135" s="75" t="str">
        <f>IF(ISERROR(INDEX(($AL$4:$AS$53,$AC$4:$AJ$105,$T$4:$AA$156),,3,$B$16)),"",INDEX(($AL$4:$AS$53,$AC$4:$AJ$105,$T$4:$AA$156),,3,$B$16))</f>
        <v/>
      </c>
      <c r="AX135" s="75" t="str">
        <f>IF(ISERROR(INDEX(($AL$4:$AS$53,$AC$4:$AJ$105,$T$4:$AA$156),,3,$B$16)),"",INDEX(($AL$4:$AS$53,$AC$4:$AJ$105,$T$4:$AA$156),,4,$B$16))</f>
        <v/>
      </c>
      <c r="AY135" s="75" t="str">
        <f>IF(ISERROR(INDEX(($AL$4:$AS$53,$AC$4:$AJ$105,$T$4:$AA$156),,3,$B$16)),"",INDEX(($AL$4:$AS$53,$AC$4:$AJ$105,$T$4:$AA$156),,5,$B$16))</f>
        <v/>
      </c>
      <c r="AZ135" s="75" t="str">
        <f>IF(ISERROR(INDEX(($AL$4:$AS$53,$AC$4:$AJ$105,$T$4:$AA$156),,6,$B$16)),"",INDEX(($AL$4:$AS$53,$AC$4:$AJ$105,$T$4:$AA$156),,6,$B$16))</f>
        <v/>
      </c>
      <c r="BA135" s="75" t="str">
        <f>IF(ISERROR(INDEX(($AL$4:$AS$53,$AC$4:$AJ$105,$T$4:$AA$156),,7,$B$16)),"",INDEX(($AL$4:$AS$53,$AC$4:$AJ$105,$T$4:$AA$156),,7,$B$16))</f>
        <v/>
      </c>
      <c r="BB135" s="75" t="str">
        <f>IF(ISERROR(INDEX(($AL$4:$AS$53,$AC$4:$AJ$105,$T$4:$AA$156),,8,$B$16)),"",INDEX(($AL$4:$AS$53,$AC$4:$AJ$105,$T$4:$AA$156),,8,$B$16))</f>
        <v/>
      </c>
    </row>
    <row r="136" spans="10:54">
      <c r="J136" s="99">
        <v>41770</v>
      </c>
      <c r="K136" s="87">
        <v>2133.9110000000001</v>
      </c>
      <c r="L136" s="87">
        <v>2011.135</v>
      </c>
      <c r="M136" s="87">
        <v>7922.665</v>
      </c>
      <c r="N136" s="107">
        <v>41770</v>
      </c>
      <c r="O136" s="87">
        <v>1494.43</v>
      </c>
      <c r="P136" s="87">
        <v>11767.44</v>
      </c>
      <c r="Q136" s="87">
        <v>2680.29</v>
      </c>
      <c r="R136" s="87">
        <v>3106.3473523375956</v>
      </c>
      <c r="T136" s="74">
        <f t="shared" si="45"/>
        <v>41770</v>
      </c>
      <c r="U136" s="75">
        <f t="shared" si="46"/>
        <v>-0.17333559054928993</v>
      </c>
      <c r="V136" s="75">
        <f t="shared" si="47"/>
        <v>-0.14754240808402774</v>
      </c>
      <c r="W136" s="75">
        <f t="shared" si="48"/>
        <v>0.53102892818187075</v>
      </c>
      <c r="X136" s="75">
        <f t="shared" si="49"/>
        <v>5.781241587250463E-3</v>
      </c>
      <c r="Y136" s="75">
        <f t="shared" si="50"/>
        <v>0.88466601962272873</v>
      </c>
      <c r="Z136" s="75">
        <f t="shared" si="51"/>
        <v>0.43778497784548698</v>
      </c>
      <c r="AA136" s="75">
        <f t="shared" si="51"/>
        <v>0.13104636633372269</v>
      </c>
      <c r="AC136" s="79"/>
      <c r="AD136" s="80"/>
      <c r="AE136" s="75"/>
      <c r="AF136" s="75"/>
      <c r="AG136" s="75"/>
      <c r="AH136" s="75"/>
      <c r="AI136" s="75"/>
      <c r="AJ136" s="75"/>
      <c r="AL136" s="80"/>
      <c r="AM136" s="80"/>
      <c r="AN136" s="75"/>
      <c r="AO136" s="75"/>
      <c r="AP136" s="75"/>
      <c r="AQ136" s="75"/>
      <c r="AR136" s="75"/>
      <c r="AS136" s="75"/>
      <c r="AU136" s="74" t="str">
        <f>IF(ISERROR(INDEX(($AL$4:$AS$53,$AC$4:$AJ$105,$T$4:$AA$156),,1,$B$16)),"",INDEX(($AL$4:$AS$53,$AC$4:$AJ$105,$T$4:$AA$156),,1,$B$16))</f>
        <v/>
      </c>
      <c r="AV136" s="75" t="str">
        <f>IF(ISERROR(INDEX(($AL$4:$AS$53,$AC$4:$AJ$105,$T$4:$AA$156),,2,$B$16)),"",INDEX(($AL$4:$AS$53,$AC$4:$AJ$105,$T$4:$AA$156),,2,$B$16))</f>
        <v/>
      </c>
      <c r="AW136" s="75" t="str">
        <f>IF(ISERROR(INDEX(($AL$4:$AS$53,$AC$4:$AJ$105,$T$4:$AA$156),,3,$B$16)),"",INDEX(($AL$4:$AS$53,$AC$4:$AJ$105,$T$4:$AA$156),,3,$B$16))</f>
        <v/>
      </c>
      <c r="AX136" s="75" t="str">
        <f>IF(ISERROR(INDEX(($AL$4:$AS$53,$AC$4:$AJ$105,$T$4:$AA$156),,3,$B$16)),"",INDEX(($AL$4:$AS$53,$AC$4:$AJ$105,$T$4:$AA$156),,4,$B$16))</f>
        <v/>
      </c>
      <c r="AY136" s="75" t="str">
        <f>IF(ISERROR(INDEX(($AL$4:$AS$53,$AC$4:$AJ$105,$T$4:$AA$156),,3,$B$16)),"",INDEX(($AL$4:$AS$53,$AC$4:$AJ$105,$T$4:$AA$156),,5,$B$16))</f>
        <v/>
      </c>
      <c r="AZ136" s="75" t="str">
        <f>IF(ISERROR(INDEX(($AL$4:$AS$53,$AC$4:$AJ$105,$T$4:$AA$156),,6,$B$16)),"",INDEX(($AL$4:$AS$53,$AC$4:$AJ$105,$T$4:$AA$156),,6,$B$16))</f>
        <v/>
      </c>
      <c r="BA136" s="75" t="str">
        <f>IF(ISERROR(INDEX(($AL$4:$AS$53,$AC$4:$AJ$105,$T$4:$AA$156),,7,$B$16)),"",INDEX(($AL$4:$AS$53,$AC$4:$AJ$105,$T$4:$AA$156),,7,$B$16))</f>
        <v/>
      </c>
      <c r="BB136" s="75" t="str">
        <f>IF(ISERROR(INDEX(($AL$4:$AS$53,$AC$4:$AJ$105,$T$4:$AA$156),,8,$B$16)),"",INDEX(($AL$4:$AS$53,$AC$4:$AJ$105,$T$4:$AA$156),,8,$B$16))</f>
        <v/>
      </c>
    </row>
    <row r="137" spans="10:54">
      <c r="J137" s="99">
        <v>41777</v>
      </c>
      <c r="K137" s="87">
        <v>2145.9520000000002</v>
      </c>
      <c r="L137" s="87">
        <v>2026.5039999999999</v>
      </c>
      <c r="M137" s="87">
        <v>7832.3275999999996</v>
      </c>
      <c r="N137" s="107">
        <v>41777</v>
      </c>
      <c r="O137" s="87">
        <v>1462.84</v>
      </c>
      <c r="P137" s="87">
        <v>11405.53</v>
      </c>
      <c r="Q137" s="87">
        <v>2627.4</v>
      </c>
      <c r="R137" s="87">
        <v>3145.7548949684174</v>
      </c>
      <c r="T137" s="74">
        <f t="shared" si="45"/>
        <v>41777</v>
      </c>
      <c r="U137" s="75">
        <f t="shared" si="46"/>
        <v>-0.16867097887888938</v>
      </c>
      <c r="V137" s="75">
        <f t="shared" si="47"/>
        <v>-0.14102796687040631</v>
      </c>
      <c r="W137" s="75">
        <f t="shared" si="48"/>
        <v>0.51357152304146192</v>
      </c>
      <c r="X137" s="75">
        <f t="shared" si="49"/>
        <v>-1.5479459430355891E-2</v>
      </c>
      <c r="Y137" s="75">
        <f t="shared" si="50"/>
        <v>0.82670273456143573</v>
      </c>
      <c r="Z137" s="75">
        <f t="shared" si="51"/>
        <v>0.40941325408490603</v>
      </c>
      <c r="AA137" s="75">
        <f t="shared" si="51"/>
        <v>0.14539497350580555</v>
      </c>
      <c r="AC137" s="79"/>
      <c r="AD137" s="80"/>
      <c r="AE137" s="75"/>
      <c r="AF137" s="75"/>
      <c r="AG137" s="75"/>
      <c r="AH137" s="75"/>
      <c r="AI137" s="75"/>
      <c r="AJ137" s="75"/>
      <c r="AL137" s="80"/>
      <c r="AM137" s="80"/>
      <c r="AN137" s="75"/>
      <c r="AO137" s="75"/>
      <c r="AP137" s="75"/>
      <c r="AQ137" s="75"/>
      <c r="AR137" s="75"/>
      <c r="AS137" s="75"/>
      <c r="AU137" s="74" t="str">
        <f>IF(ISERROR(INDEX(($AL$4:$AS$53,$AC$4:$AJ$105,$T$4:$AA$156),,1,$B$16)),"",INDEX(($AL$4:$AS$53,$AC$4:$AJ$105,$T$4:$AA$156),,1,$B$16))</f>
        <v/>
      </c>
      <c r="AV137" s="75" t="str">
        <f>IF(ISERROR(INDEX(($AL$4:$AS$53,$AC$4:$AJ$105,$T$4:$AA$156),,2,$B$16)),"",INDEX(($AL$4:$AS$53,$AC$4:$AJ$105,$T$4:$AA$156),,2,$B$16))</f>
        <v/>
      </c>
      <c r="AW137" s="75" t="str">
        <f>IF(ISERROR(INDEX(($AL$4:$AS$53,$AC$4:$AJ$105,$T$4:$AA$156),,3,$B$16)),"",INDEX(($AL$4:$AS$53,$AC$4:$AJ$105,$T$4:$AA$156),,3,$B$16))</f>
        <v/>
      </c>
      <c r="AX137" s="75" t="str">
        <f>IF(ISERROR(INDEX(($AL$4:$AS$53,$AC$4:$AJ$105,$T$4:$AA$156),,3,$B$16)),"",INDEX(($AL$4:$AS$53,$AC$4:$AJ$105,$T$4:$AA$156),,4,$B$16))</f>
        <v/>
      </c>
      <c r="AY137" s="75" t="str">
        <f>IF(ISERROR(INDEX(($AL$4:$AS$53,$AC$4:$AJ$105,$T$4:$AA$156),,3,$B$16)),"",INDEX(($AL$4:$AS$53,$AC$4:$AJ$105,$T$4:$AA$156),,5,$B$16))</f>
        <v/>
      </c>
      <c r="AZ137" s="75" t="str">
        <f>IF(ISERROR(INDEX(($AL$4:$AS$53,$AC$4:$AJ$105,$T$4:$AA$156),,6,$B$16)),"",INDEX(($AL$4:$AS$53,$AC$4:$AJ$105,$T$4:$AA$156),,6,$B$16))</f>
        <v/>
      </c>
      <c r="BA137" s="75" t="str">
        <f>IF(ISERROR(INDEX(($AL$4:$AS$53,$AC$4:$AJ$105,$T$4:$AA$156),,7,$B$16)),"",INDEX(($AL$4:$AS$53,$AC$4:$AJ$105,$T$4:$AA$156),,7,$B$16))</f>
        <v/>
      </c>
      <c r="BB137" s="75" t="str">
        <f>IF(ISERROR(INDEX(($AL$4:$AS$53,$AC$4:$AJ$105,$T$4:$AA$156),,8,$B$16)),"",INDEX(($AL$4:$AS$53,$AC$4:$AJ$105,$T$4:$AA$156),,8,$B$16))</f>
        <v/>
      </c>
    </row>
    <row r="138" spans="10:54">
      <c r="J138" s="99">
        <v>41784</v>
      </c>
      <c r="K138" s="87">
        <v>2148.4140000000002</v>
      </c>
      <c r="L138" s="87">
        <v>2034.569</v>
      </c>
      <c r="M138" s="87">
        <v>8093.2596999999996</v>
      </c>
      <c r="N138" s="107">
        <v>41784</v>
      </c>
      <c r="O138" s="87">
        <v>1504.85</v>
      </c>
      <c r="P138" s="87">
        <v>11972.1</v>
      </c>
      <c r="Q138" s="87">
        <v>2651.34</v>
      </c>
      <c r="R138" s="87">
        <v>3116.4158977821444</v>
      </c>
      <c r="T138" s="74">
        <f t="shared" si="45"/>
        <v>41784</v>
      </c>
      <c r="U138" s="75">
        <f t="shared" si="46"/>
        <v>-0.16771721474530188</v>
      </c>
      <c r="V138" s="75">
        <f t="shared" si="47"/>
        <v>-0.13760946414492925</v>
      </c>
      <c r="W138" s="75">
        <f t="shared" si="48"/>
        <v>0.56399579232348329</v>
      </c>
      <c r="X138" s="75">
        <f t="shared" si="49"/>
        <v>1.2794109729176828E-2</v>
      </c>
      <c r="Y138" s="75">
        <f t="shared" si="50"/>
        <v>0.91744424050815376</v>
      </c>
      <c r="Z138" s="75">
        <f t="shared" si="51"/>
        <v>0.42225536160671173</v>
      </c>
      <c r="AA138" s="75">
        <f t="shared" si="51"/>
        <v>0.13471240571941889</v>
      </c>
      <c r="AC138" s="79"/>
      <c r="AD138" s="80"/>
      <c r="AE138" s="75"/>
      <c r="AF138" s="75"/>
      <c r="AG138" s="75"/>
      <c r="AH138" s="75"/>
      <c r="AI138" s="75"/>
      <c r="AJ138" s="75"/>
      <c r="AL138" s="80"/>
      <c r="AM138" s="80"/>
      <c r="AN138" s="75"/>
      <c r="AO138" s="75"/>
      <c r="AP138" s="75"/>
      <c r="AQ138" s="75"/>
      <c r="AR138" s="75"/>
      <c r="AS138" s="75"/>
      <c r="AU138" s="74" t="str">
        <f>IF(ISERROR(INDEX(($AL$4:$AS$53,$AC$4:$AJ$105,$T$4:$AA$156),,1,$B$16)),"",INDEX(($AL$4:$AS$53,$AC$4:$AJ$105,$T$4:$AA$156),,1,$B$16))</f>
        <v/>
      </c>
      <c r="AV138" s="75" t="str">
        <f>IF(ISERROR(INDEX(($AL$4:$AS$53,$AC$4:$AJ$105,$T$4:$AA$156),,2,$B$16)),"",INDEX(($AL$4:$AS$53,$AC$4:$AJ$105,$T$4:$AA$156),,2,$B$16))</f>
        <v/>
      </c>
      <c r="AW138" s="75" t="str">
        <f>IF(ISERROR(INDEX(($AL$4:$AS$53,$AC$4:$AJ$105,$T$4:$AA$156),,3,$B$16)),"",INDEX(($AL$4:$AS$53,$AC$4:$AJ$105,$T$4:$AA$156),,3,$B$16))</f>
        <v/>
      </c>
      <c r="AX138" s="75" t="str">
        <f>IF(ISERROR(INDEX(($AL$4:$AS$53,$AC$4:$AJ$105,$T$4:$AA$156),,3,$B$16)),"",INDEX(($AL$4:$AS$53,$AC$4:$AJ$105,$T$4:$AA$156),,4,$B$16))</f>
        <v/>
      </c>
      <c r="AY138" s="75" t="str">
        <f>IF(ISERROR(INDEX(($AL$4:$AS$53,$AC$4:$AJ$105,$T$4:$AA$156),,3,$B$16)),"",INDEX(($AL$4:$AS$53,$AC$4:$AJ$105,$T$4:$AA$156),,5,$B$16))</f>
        <v/>
      </c>
      <c r="AZ138" s="75" t="str">
        <f>IF(ISERROR(INDEX(($AL$4:$AS$53,$AC$4:$AJ$105,$T$4:$AA$156),,6,$B$16)),"",INDEX(($AL$4:$AS$53,$AC$4:$AJ$105,$T$4:$AA$156),,6,$B$16))</f>
        <v/>
      </c>
      <c r="BA138" s="75" t="str">
        <f>IF(ISERROR(INDEX(($AL$4:$AS$53,$AC$4:$AJ$105,$T$4:$AA$156),,7,$B$16)),"",INDEX(($AL$4:$AS$53,$AC$4:$AJ$105,$T$4:$AA$156),,7,$B$16))</f>
        <v/>
      </c>
      <c r="BB138" s="75" t="str">
        <f>IF(ISERROR(INDEX(($AL$4:$AS$53,$AC$4:$AJ$105,$T$4:$AA$156),,8,$B$16)),"",INDEX(($AL$4:$AS$53,$AC$4:$AJ$105,$T$4:$AA$156),,8,$B$16))</f>
        <v/>
      </c>
    </row>
    <row r="139" spans="10:54">
      <c r="J139" s="99">
        <v>41791</v>
      </c>
      <c r="K139" s="87">
        <v>2156.4639999999999</v>
      </c>
      <c r="L139" s="87">
        <v>2039.212</v>
      </c>
      <c r="M139" s="87">
        <v>8146.1772000000001</v>
      </c>
      <c r="N139" s="107">
        <v>41791</v>
      </c>
      <c r="O139" s="87">
        <v>1518.96</v>
      </c>
      <c r="P139" s="87">
        <v>11821.04</v>
      </c>
      <c r="Q139" s="87">
        <v>2624.08</v>
      </c>
      <c r="R139" s="87">
        <v>2920.9686077171132</v>
      </c>
      <c r="T139" s="74">
        <f t="shared" si="45"/>
        <v>41791</v>
      </c>
      <c r="U139" s="75">
        <f t="shared" si="46"/>
        <v>-0.16459869270006289</v>
      </c>
      <c r="V139" s="75">
        <f t="shared" si="47"/>
        <v>-0.13564144081518459</v>
      </c>
      <c r="W139" s="75">
        <f t="shared" si="48"/>
        <v>0.57422192498301938</v>
      </c>
      <c r="X139" s="75">
        <f t="shared" si="49"/>
        <v>2.2290421579712616E-2</v>
      </c>
      <c r="Y139" s="75">
        <f t="shared" si="50"/>
        <v>0.89325056296025829</v>
      </c>
      <c r="Z139" s="75">
        <f t="shared" si="51"/>
        <v>0.40763231018463864</v>
      </c>
      <c r="AA139" s="75">
        <f t="shared" si="51"/>
        <v>6.3548455856737185E-2</v>
      </c>
      <c r="AC139" s="79"/>
      <c r="AD139" s="80"/>
      <c r="AE139" s="75"/>
      <c r="AF139" s="75"/>
      <c r="AG139" s="75"/>
      <c r="AH139" s="75"/>
      <c r="AI139" s="75"/>
      <c r="AJ139" s="75"/>
      <c r="AL139" s="80"/>
      <c r="AM139" s="80"/>
      <c r="AN139" s="75"/>
      <c r="AO139" s="75"/>
      <c r="AP139" s="75"/>
      <c r="AQ139" s="75"/>
      <c r="AR139" s="75"/>
      <c r="AS139" s="75"/>
      <c r="AU139" s="74" t="str">
        <f>IF(ISERROR(INDEX(($AL$4:$AS$53,$AC$4:$AJ$105,$T$4:$AA$156),,1,$B$16)),"",INDEX(($AL$4:$AS$53,$AC$4:$AJ$105,$T$4:$AA$156),,1,$B$16))</f>
        <v/>
      </c>
      <c r="AV139" s="75" t="str">
        <f>IF(ISERROR(INDEX(($AL$4:$AS$53,$AC$4:$AJ$105,$T$4:$AA$156),,2,$B$16)),"",INDEX(($AL$4:$AS$53,$AC$4:$AJ$105,$T$4:$AA$156),,2,$B$16))</f>
        <v/>
      </c>
      <c r="AW139" s="75" t="str">
        <f>IF(ISERROR(INDEX(($AL$4:$AS$53,$AC$4:$AJ$105,$T$4:$AA$156),,3,$B$16)),"",INDEX(($AL$4:$AS$53,$AC$4:$AJ$105,$T$4:$AA$156),,3,$B$16))</f>
        <v/>
      </c>
      <c r="AX139" s="75" t="str">
        <f>IF(ISERROR(INDEX(($AL$4:$AS$53,$AC$4:$AJ$105,$T$4:$AA$156),,3,$B$16)),"",INDEX(($AL$4:$AS$53,$AC$4:$AJ$105,$T$4:$AA$156),,4,$B$16))</f>
        <v/>
      </c>
      <c r="AY139" s="75" t="str">
        <f>IF(ISERROR(INDEX(($AL$4:$AS$53,$AC$4:$AJ$105,$T$4:$AA$156),,3,$B$16)),"",INDEX(($AL$4:$AS$53,$AC$4:$AJ$105,$T$4:$AA$156),,5,$B$16))</f>
        <v/>
      </c>
      <c r="AZ139" s="75" t="str">
        <f>IF(ISERROR(INDEX(($AL$4:$AS$53,$AC$4:$AJ$105,$T$4:$AA$156),,6,$B$16)),"",INDEX(($AL$4:$AS$53,$AC$4:$AJ$105,$T$4:$AA$156),,6,$B$16))</f>
        <v/>
      </c>
      <c r="BA139" s="75" t="str">
        <f>IF(ISERROR(INDEX(($AL$4:$AS$53,$AC$4:$AJ$105,$T$4:$AA$156),,7,$B$16)),"",INDEX(($AL$4:$AS$53,$AC$4:$AJ$105,$T$4:$AA$156),,7,$B$16))</f>
        <v/>
      </c>
      <c r="BB139" s="75" t="str">
        <f>IF(ISERROR(INDEX(($AL$4:$AS$53,$AC$4:$AJ$105,$T$4:$AA$156),,8,$B$16)),"",INDEX(($AL$4:$AS$53,$AC$4:$AJ$105,$T$4:$AA$156),,8,$B$16))</f>
        <v/>
      </c>
    </row>
    <row r="140" spans="10:54">
      <c r="J140" s="99">
        <v>41798</v>
      </c>
      <c r="K140" s="87">
        <v>2134.7159999999999</v>
      </c>
      <c r="L140" s="87">
        <v>2029.9559999999999</v>
      </c>
      <c r="M140" s="87">
        <v>8449.9395999999997</v>
      </c>
      <c r="N140" s="107">
        <v>41798</v>
      </c>
      <c r="O140" s="87">
        <v>1551.09</v>
      </c>
      <c r="P140" s="87">
        <v>12496.07</v>
      </c>
      <c r="Q140" s="87">
        <v>2636.4</v>
      </c>
      <c r="R140" s="87">
        <v>3099.0621020057624</v>
      </c>
      <c r="T140" s="74">
        <f t="shared" si="45"/>
        <v>41798</v>
      </c>
      <c r="U140" s="75">
        <f t="shared" si="46"/>
        <v>-0.17302373834476603</v>
      </c>
      <c r="V140" s="75">
        <f t="shared" si="47"/>
        <v>-0.13956477140749901</v>
      </c>
      <c r="W140" s="75">
        <f t="shared" si="48"/>
        <v>0.6329230087337463</v>
      </c>
      <c r="X140" s="75">
        <f t="shared" si="49"/>
        <v>4.3914553383944455E-2</v>
      </c>
      <c r="Y140" s="75">
        <f t="shared" si="50"/>
        <v>1.0013629564142237</v>
      </c>
      <c r="Z140" s="75">
        <f t="shared" si="51"/>
        <v>0.41424111405550956</v>
      </c>
      <c r="AA140" s="75">
        <f t="shared" si="51"/>
        <v>0.12839374736326192</v>
      </c>
      <c r="AC140" s="79"/>
      <c r="AD140" s="80"/>
      <c r="AE140" s="75"/>
      <c r="AF140" s="75"/>
      <c r="AG140" s="75"/>
      <c r="AH140" s="75"/>
      <c r="AI140" s="75"/>
      <c r="AJ140" s="75"/>
      <c r="AL140" s="80"/>
      <c r="AM140" s="80"/>
      <c r="AN140" s="75"/>
      <c r="AO140" s="75"/>
      <c r="AP140" s="75"/>
      <c r="AQ140" s="75"/>
      <c r="AR140" s="75"/>
      <c r="AS140" s="75"/>
      <c r="AU140" s="74" t="str">
        <f>IF(ISERROR(INDEX(($AL$4:$AS$53,$AC$4:$AJ$105,$T$4:$AA$156),,1,$B$16)),"",INDEX(($AL$4:$AS$53,$AC$4:$AJ$105,$T$4:$AA$156),,1,$B$16))</f>
        <v/>
      </c>
      <c r="AV140" s="75" t="str">
        <f>IF(ISERROR(INDEX(($AL$4:$AS$53,$AC$4:$AJ$105,$T$4:$AA$156),,2,$B$16)),"",INDEX(($AL$4:$AS$53,$AC$4:$AJ$105,$T$4:$AA$156),,2,$B$16))</f>
        <v/>
      </c>
      <c r="AW140" s="75" t="str">
        <f>IF(ISERROR(INDEX(($AL$4:$AS$53,$AC$4:$AJ$105,$T$4:$AA$156),,3,$B$16)),"",INDEX(($AL$4:$AS$53,$AC$4:$AJ$105,$T$4:$AA$156),,3,$B$16))</f>
        <v/>
      </c>
      <c r="AX140" s="75" t="str">
        <f>IF(ISERROR(INDEX(($AL$4:$AS$53,$AC$4:$AJ$105,$T$4:$AA$156),,3,$B$16)),"",INDEX(($AL$4:$AS$53,$AC$4:$AJ$105,$T$4:$AA$156),,4,$B$16))</f>
        <v/>
      </c>
      <c r="AY140" s="75" t="str">
        <f>IF(ISERROR(INDEX(($AL$4:$AS$53,$AC$4:$AJ$105,$T$4:$AA$156),,3,$B$16)),"",INDEX(($AL$4:$AS$53,$AC$4:$AJ$105,$T$4:$AA$156),,5,$B$16))</f>
        <v/>
      </c>
      <c r="AZ140" s="75" t="str">
        <f>IF(ISERROR(INDEX(($AL$4:$AS$53,$AC$4:$AJ$105,$T$4:$AA$156),,6,$B$16)),"",INDEX(($AL$4:$AS$53,$AC$4:$AJ$105,$T$4:$AA$156),,6,$B$16))</f>
        <v/>
      </c>
      <c r="BA140" s="75" t="str">
        <f>IF(ISERROR(INDEX(($AL$4:$AS$53,$AC$4:$AJ$105,$T$4:$AA$156),,7,$B$16)),"",INDEX(($AL$4:$AS$53,$AC$4:$AJ$105,$T$4:$AA$156),,7,$B$16))</f>
        <v/>
      </c>
      <c r="BB140" s="75" t="str">
        <f>IF(ISERROR(INDEX(($AL$4:$AS$53,$AC$4:$AJ$105,$T$4:$AA$156),,8,$B$16)),"",INDEX(($AL$4:$AS$53,$AC$4:$AJ$105,$T$4:$AA$156),,8,$B$16))</f>
        <v/>
      </c>
    </row>
    <row r="141" spans="10:54">
      <c r="J141" s="99">
        <v>41805</v>
      </c>
      <c r="K141" s="87">
        <v>2176.2420000000002</v>
      </c>
      <c r="L141" s="87">
        <v>2070.7150000000001</v>
      </c>
      <c r="M141" s="87">
        <v>8665.0241000000005</v>
      </c>
      <c r="N141" s="107">
        <v>41805</v>
      </c>
      <c r="O141" s="87">
        <v>1608.93</v>
      </c>
      <c r="P141" s="87">
        <v>12373.61</v>
      </c>
      <c r="Q141" s="87">
        <v>2742.45</v>
      </c>
      <c r="R141" s="87">
        <v>3226.5026673911525</v>
      </c>
      <c r="T141" s="74">
        <f t="shared" si="45"/>
        <v>41805</v>
      </c>
      <c r="U141" s="75">
        <f t="shared" si="46"/>
        <v>-0.15693681331984677</v>
      </c>
      <c r="V141" s="75">
        <f t="shared" si="47"/>
        <v>-0.1222882986749857</v>
      </c>
      <c r="W141" s="75">
        <f t="shared" si="48"/>
        <v>0.67448738025564392</v>
      </c>
      <c r="X141" s="75">
        <f t="shared" si="49"/>
        <v>8.2842028751413554E-2</v>
      </c>
      <c r="Y141" s="75">
        <f t="shared" si="50"/>
        <v>0.98174983743821875</v>
      </c>
      <c r="Z141" s="75">
        <f t="shared" si="51"/>
        <v>0.47112939737578974</v>
      </c>
      <c r="AA141" s="75">
        <f t="shared" si="51"/>
        <v>0.17479589498342119</v>
      </c>
      <c r="AC141" s="79"/>
      <c r="AD141" s="80"/>
      <c r="AE141" s="75"/>
      <c r="AF141" s="75"/>
      <c r="AG141" s="75"/>
      <c r="AH141" s="75"/>
      <c r="AI141" s="75"/>
      <c r="AJ141" s="75"/>
      <c r="AL141" s="80"/>
      <c r="AM141" s="80"/>
      <c r="AN141" s="75"/>
      <c r="AO141" s="75"/>
      <c r="AP141" s="75"/>
      <c r="AQ141" s="75"/>
      <c r="AR141" s="75"/>
      <c r="AS141" s="75"/>
      <c r="AU141" s="74" t="str">
        <f>IF(ISERROR(INDEX(($AL$4:$AS$53,$AC$4:$AJ$105,$T$4:$AA$156),,1,$B$16)),"",INDEX(($AL$4:$AS$53,$AC$4:$AJ$105,$T$4:$AA$156),,1,$B$16))</f>
        <v/>
      </c>
      <c r="AV141" s="75" t="str">
        <f>IF(ISERROR(INDEX(($AL$4:$AS$53,$AC$4:$AJ$105,$T$4:$AA$156),,2,$B$16)),"",INDEX(($AL$4:$AS$53,$AC$4:$AJ$105,$T$4:$AA$156),,2,$B$16))</f>
        <v/>
      </c>
      <c r="AW141" s="75" t="str">
        <f>IF(ISERROR(INDEX(($AL$4:$AS$53,$AC$4:$AJ$105,$T$4:$AA$156),,3,$B$16)),"",INDEX(($AL$4:$AS$53,$AC$4:$AJ$105,$T$4:$AA$156),,3,$B$16))</f>
        <v/>
      </c>
      <c r="AX141" s="75" t="str">
        <f>IF(ISERROR(INDEX(($AL$4:$AS$53,$AC$4:$AJ$105,$T$4:$AA$156),,3,$B$16)),"",INDEX(($AL$4:$AS$53,$AC$4:$AJ$105,$T$4:$AA$156),,4,$B$16))</f>
        <v/>
      </c>
      <c r="AY141" s="75" t="str">
        <f>IF(ISERROR(INDEX(($AL$4:$AS$53,$AC$4:$AJ$105,$T$4:$AA$156),,3,$B$16)),"",INDEX(($AL$4:$AS$53,$AC$4:$AJ$105,$T$4:$AA$156),,5,$B$16))</f>
        <v/>
      </c>
      <c r="AZ141" s="75" t="str">
        <f>IF(ISERROR(INDEX(($AL$4:$AS$53,$AC$4:$AJ$105,$T$4:$AA$156),,6,$B$16)),"",INDEX(($AL$4:$AS$53,$AC$4:$AJ$105,$T$4:$AA$156),,6,$B$16))</f>
        <v/>
      </c>
      <c r="BA141" s="75" t="str">
        <f>IF(ISERROR(INDEX(($AL$4:$AS$53,$AC$4:$AJ$105,$T$4:$AA$156),,7,$B$16)),"",INDEX(($AL$4:$AS$53,$AC$4:$AJ$105,$T$4:$AA$156),,7,$B$16))</f>
        <v/>
      </c>
      <c r="BB141" s="75" t="str">
        <f>IF(ISERROR(INDEX(($AL$4:$AS$53,$AC$4:$AJ$105,$T$4:$AA$156),,8,$B$16)),"",INDEX(($AL$4:$AS$53,$AC$4:$AJ$105,$T$4:$AA$156),,8,$B$16))</f>
        <v/>
      </c>
    </row>
    <row r="142" spans="10:54">
      <c r="J142" s="99">
        <v>41812</v>
      </c>
      <c r="K142" s="87">
        <v>2136.7289999999998</v>
      </c>
      <c r="L142" s="87">
        <v>2026.674</v>
      </c>
      <c r="M142" s="87">
        <v>8549.8781999999992</v>
      </c>
      <c r="N142" s="107">
        <v>41812</v>
      </c>
      <c r="O142" s="87">
        <v>1589.93</v>
      </c>
      <c r="P142" s="87">
        <v>11887.54</v>
      </c>
      <c r="Q142" s="87">
        <v>2704.54</v>
      </c>
      <c r="R142" s="87">
        <v>3222.7344055563672</v>
      </c>
      <c r="T142" s="74">
        <f t="shared" si="45"/>
        <v>41812</v>
      </c>
      <c r="U142" s="75">
        <f t="shared" si="46"/>
        <v>-0.17224391413643492</v>
      </c>
      <c r="V142" s="75">
        <f t="shared" si="47"/>
        <v>-0.14095590915641609</v>
      </c>
      <c r="W142" s="75">
        <f t="shared" si="48"/>
        <v>0.65223581416499909</v>
      </c>
      <c r="X142" s="75">
        <f t="shared" si="49"/>
        <v>7.0054649221989118E-2</v>
      </c>
      <c r="Y142" s="75">
        <f t="shared" si="50"/>
        <v>0.90390116243685736</v>
      </c>
      <c r="Z142" s="75">
        <f t="shared" si="51"/>
        <v>0.45079337832183586</v>
      </c>
      <c r="AA142" s="75">
        <f t="shared" si="51"/>
        <v>0.17342384016398182</v>
      </c>
      <c r="AC142" s="79"/>
      <c r="AD142" s="80"/>
      <c r="AE142" s="75"/>
      <c r="AF142" s="75"/>
      <c r="AG142" s="75"/>
      <c r="AH142" s="75"/>
      <c r="AI142" s="75"/>
      <c r="AJ142" s="75"/>
      <c r="AL142" s="80"/>
      <c r="AM142" s="80"/>
      <c r="AN142" s="75"/>
      <c r="AO142" s="75"/>
      <c r="AP142" s="75"/>
      <c r="AQ142" s="75"/>
      <c r="AR142" s="75"/>
      <c r="AS142" s="75"/>
      <c r="AU142" s="74" t="str">
        <f>IF(ISERROR(INDEX(($AL$4:$AS$53,$AC$4:$AJ$105,$T$4:$AA$156),,1,$B$16)),"",INDEX(($AL$4:$AS$53,$AC$4:$AJ$105,$T$4:$AA$156),,1,$B$16))</f>
        <v/>
      </c>
      <c r="AV142" s="75" t="str">
        <f>IF(ISERROR(INDEX(($AL$4:$AS$53,$AC$4:$AJ$105,$T$4:$AA$156),,2,$B$16)),"",INDEX(($AL$4:$AS$53,$AC$4:$AJ$105,$T$4:$AA$156),,2,$B$16))</f>
        <v/>
      </c>
      <c r="AW142" s="75" t="str">
        <f>IF(ISERROR(INDEX(($AL$4:$AS$53,$AC$4:$AJ$105,$T$4:$AA$156),,3,$B$16)),"",INDEX(($AL$4:$AS$53,$AC$4:$AJ$105,$T$4:$AA$156),,3,$B$16))</f>
        <v/>
      </c>
      <c r="AX142" s="75" t="str">
        <f>IF(ISERROR(INDEX(($AL$4:$AS$53,$AC$4:$AJ$105,$T$4:$AA$156),,3,$B$16)),"",INDEX(($AL$4:$AS$53,$AC$4:$AJ$105,$T$4:$AA$156),,4,$B$16))</f>
        <v/>
      </c>
      <c r="AY142" s="75" t="str">
        <f>IF(ISERROR(INDEX(($AL$4:$AS$53,$AC$4:$AJ$105,$T$4:$AA$156),,3,$B$16)),"",INDEX(($AL$4:$AS$53,$AC$4:$AJ$105,$T$4:$AA$156),,5,$B$16))</f>
        <v/>
      </c>
      <c r="AZ142" s="75" t="str">
        <f>IF(ISERROR(INDEX(($AL$4:$AS$53,$AC$4:$AJ$105,$T$4:$AA$156),,6,$B$16)),"",INDEX(($AL$4:$AS$53,$AC$4:$AJ$105,$T$4:$AA$156),,6,$B$16))</f>
        <v/>
      </c>
      <c r="BA142" s="75" t="str">
        <f>IF(ISERROR(INDEX(($AL$4:$AS$53,$AC$4:$AJ$105,$T$4:$AA$156),,7,$B$16)),"",INDEX(($AL$4:$AS$53,$AC$4:$AJ$105,$T$4:$AA$156),,7,$B$16))</f>
        <v/>
      </c>
      <c r="BB142" s="75" t="str">
        <f>IF(ISERROR(INDEX(($AL$4:$AS$53,$AC$4:$AJ$105,$T$4:$AA$156),,8,$B$16)),"",INDEX(($AL$4:$AS$53,$AC$4:$AJ$105,$T$4:$AA$156),,8,$B$16))</f>
        <v/>
      </c>
    </row>
    <row r="143" spans="10:54">
      <c r="J143" s="99">
        <v>41819</v>
      </c>
      <c r="K143" s="87">
        <v>2150.2579999999998</v>
      </c>
      <c r="L143" s="87">
        <v>2036.51</v>
      </c>
      <c r="M143" s="87">
        <v>8817.6929999999993</v>
      </c>
      <c r="N143" s="107">
        <v>41819</v>
      </c>
      <c r="O143" s="87">
        <v>1638.16</v>
      </c>
      <c r="P143" s="87">
        <v>12153.88</v>
      </c>
      <c r="Q143" s="87">
        <v>2714.8</v>
      </c>
      <c r="R143" s="87">
        <v>3364.7055250570829</v>
      </c>
      <c r="T143" s="74">
        <f t="shared" si="45"/>
        <v>41819</v>
      </c>
      <c r="U143" s="75">
        <f t="shared" si="46"/>
        <v>-0.1670028601302187</v>
      </c>
      <c r="V143" s="75">
        <f t="shared" si="47"/>
        <v>-0.13678673459872326</v>
      </c>
      <c r="W143" s="75">
        <f t="shared" si="48"/>
        <v>0.70399014256273418</v>
      </c>
      <c r="X143" s="75">
        <f t="shared" si="49"/>
        <v>0.10251440262747002</v>
      </c>
      <c r="Y143" s="75">
        <f t="shared" si="50"/>
        <v>0.94655801453606614</v>
      </c>
      <c r="Z143" s="75">
        <f t="shared" si="51"/>
        <v>0.45629713868832411</v>
      </c>
      <c r="AA143" s="75">
        <f t="shared" si="51"/>
        <v>0.22511668086152259</v>
      </c>
      <c r="AC143" s="79"/>
      <c r="AD143" s="80"/>
      <c r="AE143" s="75"/>
      <c r="AF143" s="75"/>
      <c r="AG143" s="75"/>
      <c r="AH143" s="75"/>
      <c r="AI143" s="75"/>
      <c r="AJ143" s="75"/>
      <c r="AL143" s="80"/>
      <c r="AM143" s="80"/>
      <c r="AN143" s="75"/>
      <c r="AO143" s="75"/>
      <c r="AP143" s="75"/>
      <c r="AQ143" s="75"/>
      <c r="AR143" s="75"/>
      <c r="AS143" s="75"/>
      <c r="AU143" s="74" t="str">
        <f>IF(ISERROR(INDEX(($AL$4:$AS$53,$AC$4:$AJ$105,$T$4:$AA$156),,1,$B$16)),"",INDEX(($AL$4:$AS$53,$AC$4:$AJ$105,$T$4:$AA$156),,1,$B$16))</f>
        <v/>
      </c>
      <c r="AV143" s="75" t="str">
        <f>IF(ISERROR(INDEX(($AL$4:$AS$53,$AC$4:$AJ$105,$T$4:$AA$156),,2,$B$16)),"",INDEX(($AL$4:$AS$53,$AC$4:$AJ$105,$T$4:$AA$156),,2,$B$16))</f>
        <v/>
      </c>
      <c r="AW143" s="75" t="str">
        <f>IF(ISERROR(INDEX(($AL$4:$AS$53,$AC$4:$AJ$105,$T$4:$AA$156),,3,$B$16)),"",INDEX(($AL$4:$AS$53,$AC$4:$AJ$105,$T$4:$AA$156),,3,$B$16))</f>
        <v/>
      </c>
      <c r="AX143" s="75" t="str">
        <f>IF(ISERROR(INDEX(($AL$4:$AS$53,$AC$4:$AJ$105,$T$4:$AA$156),,3,$B$16)),"",INDEX(($AL$4:$AS$53,$AC$4:$AJ$105,$T$4:$AA$156),,4,$B$16))</f>
        <v/>
      </c>
      <c r="AY143" s="75" t="str">
        <f>IF(ISERROR(INDEX(($AL$4:$AS$53,$AC$4:$AJ$105,$T$4:$AA$156),,3,$B$16)),"",INDEX(($AL$4:$AS$53,$AC$4:$AJ$105,$T$4:$AA$156),,5,$B$16))</f>
        <v/>
      </c>
      <c r="AZ143" s="75" t="str">
        <f>IF(ISERROR(INDEX(($AL$4:$AS$53,$AC$4:$AJ$105,$T$4:$AA$156),,6,$B$16)),"",INDEX(($AL$4:$AS$53,$AC$4:$AJ$105,$T$4:$AA$156),,6,$B$16))</f>
        <v/>
      </c>
      <c r="BA143" s="75" t="str">
        <f>IF(ISERROR(INDEX(($AL$4:$AS$53,$AC$4:$AJ$105,$T$4:$AA$156),,7,$B$16)),"",INDEX(($AL$4:$AS$53,$AC$4:$AJ$105,$T$4:$AA$156),,7,$B$16))</f>
        <v/>
      </c>
      <c r="BB143" s="75" t="str">
        <f>IF(ISERROR(INDEX(($AL$4:$AS$53,$AC$4:$AJ$105,$T$4:$AA$156),,8,$B$16)),"",INDEX(($AL$4:$AS$53,$AC$4:$AJ$105,$T$4:$AA$156),,8,$B$16))</f>
        <v/>
      </c>
    </row>
    <row r="144" spans="10:54">
      <c r="J144" s="99">
        <v>41826</v>
      </c>
      <c r="K144" s="87">
        <v>2178.6950000000002</v>
      </c>
      <c r="L144" s="87">
        <v>2059.375</v>
      </c>
      <c r="M144" s="87">
        <v>8844.1090999999997</v>
      </c>
      <c r="N144" s="107">
        <v>41826</v>
      </c>
      <c r="O144" s="87">
        <v>1641.78</v>
      </c>
      <c r="P144" s="87">
        <v>12459.71</v>
      </c>
      <c r="Q144" s="87">
        <v>2751.88</v>
      </c>
      <c r="R144" s="87">
        <v>3424.4001150867562</v>
      </c>
      <c r="T144" s="74">
        <f t="shared" si="45"/>
        <v>41826</v>
      </c>
      <c r="U144" s="75">
        <f t="shared" si="46"/>
        <v>-0.15598653573264543</v>
      </c>
      <c r="V144" s="75">
        <f t="shared" si="47"/>
        <v>-0.12709497206703901</v>
      </c>
      <c r="W144" s="75">
        <f t="shared" si="48"/>
        <v>0.70909496692041496</v>
      </c>
      <c r="X144" s="75">
        <f t="shared" si="49"/>
        <v>0.10495073493781293</v>
      </c>
      <c r="Y144" s="75">
        <f t="shared" si="50"/>
        <v>0.99553956097107843</v>
      </c>
      <c r="Z144" s="75">
        <f t="shared" si="51"/>
        <v>0.47618792176721136</v>
      </c>
      <c r="AA144" s="75">
        <f t="shared" si="51"/>
        <v>0.24685196719131275</v>
      </c>
      <c r="AC144" s="79"/>
      <c r="AD144" s="80"/>
      <c r="AE144" s="75"/>
      <c r="AF144" s="75"/>
      <c r="AG144" s="75"/>
      <c r="AH144" s="75"/>
      <c r="AI144" s="75"/>
      <c r="AJ144" s="75"/>
      <c r="AL144" s="80"/>
      <c r="AM144" s="80"/>
      <c r="AN144" s="75"/>
      <c r="AO144" s="75"/>
      <c r="AP144" s="75"/>
      <c r="AQ144" s="75"/>
      <c r="AR144" s="75"/>
      <c r="AS144" s="75"/>
      <c r="AU144" s="74" t="str">
        <f>IF(ISERROR(INDEX(($AL$4:$AS$53,$AC$4:$AJ$105,$T$4:$AA$156),,1,$B$16)),"",INDEX(($AL$4:$AS$53,$AC$4:$AJ$105,$T$4:$AA$156),,1,$B$16))</f>
        <v/>
      </c>
      <c r="AV144" s="75" t="str">
        <f>IF(ISERROR(INDEX(($AL$4:$AS$53,$AC$4:$AJ$105,$T$4:$AA$156),,2,$B$16)),"",INDEX(($AL$4:$AS$53,$AC$4:$AJ$105,$T$4:$AA$156),,2,$B$16))</f>
        <v/>
      </c>
      <c r="AW144" s="75" t="str">
        <f>IF(ISERROR(INDEX(($AL$4:$AS$53,$AC$4:$AJ$105,$T$4:$AA$156),,3,$B$16)),"",INDEX(($AL$4:$AS$53,$AC$4:$AJ$105,$T$4:$AA$156),,3,$B$16))</f>
        <v/>
      </c>
      <c r="AX144" s="75" t="str">
        <f>IF(ISERROR(INDEX(($AL$4:$AS$53,$AC$4:$AJ$105,$T$4:$AA$156),,3,$B$16)),"",INDEX(($AL$4:$AS$53,$AC$4:$AJ$105,$T$4:$AA$156),,4,$B$16))</f>
        <v/>
      </c>
      <c r="AY144" s="75" t="str">
        <f>IF(ISERROR(INDEX(($AL$4:$AS$53,$AC$4:$AJ$105,$T$4:$AA$156),,3,$B$16)),"",INDEX(($AL$4:$AS$53,$AC$4:$AJ$105,$T$4:$AA$156),,5,$B$16))</f>
        <v/>
      </c>
      <c r="AZ144" s="75" t="str">
        <f>IF(ISERROR(INDEX(($AL$4:$AS$53,$AC$4:$AJ$105,$T$4:$AA$156),,6,$B$16)),"",INDEX(($AL$4:$AS$53,$AC$4:$AJ$105,$T$4:$AA$156),,6,$B$16))</f>
        <v/>
      </c>
      <c r="BA144" s="75" t="str">
        <f>IF(ISERROR(INDEX(($AL$4:$AS$53,$AC$4:$AJ$105,$T$4:$AA$156),,7,$B$16)),"",INDEX(($AL$4:$AS$53,$AC$4:$AJ$105,$T$4:$AA$156),,7,$B$16))</f>
        <v/>
      </c>
      <c r="BB144" s="75" t="str">
        <f>IF(ISERROR(INDEX(($AL$4:$AS$53,$AC$4:$AJ$105,$T$4:$AA$156),,8,$B$16)),"",INDEX(($AL$4:$AS$53,$AC$4:$AJ$105,$T$4:$AA$156),,8,$B$16))</f>
        <v/>
      </c>
    </row>
    <row r="145" spans="10:54">
      <c r="J145" s="99">
        <v>41833</v>
      </c>
      <c r="K145" s="87">
        <v>2148.009</v>
      </c>
      <c r="L145" s="87">
        <v>2046.961</v>
      </c>
      <c r="M145" s="87">
        <v>8630.2970000000005</v>
      </c>
      <c r="N145" s="107">
        <v>41833</v>
      </c>
      <c r="O145" s="87">
        <v>1626.54</v>
      </c>
      <c r="P145" s="87">
        <v>12459.57</v>
      </c>
      <c r="Q145" s="87">
        <v>2697.39</v>
      </c>
      <c r="R145" s="87">
        <v>3378.503979453445</v>
      </c>
      <c r="T145" s="74">
        <f t="shared" si="45"/>
        <v>41833</v>
      </c>
      <c r="U145" s="75">
        <f t="shared" si="46"/>
        <v>-0.16787410933267122</v>
      </c>
      <c r="V145" s="75">
        <f t="shared" si="47"/>
        <v>-0.13235688066394813</v>
      </c>
      <c r="W145" s="75">
        <f t="shared" si="48"/>
        <v>0.66777648250951116</v>
      </c>
      <c r="X145" s="75">
        <f t="shared" si="49"/>
        <v>9.4693910515264212E-2</v>
      </c>
      <c r="Y145" s="75">
        <f t="shared" si="50"/>
        <v>0.9955171386563908</v>
      </c>
      <c r="Z145" s="75">
        <f t="shared" si="51"/>
        <v>0.44695791178963384</v>
      </c>
      <c r="AA145" s="75">
        <f t="shared" si="51"/>
        <v>0.23014081046965629</v>
      </c>
      <c r="AC145" s="79"/>
      <c r="AD145" s="80"/>
      <c r="AE145" s="75"/>
      <c r="AF145" s="75"/>
      <c r="AG145" s="75"/>
      <c r="AH145" s="75"/>
      <c r="AI145" s="75"/>
      <c r="AJ145" s="75"/>
      <c r="AL145" s="80"/>
      <c r="AM145" s="80"/>
      <c r="AN145" s="75"/>
      <c r="AO145" s="75"/>
      <c r="AP145" s="75"/>
      <c r="AQ145" s="75"/>
      <c r="AR145" s="75"/>
      <c r="AS145" s="75"/>
      <c r="AU145" s="74" t="str">
        <f>IF(ISERROR(INDEX(($AL$4:$AS$53,$AC$4:$AJ$105,$T$4:$AA$156),,1,$B$16)),"",INDEX(($AL$4:$AS$53,$AC$4:$AJ$105,$T$4:$AA$156),,1,$B$16))</f>
        <v/>
      </c>
      <c r="AV145" s="75" t="str">
        <f>IF(ISERROR(INDEX(($AL$4:$AS$53,$AC$4:$AJ$105,$T$4:$AA$156),,2,$B$16)),"",INDEX(($AL$4:$AS$53,$AC$4:$AJ$105,$T$4:$AA$156),,2,$B$16))</f>
        <v/>
      </c>
      <c r="AW145" s="75" t="str">
        <f>IF(ISERROR(INDEX(($AL$4:$AS$53,$AC$4:$AJ$105,$T$4:$AA$156),,3,$B$16)),"",INDEX(($AL$4:$AS$53,$AC$4:$AJ$105,$T$4:$AA$156),,3,$B$16))</f>
        <v/>
      </c>
      <c r="AX145" s="75" t="str">
        <f>IF(ISERROR(INDEX(($AL$4:$AS$53,$AC$4:$AJ$105,$T$4:$AA$156),,3,$B$16)),"",INDEX(($AL$4:$AS$53,$AC$4:$AJ$105,$T$4:$AA$156),,4,$B$16))</f>
        <v/>
      </c>
      <c r="AY145" s="75" t="str">
        <f>IF(ISERROR(INDEX(($AL$4:$AS$53,$AC$4:$AJ$105,$T$4:$AA$156),,3,$B$16)),"",INDEX(($AL$4:$AS$53,$AC$4:$AJ$105,$T$4:$AA$156),,5,$B$16))</f>
        <v/>
      </c>
      <c r="AZ145" s="75" t="str">
        <f>IF(ISERROR(INDEX(($AL$4:$AS$53,$AC$4:$AJ$105,$T$4:$AA$156),,6,$B$16)),"",INDEX(($AL$4:$AS$53,$AC$4:$AJ$105,$T$4:$AA$156),,6,$B$16))</f>
        <v/>
      </c>
      <c r="BA145" s="75" t="str">
        <f>IF(ISERROR(INDEX(($AL$4:$AS$53,$AC$4:$AJ$105,$T$4:$AA$156),,7,$B$16)),"",INDEX(($AL$4:$AS$53,$AC$4:$AJ$105,$T$4:$AA$156),,7,$B$16))</f>
        <v/>
      </c>
      <c r="BB145" s="75" t="str">
        <f>IF(ISERROR(INDEX(($AL$4:$AS$53,$AC$4:$AJ$105,$T$4:$AA$156),,8,$B$16)),"",INDEX(($AL$4:$AS$53,$AC$4:$AJ$105,$T$4:$AA$156),,8,$B$16))</f>
        <v/>
      </c>
    </row>
    <row r="146" spans="10:54">
      <c r="J146" s="99">
        <v>41840</v>
      </c>
      <c r="K146" s="87">
        <v>2164.1439999999998</v>
      </c>
      <c r="L146" s="87">
        <v>2059.067</v>
      </c>
      <c r="M146" s="87">
        <v>8720.2999999999993</v>
      </c>
      <c r="N146" s="107">
        <v>41840</v>
      </c>
      <c r="O146" s="87">
        <v>1612.79</v>
      </c>
      <c r="P146" s="87">
        <v>12600.75</v>
      </c>
      <c r="Q146" s="87">
        <v>2726.09</v>
      </c>
      <c r="R146" s="87">
        <v>3663.8991046003266</v>
      </c>
      <c r="T146" s="74">
        <f t="shared" si="45"/>
        <v>41840</v>
      </c>
      <c r="U146" s="75">
        <f t="shared" si="46"/>
        <v>-0.16162350645069201</v>
      </c>
      <c r="V146" s="75">
        <f t="shared" si="47"/>
        <v>-0.12722552369003304</v>
      </c>
      <c r="W146" s="75">
        <f t="shared" si="48"/>
        <v>0.68516926595083438</v>
      </c>
      <c r="X146" s="75">
        <f t="shared" si="49"/>
        <v>8.5439885855812303E-2</v>
      </c>
      <c r="Y146" s="75">
        <f t="shared" si="50"/>
        <v>1.0181284414249063</v>
      </c>
      <c r="Z146" s="75">
        <f t="shared" si="51"/>
        <v>0.4623534208070037</v>
      </c>
      <c r="AA146" s="75">
        <f t="shared" si="51"/>
        <v>0.33405549954131719</v>
      </c>
      <c r="AC146" s="79"/>
      <c r="AD146" s="80"/>
      <c r="AE146" s="75"/>
      <c r="AF146" s="75"/>
      <c r="AG146" s="75"/>
      <c r="AH146" s="75"/>
      <c r="AI146" s="75"/>
      <c r="AJ146" s="75"/>
      <c r="AL146" s="80"/>
      <c r="AM146" s="80"/>
      <c r="AN146" s="75"/>
      <c r="AO146" s="75"/>
      <c r="AP146" s="75"/>
      <c r="AQ146" s="75"/>
      <c r="AR146" s="75"/>
      <c r="AS146" s="75"/>
      <c r="AU146" s="74" t="str">
        <f>IF(ISERROR(INDEX(($AL$4:$AS$53,$AC$4:$AJ$105,$T$4:$AA$156),,1,$B$16)),"",INDEX(($AL$4:$AS$53,$AC$4:$AJ$105,$T$4:$AA$156),,1,$B$16))</f>
        <v/>
      </c>
      <c r="AV146" s="75" t="str">
        <f>IF(ISERROR(INDEX(($AL$4:$AS$53,$AC$4:$AJ$105,$T$4:$AA$156),,2,$B$16)),"",INDEX(($AL$4:$AS$53,$AC$4:$AJ$105,$T$4:$AA$156),,2,$B$16))</f>
        <v/>
      </c>
      <c r="AW146" s="75" t="str">
        <f>IF(ISERROR(INDEX(($AL$4:$AS$53,$AC$4:$AJ$105,$T$4:$AA$156),,3,$B$16)),"",INDEX(($AL$4:$AS$53,$AC$4:$AJ$105,$T$4:$AA$156),,3,$B$16))</f>
        <v/>
      </c>
      <c r="AX146" s="75" t="str">
        <f>IF(ISERROR(INDEX(($AL$4:$AS$53,$AC$4:$AJ$105,$T$4:$AA$156),,3,$B$16)),"",INDEX(($AL$4:$AS$53,$AC$4:$AJ$105,$T$4:$AA$156),,4,$B$16))</f>
        <v/>
      </c>
      <c r="AY146" s="75" t="str">
        <f>IF(ISERROR(INDEX(($AL$4:$AS$53,$AC$4:$AJ$105,$T$4:$AA$156),,3,$B$16)),"",INDEX(($AL$4:$AS$53,$AC$4:$AJ$105,$T$4:$AA$156),,5,$B$16))</f>
        <v/>
      </c>
      <c r="AZ146" s="75" t="str">
        <f>IF(ISERROR(INDEX(($AL$4:$AS$53,$AC$4:$AJ$105,$T$4:$AA$156),,6,$B$16)),"",INDEX(($AL$4:$AS$53,$AC$4:$AJ$105,$T$4:$AA$156),,6,$B$16))</f>
        <v/>
      </c>
      <c r="BA146" s="75" t="str">
        <f>IF(ISERROR(INDEX(($AL$4:$AS$53,$AC$4:$AJ$105,$T$4:$AA$156),,7,$B$16)),"",INDEX(($AL$4:$AS$53,$AC$4:$AJ$105,$T$4:$AA$156),,7,$B$16))</f>
        <v/>
      </c>
      <c r="BB146" s="75" t="str">
        <f>IF(ISERROR(INDEX(($AL$4:$AS$53,$AC$4:$AJ$105,$T$4:$AA$156),,8,$B$16)),"",INDEX(($AL$4:$AS$53,$AC$4:$AJ$105,$T$4:$AA$156),,8,$B$16))</f>
        <v/>
      </c>
    </row>
    <row r="147" spans="10:54">
      <c r="J147" s="99">
        <v>41847</v>
      </c>
      <c r="K147" s="87">
        <v>2260.4540000000002</v>
      </c>
      <c r="L147" s="87">
        <v>2126.614</v>
      </c>
      <c r="M147" s="87">
        <v>8724.7185000000009</v>
      </c>
      <c r="N147" s="107">
        <v>41847</v>
      </c>
      <c r="O147" s="87">
        <v>1579.44</v>
      </c>
      <c r="P147" s="87">
        <v>12900.49</v>
      </c>
      <c r="Q147" s="87">
        <v>2776.81</v>
      </c>
      <c r="R147" s="87">
        <v>3560.7100257207935</v>
      </c>
      <c r="T147" s="74">
        <f t="shared" si="45"/>
        <v>41847</v>
      </c>
      <c r="U147" s="75">
        <f t="shared" si="46"/>
        <v>-0.12431358618025989</v>
      </c>
      <c r="V147" s="75">
        <f t="shared" si="47"/>
        <v>-9.8594450708284875E-2</v>
      </c>
      <c r="W147" s="75">
        <f t="shared" si="48"/>
        <v>0.68602312652920983</v>
      </c>
      <c r="X147" s="75">
        <f t="shared" si="49"/>
        <v>6.2994669681796234E-2</v>
      </c>
      <c r="Y147" s="75">
        <f t="shared" si="50"/>
        <v>1.0661346171710084</v>
      </c>
      <c r="Z147" s="75">
        <f t="shared" si="51"/>
        <v>0.4895610938857835</v>
      </c>
      <c r="AA147" s="75">
        <f t="shared" si="51"/>
        <v>0.29648351564061426</v>
      </c>
      <c r="AC147" s="79"/>
      <c r="AD147" s="80"/>
      <c r="AE147" s="75"/>
      <c r="AF147" s="75"/>
      <c r="AG147" s="75"/>
      <c r="AH147" s="75"/>
      <c r="AI147" s="75"/>
      <c r="AJ147" s="75"/>
      <c r="AL147" s="80"/>
      <c r="AM147" s="80"/>
      <c r="AN147" s="75"/>
      <c r="AO147" s="75"/>
      <c r="AP147" s="75"/>
      <c r="AQ147" s="75"/>
      <c r="AR147" s="75"/>
      <c r="AS147" s="75"/>
      <c r="AU147" s="74" t="str">
        <f>IF(ISERROR(INDEX(($AL$4:$AS$53,$AC$4:$AJ$105,$T$4:$AA$156),,1,$B$16)),"",INDEX(($AL$4:$AS$53,$AC$4:$AJ$105,$T$4:$AA$156),,1,$B$16))</f>
        <v/>
      </c>
      <c r="AV147" s="75" t="str">
        <f>IF(ISERROR(INDEX(($AL$4:$AS$53,$AC$4:$AJ$105,$T$4:$AA$156),,2,$B$16)),"",INDEX(($AL$4:$AS$53,$AC$4:$AJ$105,$T$4:$AA$156),,2,$B$16))</f>
        <v/>
      </c>
      <c r="AW147" s="75" t="str">
        <f>IF(ISERROR(INDEX(($AL$4:$AS$53,$AC$4:$AJ$105,$T$4:$AA$156),,3,$B$16)),"",INDEX(($AL$4:$AS$53,$AC$4:$AJ$105,$T$4:$AA$156),,3,$B$16))</f>
        <v/>
      </c>
      <c r="AX147" s="75" t="str">
        <f>IF(ISERROR(INDEX(($AL$4:$AS$53,$AC$4:$AJ$105,$T$4:$AA$156),,3,$B$16)),"",INDEX(($AL$4:$AS$53,$AC$4:$AJ$105,$T$4:$AA$156),,4,$B$16))</f>
        <v/>
      </c>
      <c r="AY147" s="75" t="str">
        <f>IF(ISERROR(INDEX(($AL$4:$AS$53,$AC$4:$AJ$105,$T$4:$AA$156),,3,$B$16)),"",INDEX(($AL$4:$AS$53,$AC$4:$AJ$105,$T$4:$AA$156),,5,$B$16))</f>
        <v/>
      </c>
      <c r="AZ147" s="75" t="str">
        <f>IF(ISERROR(INDEX(($AL$4:$AS$53,$AC$4:$AJ$105,$T$4:$AA$156),,6,$B$16)),"",INDEX(($AL$4:$AS$53,$AC$4:$AJ$105,$T$4:$AA$156),,6,$B$16))</f>
        <v/>
      </c>
      <c r="BA147" s="75" t="str">
        <f>IF(ISERROR(INDEX(($AL$4:$AS$53,$AC$4:$AJ$105,$T$4:$AA$156),,7,$B$16)),"",INDEX(($AL$4:$AS$53,$AC$4:$AJ$105,$T$4:$AA$156),,7,$B$16))</f>
        <v/>
      </c>
      <c r="BB147" s="75" t="str">
        <f>IF(ISERROR(INDEX(($AL$4:$AS$53,$AC$4:$AJ$105,$T$4:$AA$156),,8,$B$16)),"",INDEX(($AL$4:$AS$53,$AC$4:$AJ$105,$T$4:$AA$156),,8,$B$16))</f>
        <v/>
      </c>
    </row>
    <row r="148" spans="10:54">
      <c r="J148" s="99">
        <v>41854</v>
      </c>
      <c r="K148" s="87">
        <v>2329.402</v>
      </c>
      <c r="L148" s="87">
        <v>2185.3029999999999</v>
      </c>
      <c r="M148" s="87">
        <v>8990.1352000000006</v>
      </c>
      <c r="N148" s="107">
        <v>41854</v>
      </c>
      <c r="O148" s="87">
        <v>1636.68</v>
      </c>
      <c r="P148" s="87">
        <v>13125.93</v>
      </c>
      <c r="Q148" s="87">
        <v>2832.01</v>
      </c>
      <c r="R148" s="87">
        <v>3739.6593519277612</v>
      </c>
      <c r="T148" s="74">
        <f t="shared" si="45"/>
        <v>41854</v>
      </c>
      <c r="U148" s="75">
        <f t="shared" si="46"/>
        <v>-9.7603541711297703E-2</v>
      </c>
      <c r="V148" s="75">
        <f t="shared" si="47"/>
        <v>-7.3718008494332854E-2</v>
      </c>
      <c r="W148" s="75">
        <f t="shared" si="48"/>
        <v>0.73731402999699092</v>
      </c>
      <c r="X148" s="75">
        <f t="shared" si="49"/>
        <v>0.10151833306412539</v>
      </c>
      <c r="Y148" s="75">
        <f t="shared" si="50"/>
        <v>1.1022409501936328</v>
      </c>
      <c r="Z148" s="75">
        <f t="shared" si="51"/>
        <v>0.51917196837215296</v>
      </c>
      <c r="AA148" s="75">
        <f t="shared" si="51"/>
        <v>0.36164042251773743</v>
      </c>
      <c r="AC148" s="79"/>
      <c r="AD148" s="80"/>
      <c r="AE148" s="75"/>
      <c r="AF148" s="75"/>
      <c r="AG148" s="75"/>
      <c r="AH148" s="75"/>
      <c r="AI148" s="75"/>
      <c r="AJ148" s="75"/>
      <c r="AL148" s="80"/>
      <c r="AM148" s="80"/>
      <c r="AN148" s="75"/>
      <c r="AO148" s="75"/>
      <c r="AP148" s="75"/>
      <c r="AQ148" s="75"/>
      <c r="AR148" s="75"/>
      <c r="AS148" s="75"/>
      <c r="AU148" s="74" t="str">
        <f>IF(ISERROR(INDEX(($AL$4:$AS$53,$AC$4:$AJ$105,$T$4:$AA$156),,1,$B$16)),"",INDEX(($AL$4:$AS$53,$AC$4:$AJ$105,$T$4:$AA$156),,1,$B$16))</f>
        <v/>
      </c>
      <c r="AV148" s="75" t="str">
        <f>IF(ISERROR(INDEX(($AL$4:$AS$53,$AC$4:$AJ$105,$T$4:$AA$156),,2,$B$16)),"",INDEX(($AL$4:$AS$53,$AC$4:$AJ$105,$T$4:$AA$156),,2,$B$16))</f>
        <v/>
      </c>
      <c r="AW148" s="75" t="str">
        <f>IF(ISERROR(INDEX(($AL$4:$AS$53,$AC$4:$AJ$105,$T$4:$AA$156),,3,$B$16)),"",INDEX(($AL$4:$AS$53,$AC$4:$AJ$105,$T$4:$AA$156),,3,$B$16))</f>
        <v/>
      </c>
      <c r="AX148" s="75" t="str">
        <f>IF(ISERROR(INDEX(($AL$4:$AS$53,$AC$4:$AJ$105,$T$4:$AA$156),,3,$B$16)),"",INDEX(($AL$4:$AS$53,$AC$4:$AJ$105,$T$4:$AA$156),,4,$B$16))</f>
        <v/>
      </c>
      <c r="AY148" s="75" t="str">
        <f>IF(ISERROR(INDEX(($AL$4:$AS$53,$AC$4:$AJ$105,$T$4:$AA$156),,3,$B$16)),"",INDEX(($AL$4:$AS$53,$AC$4:$AJ$105,$T$4:$AA$156),,5,$B$16))</f>
        <v/>
      </c>
      <c r="AZ148" s="75" t="str">
        <f>IF(ISERROR(INDEX(($AL$4:$AS$53,$AC$4:$AJ$105,$T$4:$AA$156),,6,$B$16)),"",INDEX(($AL$4:$AS$53,$AC$4:$AJ$105,$T$4:$AA$156),,6,$B$16))</f>
        <v/>
      </c>
      <c r="BA148" s="75" t="str">
        <f>IF(ISERROR(INDEX(($AL$4:$AS$53,$AC$4:$AJ$105,$T$4:$AA$156),,7,$B$16)),"",INDEX(($AL$4:$AS$53,$AC$4:$AJ$105,$T$4:$AA$156),,7,$B$16))</f>
        <v/>
      </c>
      <c r="BB148" s="75" t="str">
        <f>IF(ISERROR(INDEX(($AL$4:$AS$53,$AC$4:$AJ$105,$T$4:$AA$156),,8,$B$16)),"",INDEX(($AL$4:$AS$53,$AC$4:$AJ$105,$T$4:$AA$156),,8,$B$16))</f>
        <v/>
      </c>
    </row>
    <row r="149" spans="10:54">
      <c r="J149" s="99">
        <v>41861</v>
      </c>
      <c r="K149" s="87">
        <v>2331.134</v>
      </c>
      <c r="L149" s="87">
        <v>2194.4250000000002</v>
      </c>
      <c r="M149" s="87">
        <v>9051.1597000000002</v>
      </c>
      <c r="N149" s="107">
        <v>41861</v>
      </c>
      <c r="O149" s="87">
        <v>1657.68</v>
      </c>
      <c r="P149" s="87">
        <v>13136.81</v>
      </c>
      <c r="Q149" s="87">
        <v>2929.26</v>
      </c>
      <c r="R149" s="87">
        <v>3937.531694812451</v>
      </c>
      <c r="T149" s="74">
        <f t="shared" si="45"/>
        <v>41861</v>
      </c>
      <c r="U149" s="75">
        <f t="shared" si="46"/>
        <v>-9.6932575229017659E-2</v>
      </c>
      <c r="V149" s="75">
        <f t="shared" si="47"/>
        <v>-6.9851476335398788E-2</v>
      </c>
      <c r="W149" s="75">
        <f t="shared" si="48"/>
        <v>0.74910681371658949</v>
      </c>
      <c r="X149" s="75">
        <f t="shared" si="49"/>
        <v>0.11565175254401572</v>
      </c>
      <c r="Y149" s="75">
        <f t="shared" si="50"/>
        <v>1.1039834843636389</v>
      </c>
      <c r="Z149" s="75">
        <f t="shared" si="51"/>
        <v>0.57133967749895409</v>
      </c>
      <c r="AA149" s="75">
        <f t="shared" si="51"/>
        <v>0.43368735385954382</v>
      </c>
      <c r="AC149" s="79"/>
      <c r="AD149" s="80"/>
      <c r="AE149" s="75"/>
      <c r="AF149" s="75"/>
      <c r="AG149" s="75"/>
      <c r="AH149" s="75"/>
      <c r="AI149" s="75"/>
      <c r="AJ149" s="75"/>
      <c r="AL149" s="80"/>
      <c r="AM149" s="80"/>
      <c r="AN149" s="75"/>
      <c r="AO149" s="75"/>
      <c r="AP149" s="75"/>
      <c r="AQ149" s="75"/>
      <c r="AR149" s="75"/>
      <c r="AS149" s="75"/>
      <c r="AU149" s="74" t="str">
        <f>IF(ISERROR(INDEX(($AL$4:$AS$53,$AC$4:$AJ$105,$T$4:$AA$156),,1,$B$16)),"",INDEX(($AL$4:$AS$53,$AC$4:$AJ$105,$T$4:$AA$156),,1,$B$16))</f>
        <v/>
      </c>
      <c r="AV149" s="75" t="str">
        <f>IF(ISERROR(INDEX(($AL$4:$AS$53,$AC$4:$AJ$105,$T$4:$AA$156),,2,$B$16)),"",INDEX(($AL$4:$AS$53,$AC$4:$AJ$105,$T$4:$AA$156),,2,$B$16))</f>
        <v/>
      </c>
      <c r="AW149" s="75" t="str">
        <f>IF(ISERROR(INDEX(($AL$4:$AS$53,$AC$4:$AJ$105,$T$4:$AA$156),,3,$B$16)),"",INDEX(($AL$4:$AS$53,$AC$4:$AJ$105,$T$4:$AA$156),,3,$B$16))</f>
        <v/>
      </c>
      <c r="AX149" s="75" t="str">
        <f>IF(ISERROR(INDEX(($AL$4:$AS$53,$AC$4:$AJ$105,$T$4:$AA$156),,3,$B$16)),"",INDEX(($AL$4:$AS$53,$AC$4:$AJ$105,$T$4:$AA$156),,4,$B$16))</f>
        <v/>
      </c>
      <c r="AY149" s="75" t="str">
        <f>IF(ISERROR(INDEX(($AL$4:$AS$53,$AC$4:$AJ$105,$T$4:$AA$156),,3,$B$16)),"",INDEX(($AL$4:$AS$53,$AC$4:$AJ$105,$T$4:$AA$156),,5,$B$16))</f>
        <v/>
      </c>
      <c r="AZ149" s="75" t="str">
        <f>IF(ISERROR(INDEX(($AL$4:$AS$53,$AC$4:$AJ$105,$T$4:$AA$156),,6,$B$16)),"",INDEX(($AL$4:$AS$53,$AC$4:$AJ$105,$T$4:$AA$156),,6,$B$16))</f>
        <v/>
      </c>
      <c r="BA149" s="75" t="str">
        <f>IF(ISERROR(INDEX(($AL$4:$AS$53,$AC$4:$AJ$105,$T$4:$AA$156),,7,$B$16)),"",INDEX(($AL$4:$AS$53,$AC$4:$AJ$105,$T$4:$AA$156),,7,$B$16))</f>
        <v/>
      </c>
      <c r="BB149" s="75" t="str">
        <f>IF(ISERROR(INDEX(($AL$4:$AS$53,$AC$4:$AJ$105,$T$4:$AA$156),,8,$B$16)),"",INDEX(($AL$4:$AS$53,$AC$4:$AJ$105,$T$4:$AA$156),,8,$B$16))</f>
        <v/>
      </c>
    </row>
    <row r="150" spans="10:54">
      <c r="J150" s="99">
        <v>41868</v>
      </c>
      <c r="K150" s="87">
        <v>2360.6350000000002</v>
      </c>
      <c r="L150" s="87">
        <v>2226.7339999999999</v>
      </c>
      <c r="M150" s="87">
        <v>9347.2209000000003</v>
      </c>
      <c r="N150" s="107">
        <v>41868</v>
      </c>
      <c r="O150" s="87">
        <v>1709.68</v>
      </c>
      <c r="P150" s="87">
        <v>13887.08</v>
      </c>
      <c r="Q150" s="87">
        <v>3031.12</v>
      </c>
      <c r="R150" s="87">
        <v>4035.4792727784197</v>
      </c>
      <c r="T150" s="74">
        <f t="shared" si="45"/>
        <v>41868</v>
      </c>
      <c r="U150" s="75">
        <f t="shared" si="46"/>
        <v>-8.5504063569812772E-2</v>
      </c>
      <c r="V150" s="75">
        <f t="shared" si="47"/>
        <v>-5.6156695857105254E-2</v>
      </c>
      <c r="W150" s="75">
        <f t="shared" si="48"/>
        <v>0.80631966592127546</v>
      </c>
      <c r="X150" s="75">
        <f t="shared" si="49"/>
        <v>0.15064879125612451</v>
      </c>
      <c r="Y150" s="75">
        <f t="shared" si="50"/>
        <v>1.2241462703682706</v>
      </c>
      <c r="Z150" s="75">
        <f t="shared" si="51"/>
        <v>0.62598032378847535</v>
      </c>
      <c r="AA150" s="75">
        <f t="shared" si="51"/>
        <v>0.46935086459546671</v>
      </c>
      <c r="AC150" s="79"/>
      <c r="AD150" s="80"/>
      <c r="AE150" s="75"/>
      <c r="AF150" s="75"/>
      <c r="AG150" s="75"/>
      <c r="AH150" s="75"/>
      <c r="AI150" s="75"/>
      <c r="AJ150" s="75"/>
      <c r="AL150" s="80"/>
      <c r="AM150" s="80"/>
      <c r="AN150" s="75"/>
      <c r="AO150" s="75"/>
      <c r="AP150" s="75"/>
      <c r="AQ150" s="75"/>
      <c r="AR150" s="75"/>
      <c r="AS150" s="75"/>
      <c r="AU150" s="74" t="str">
        <f>IF(ISERROR(INDEX(($AL$4:$AS$53,$AC$4:$AJ$105,$T$4:$AA$156),,1,$B$16)),"",INDEX(($AL$4:$AS$53,$AC$4:$AJ$105,$T$4:$AA$156),,1,$B$16))</f>
        <v/>
      </c>
      <c r="AV150" s="75" t="str">
        <f>IF(ISERROR(INDEX(($AL$4:$AS$53,$AC$4:$AJ$105,$T$4:$AA$156),,2,$B$16)),"",INDEX(($AL$4:$AS$53,$AC$4:$AJ$105,$T$4:$AA$156),,2,$B$16))</f>
        <v/>
      </c>
      <c r="AW150" s="75" t="str">
        <f>IF(ISERROR(INDEX(($AL$4:$AS$53,$AC$4:$AJ$105,$T$4:$AA$156),,3,$B$16)),"",INDEX(($AL$4:$AS$53,$AC$4:$AJ$105,$T$4:$AA$156),,3,$B$16))</f>
        <v/>
      </c>
      <c r="AX150" s="75" t="str">
        <f>IF(ISERROR(INDEX(($AL$4:$AS$53,$AC$4:$AJ$105,$T$4:$AA$156),,3,$B$16)),"",INDEX(($AL$4:$AS$53,$AC$4:$AJ$105,$T$4:$AA$156),,4,$B$16))</f>
        <v/>
      </c>
      <c r="AY150" s="75" t="str">
        <f>IF(ISERROR(INDEX(($AL$4:$AS$53,$AC$4:$AJ$105,$T$4:$AA$156),,3,$B$16)),"",INDEX(($AL$4:$AS$53,$AC$4:$AJ$105,$T$4:$AA$156),,5,$B$16))</f>
        <v/>
      </c>
      <c r="AZ150" s="75" t="str">
        <f>IF(ISERROR(INDEX(($AL$4:$AS$53,$AC$4:$AJ$105,$T$4:$AA$156),,6,$B$16)),"",INDEX(($AL$4:$AS$53,$AC$4:$AJ$105,$T$4:$AA$156),,6,$B$16))</f>
        <v/>
      </c>
      <c r="BA150" s="75" t="str">
        <f>IF(ISERROR(INDEX(($AL$4:$AS$53,$AC$4:$AJ$105,$T$4:$AA$156),,7,$B$16)),"",INDEX(($AL$4:$AS$53,$AC$4:$AJ$105,$T$4:$AA$156),,7,$B$16))</f>
        <v/>
      </c>
      <c r="BB150" s="75" t="str">
        <f>IF(ISERROR(INDEX(($AL$4:$AS$53,$AC$4:$AJ$105,$T$4:$AA$156),,8,$B$16)),"",INDEX(($AL$4:$AS$53,$AC$4:$AJ$105,$T$4:$AA$156),,8,$B$16))</f>
        <v/>
      </c>
    </row>
    <row r="151" spans="10:54">
      <c r="J151" s="99">
        <v>41875</v>
      </c>
      <c r="K151" s="87">
        <v>2365.364</v>
      </c>
      <c r="L151" s="87">
        <v>2240.8119999999999</v>
      </c>
      <c r="M151" s="87">
        <v>9833.1756000000005</v>
      </c>
      <c r="N151" s="107">
        <v>41875</v>
      </c>
      <c r="O151" s="87">
        <v>1806.63</v>
      </c>
      <c r="P151" s="87">
        <v>14070.81</v>
      </c>
      <c r="Q151" s="87">
        <v>3121.34</v>
      </c>
      <c r="R151" s="87">
        <v>4424.4650496818986</v>
      </c>
      <c r="T151" s="74">
        <f t="shared" si="45"/>
        <v>41875</v>
      </c>
      <c r="U151" s="75">
        <f t="shared" si="46"/>
        <v>-8.3672077141001E-2</v>
      </c>
      <c r="V151" s="75">
        <f t="shared" si="47"/>
        <v>-5.018946940090363E-2</v>
      </c>
      <c r="W151" s="75">
        <f t="shared" si="48"/>
        <v>0.90022881183189307</v>
      </c>
      <c r="X151" s="75">
        <f t="shared" si="49"/>
        <v>0.21589807785495085</v>
      </c>
      <c r="Y151" s="75">
        <f t="shared" si="50"/>
        <v>1.2535723552079028</v>
      </c>
      <c r="Z151" s="75">
        <f t="shared" si="51"/>
        <v>0.67437693784934938</v>
      </c>
      <c r="AA151" s="75">
        <f t="shared" si="51"/>
        <v>0.61098375352242451</v>
      </c>
      <c r="AC151" s="79"/>
      <c r="AD151" s="80"/>
      <c r="AE151" s="75"/>
      <c r="AF151" s="75"/>
      <c r="AG151" s="75"/>
      <c r="AH151" s="75"/>
      <c r="AI151" s="75"/>
      <c r="AJ151" s="75"/>
      <c r="AL151" s="80"/>
      <c r="AM151" s="80"/>
      <c r="AN151" s="75"/>
      <c r="AO151" s="75"/>
      <c r="AP151" s="75"/>
      <c r="AQ151" s="75"/>
      <c r="AR151" s="75"/>
      <c r="AS151" s="75"/>
      <c r="AU151" s="74" t="str">
        <f>IF(ISERROR(INDEX(($AL$4:$AS$53,$AC$4:$AJ$105,$T$4:$AA$156),,1,$B$16)),"",INDEX(($AL$4:$AS$53,$AC$4:$AJ$105,$T$4:$AA$156),,1,$B$16))</f>
        <v/>
      </c>
      <c r="AV151" s="75" t="str">
        <f>IF(ISERROR(INDEX(($AL$4:$AS$53,$AC$4:$AJ$105,$T$4:$AA$156),,2,$B$16)),"",INDEX(($AL$4:$AS$53,$AC$4:$AJ$105,$T$4:$AA$156),,2,$B$16))</f>
        <v/>
      </c>
      <c r="AW151" s="75" t="str">
        <f>IF(ISERROR(INDEX(($AL$4:$AS$53,$AC$4:$AJ$105,$T$4:$AA$156),,3,$B$16)),"",INDEX(($AL$4:$AS$53,$AC$4:$AJ$105,$T$4:$AA$156),,3,$B$16))</f>
        <v/>
      </c>
      <c r="AX151" s="75" t="str">
        <f>IF(ISERROR(INDEX(($AL$4:$AS$53,$AC$4:$AJ$105,$T$4:$AA$156),,3,$B$16)),"",INDEX(($AL$4:$AS$53,$AC$4:$AJ$105,$T$4:$AA$156),,4,$B$16))</f>
        <v/>
      </c>
      <c r="AY151" s="75" t="str">
        <f>IF(ISERROR(INDEX(($AL$4:$AS$53,$AC$4:$AJ$105,$T$4:$AA$156),,3,$B$16)),"",INDEX(($AL$4:$AS$53,$AC$4:$AJ$105,$T$4:$AA$156),,5,$B$16))</f>
        <v/>
      </c>
      <c r="AZ151" s="75" t="str">
        <f>IF(ISERROR(INDEX(($AL$4:$AS$53,$AC$4:$AJ$105,$T$4:$AA$156),,6,$B$16)),"",INDEX(($AL$4:$AS$53,$AC$4:$AJ$105,$T$4:$AA$156),,6,$B$16))</f>
        <v/>
      </c>
      <c r="BA151" s="75" t="str">
        <f>IF(ISERROR(INDEX(($AL$4:$AS$53,$AC$4:$AJ$105,$T$4:$AA$156),,7,$B$16)),"",INDEX(($AL$4:$AS$53,$AC$4:$AJ$105,$T$4:$AA$156),,7,$B$16))</f>
        <v/>
      </c>
      <c r="BB151" s="75" t="str">
        <f>IF(ISERROR(INDEX(($AL$4:$AS$53,$AC$4:$AJ$105,$T$4:$AA$156),,8,$B$16)),"",INDEX(($AL$4:$AS$53,$AC$4:$AJ$105,$T$4:$AA$156),,8,$B$16))</f>
        <v/>
      </c>
    </row>
    <row r="152" spans="10:54">
      <c r="J152" s="99">
        <v>41882</v>
      </c>
      <c r="K152" s="87">
        <v>2338.2869999999998</v>
      </c>
      <c r="L152" s="87">
        <v>2217.1999999999998</v>
      </c>
      <c r="M152" s="87">
        <v>9739.9878000000008</v>
      </c>
      <c r="N152" s="107">
        <v>41882</v>
      </c>
      <c r="O152" s="87">
        <v>1775.74</v>
      </c>
      <c r="P152" s="87">
        <v>13586.65</v>
      </c>
      <c r="Q152" s="87">
        <v>3039.57</v>
      </c>
      <c r="R152" s="87">
        <v>4307.5032377524176</v>
      </c>
      <c r="T152" s="74">
        <f t="shared" si="45"/>
        <v>41882</v>
      </c>
      <c r="U152" s="75">
        <f t="shared" si="46"/>
        <v>-9.4161545640248145E-2</v>
      </c>
      <c r="V152" s="75">
        <f t="shared" si="47"/>
        <v>-6.0197862005239022E-2</v>
      </c>
      <c r="W152" s="75">
        <f t="shared" si="48"/>
        <v>0.88222057627559658</v>
      </c>
      <c r="X152" s="75">
        <f t="shared" si="49"/>
        <v>0.19510849082000759</v>
      </c>
      <c r="Y152" s="75">
        <f t="shared" si="50"/>
        <v>1.1760295846426363</v>
      </c>
      <c r="Z152" s="75">
        <f t="shared" si="51"/>
        <v>0.63051314787198653</v>
      </c>
      <c r="AA152" s="75">
        <f t="shared" si="51"/>
        <v>0.56839700536526916</v>
      </c>
      <c r="AC152" s="79"/>
      <c r="AD152" s="80"/>
      <c r="AE152" s="75"/>
      <c r="AF152" s="75"/>
      <c r="AG152" s="75"/>
      <c r="AH152" s="75"/>
      <c r="AI152" s="75"/>
      <c r="AJ152" s="75"/>
      <c r="AL152" s="80"/>
      <c r="AM152" s="80"/>
      <c r="AN152" s="75"/>
      <c r="AO152" s="75"/>
      <c r="AP152" s="75"/>
      <c r="AQ152" s="75"/>
      <c r="AR152" s="75"/>
      <c r="AS152" s="75"/>
      <c r="AU152" s="74" t="str">
        <f>IF(ISERROR(INDEX(($AL$4:$AS$53,$AC$4:$AJ$105,$T$4:$AA$156),,1,$B$16)),"",INDEX(($AL$4:$AS$53,$AC$4:$AJ$105,$T$4:$AA$156),,1,$B$16))</f>
        <v/>
      </c>
      <c r="AV152" s="75" t="str">
        <f>IF(ISERROR(INDEX(($AL$4:$AS$53,$AC$4:$AJ$105,$T$4:$AA$156),,2,$B$16)),"",INDEX(($AL$4:$AS$53,$AC$4:$AJ$105,$T$4:$AA$156),,2,$B$16))</f>
        <v/>
      </c>
      <c r="AW152" s="75" t="str">
        <f>IF(ISERROR(INDEX(($AL$4:$AS$53,$AC$4:$AJ$105,$T$4:$AA$156),,3,$B$16)),"",INDEX(($AL$4:$AS$53,$AC$4:$AJ$105,$T$4:$AA$156),,3,$B$16))</f>
        <v/>
      </c>
      <c r="AX152" s="75" t="str">
        <f>IF(ISERROR(INDEX(($AL$4:$AS$53,$AC$4:$AJ$105,$T$4:$AA$156),,3,$B$16)),"",INDEX(($AL$4:$AS$53,$AC$4:$AJ$105,$T$4:$AA$156),,4,$B$16))</f>
        <v/>
      </c>
      <c r="AY152" s="75" t="str">
        <f>IF(ISERROR(INDEX(($AL$4:$AS$53,$AC$4:$AJ$105,$T$4:$AA$156),,3,$B$16)),"",INDEX(($AL$4:$AS$53,$AC$4:$AJ$105,$T$4:$AA$156),,5,$B$16))</f>
        <v/>
      </c>
      <c r="AZ152" s="75" t="str">
        <f>IF(ISERROR(INDEX(($AL$4:$AS$53,$AC$4:$AJ$105,$T$4:$AA$156),,6,$B$16)),"",INDEX(($AL$4:$AS$53,$AC$4:$AJ$105,$T$4:$AA$156),,6,$B$16))</f>
        <v/>
      </c>
      <c r="BA152" s="75" t="str">
        <f>IF(ISERROR(INDEX(($AL$4:$AS$53,$AC$4:$AJ$105,$T$4:$AA$156),,7,$B$16)),"",INDEX(($AL$4:$AS$53,$AC$4:$AJ$105,$T$4:$AA$156),,7,$B$16))</f>
        <v/>
      </c>
      <c r="BB152" s="75" t="str">
        <f>IF(ISERROR(INDEX(($AL$4:$AS$53,$AC$4:$AJ$105,$T$4:$AA$156),,8,$B$16)),"",INDEX(($AL$4:$AS$53,$AC$4:$AJ$105,$T$4:$AA$156),,8,$B$16))</f>
        <v/>
      </c>
    </row>
    <row r="153" spans="10:54">
      <c r="J153" s="99">
        <v>41889</v>
      </c>
      <c r="K153" s="87">
        <v>2449.259</v>
      </c>
      <c r="L153" s="87">
        <v>2326.4319999999998</v>
      </c>
      <c r="M153" s="87">
        <v>10321.625</v>
      </c>
      <c r="N153" s="107">
        <v>41889</v>
      </c>
      <c r="O153" s="87">
        <v>1873.86</v>
      </c>
      <c r="P153" s="87">
        <v>14297.8</v>
      </c>
      <c r="Q153" s="87">
        <v>3330.2</v>
      </c>
      <c r="R153" s="87">
        <v>4242.0892178291124</v>
      </c>
      <c r="T153" s="74">
        <f t="shared" si="45"/>
        <v>41889</v>
      </c>
      <c r="U153" s="75">
        <f t="shared" si="46"/>
        <v>-5.1171653913009152E-2</v>
      </c>
      <c r="V153" s="75">
        <f t="shared" si="47"/>
        <v>-1.3897813684183746E-2</v>
      </c>
      <c r="W153" s="75">
        <f t="shared" si="48"/>
        <v>0.99462005030443712</v>
      </c>
      <c r="X153" s="75">
        <f t="shared" si="49"/>
        <v>0.2611452107898562</v>
      </c>
      <c r="Y153" s="75">
        <f t="shared" si="50"/>
        <v>1.2899269352859966</v>
      </c>
      <c r="Z153" s="75">
        <f t="shared" si="51"/>
        <v>0.78641547490049235</v>
      </c>
      <c r="AA153" s="75">
        <f t="shared" si="51"/>
        <v>0.54457922803722503</v>
      </c>
      <c r="AC153" s="79"/>
      <c r="AD153" s="80"/>
      <c r="AE153" s="75"/>
      <c r="AF153" s="75"/>
      <c r="AG153" s="75"/>
      <c r="AH153" s="75"/>
      <c r="AI153" s="75"/>
      <c r="AJ153" s="75"/>
      <c r="AL153" s="80"/>
      <c r="AM153" s="80"/>
      <c r="AN153" s="75"/>
      <c r="AO153" s="75"/>
      <c r="AP153" s="75"/>
      <c r="AQ153" s="75"/>
      <c r="AR153" s="75"/>
      <c r="AS153" s="75"/>
      <c r="AU153" s="74" t="str">
        <f>IF(ISERROR(INDEX(($AL$4:$AS$53,$AC$4:$AJ$105,$T$4:$AA$156),,1,$B$16)),"",INDEX(($AL$4:$AS$53,$AC$4:$AJ$105,$T$4:$AA$156),,1,$B$16))</f>
        <v/>
      </c>
      <c r="AV153" s="75" t="str">
        <f>IF(ISERROR(INDEX(($AL$4:$AS$53,$AC$4:$AJ$105,$T$4:$AA$156),,2,$B$16)),"",INDEX(($AL$4:$AS$53,$AC$4:$AJ$105,$T$4:$AA$156),,2,$B$16))</f>
        <v/>
      </c>
      <c r="AW153" s="75" t="str">
        <f>IF(ISERROR(INDEX(($AL$4:$AS$53,$AC$4:$AJ$105,$T$4:$AA$156),,3,$B$16)),"",INDEX(($AL$4:$AS$53,$AC$4:$AJ$105,$T$4:$AA$156),,3,$B$16))</f>
        <v/>
      </c>
      <c r="AX153" s="75" t="str">
        <f>IF(ISERROR(INDEX(($AL$4:$AS$53,$AC$4:$AJ$105,$T$4:$AA$156),,3,$B$16)),"",INDEX(($AL$4:$AS$53,$AC$4:$AJ$105,$T$4:$AA$156),,4,$B$16))</f>
        <v/>
      </c>
      <c r="AY153" s="75" t="str">
        <f>IF(ISERROR(INDEX(($AL$4:$AS$53,$AC$4:$AJ$105,$T$4:$AA$156),,3,$B$16)),"",INDEX(($AL$4:$AS$53,$AC$4:$AJ$105,$T$4:$AA$156),,5,$B$16))</f>
        <v/>
      </c>
      <c r="AZ153" s="75" t="str">
        <f>IF(ISERROR(INDEX(($AL$4:$AS$53,$AC$4:$AJ$105,$T$4:$AA$156),,6,$B$16)),"",INDEX(($AL$4:$AS$53,$AC$4:$AJ$105,$T$4:$AA$156),,6,$B$16))</f>
        <v/>
      </c>
      <c r="BA153" s="75" t="str">
        <f>IF(ISERROR(INDEX(($AL$4:$AS$53,$AC$4:$AJ$105,$T$4:$AA$156),,7,$B$16)),"",INDEX(($AL$4:$AS$53,$AC$4:$AJ$105,$T$4:$AA$156),,7,$B$16))</f>
        <v/>
      </c>
      <c r="BB153" s="75" t="str">
        <f>IF(ISERROR(INDEX(($AL$4:$AS$53,$AC$4:$AJ$105,$T$4:$AA$156),,8,$B$16)),"",INDEX(($AL$4:$AS$53,$AC$4:$AJ$105,$T$4:$AA$156),,8,$B$16))</f>
        <v/>
      </c>
    </row>
    <row r="154" spans="10:54">
      <c r="J154" s="99">
        <v>41896</v>
      </c>
      <c r="K154" s="87">
        <v>2438.3580000000002</v>
      </c>
      <c r="L154" s="87">
        <v>2331.9499999999998</v>
      </c>
      <c r="M154" s="87">
        <v>10597.354600000001</v>
      </c>
      <c r="N154" s="107">
        <v>41896</v>
      </c>
      <c r="O154" s="87">
        <v>1895.61</v>
      </c>
      <c r="P154" s="87">
        <v>14733.41</v>
      </c>
      <c r="Q154" s="87">
        <v>3363.83</v>
      </c>
      <c r="R154" s="87">
        <v>4516.3658497654205</v>
      </c>
      <c r="T154" s="74">
        <f t="shared" si="45"/>
        <v>41896</v>
      </c>
      <c r="U154" s="75">
        <f t="shared" si="46"/>
        <v>-5.539463637451858E-2</v>
      </c>
      <c r="V154" s="75">
        <f t="shared" si="47"/>
        <v>-1.1558905061842428E-2</v>
      </c>
      <c r="W154" s="75">
        <f t="shared" si="48"/>
        <v>1.0479038877449973</v>
      </c>
      <c r="X154" s="75">
        <f t="shared" si="49"/>
        <v>0.27578339525117102</v>
      </c>
      <c r="Y154" s="75">
        <f t="shared" si="50"/>
        <v>1.3596939674363928</v>
      </c>
      <c r="Z154" s="75">
        <f t="shared" si="51"/>
        <v>0.80445557832398151</v>
      </c>
      <c r="AA154" s="75">
        <f t="shared" si="51"/>
        <v>0.64444558319173351</v>
      </c>
      <c r="AC154" s="79"/>
      <c r="AD154" s="80"/>
      <c r="AE154" s="75"/>
      <c r="AF154" s="75"/>
      <c r="AG154" s="75"/>
      <c r="AH154" s="75"/>
      <c r="AI154" s="75"/>
      <c r="AJ154" s="75"/>
      <c r="AL154" s="80"/>
      <c r="AM154" s="80"/>
      <c r="AN154" s="75"/>
      <c r="AO154" s="75"/>
      <c r="AP154" s="75"/>
      <c r="AQ154" s="75"/>
      <c r="AR154" s="75"/>
      <c r="AS154" s="75"/>
      <c r="AU154" s="74" t="str">
        <f>IF(ISERROR(INDEX(($AL$4:$AS$53,$AC$4:$AJ$105,$T$4:$AA$156),,1,$B$16)),"",INDEX(($AL$4:$AS$53,$AC$4:$AJ$105,$T$4:$AA$156),,1,$B$16))</f>
        <v/>
      </c>
      <c r="AV154" s="75" t="str">
        <f>IF(ISERROR(INDEX(($AL$4:$AS$53,$AC$4:$AJ$105,$T$4:$AA$156),,2,$B$16)),"",INDEX(($AL$4:$AS$53,$AC$4:$AJ$105,$T$4:$AA$156),,2,$B$16))</f>
        <v/>
      </c>
      <c r="AW154" s="75" t="str">
        <f>IF(ISERROR(INDEX(($AL$4:$AS$53,$AC$4:$AJ$105,$T$4:$AA$156),,3,$B$16)),"",INDEX(($AL$4:$AS$53,$AC$4:$AJ$105,$T$4:$AA$156),,3,$B$16))</f>
        <v/>
      </c>
      <c r="AX154" s="75" t="str">
        <f>IF(ISERROR(INDEX(($AL$4:$AS$53,$AC$4:$AJ$105,$T$4:$AA$156),,3,$B$16)),"",INDEX(($AL$4:$AS$53,$AC$4:$AJ$105,$T$4:$AA$156),,4,$B$16))</f>
        <v/>
      </c>
      <c r="AY154" s="75" t="str">
        <f>IF(ISERROR(INDEX(($AL$4:$AS$53,$AC$4:$AJ$105,$T$4:$AA$156),,3,$B$16)),"",INDEX(($AL$4:$AS$53,$AC$4:$AJ$105,$T$4:$AA$156),,5,$B$16))</f>
        <v/>
      </c>
      <c r="AZ154" s="75" t="str">
        <f>IF(ISERROR(INDEX(($AL$4:$AS$53,$AC$4:$AJ$105,$T$4:$AA$156),,6,$B$16)),"",INDEX(($AL$4:$AS$53,$AC$4:$AJ$105,$T$4:$AA$156),,6,$B$16))</f>
        <v/>
      </c>
      <c r="BA154" s="75" t="str">
        <f>IF(ISERROR(INDEX(($AL$4:$AS$53,$AC$4:$AJ$105,$T$4:$AA$156),,7,$B$16)),"",INDEX(($AL$4:$AS$53,$AC$4:$AJ$105,$T$4:$AA$156),,7,$B$16))</f>
        <v/>
      </c>
      <c r="BB154" s="75" t="str">
        <f>IF(ISERROR(INDEX(($AL$4:$AS$53,$AC$4:$AJ$105,$T$4:$AA$156),,8,$B$16)),"",INDEX(($AL$4:$AS$53,$AC$4:$AJ$105,$T$4:$AA$156),,8,$B$16))</f>
        <v/>
      </c>
    </row>
    <row r="155" spans="10:54">
      <c r="J155" s="99">
        <v>41903</v>
      </c>
      <c r="K155" s="87">
        <v>2425.2109999999998</v>
      </c>
      <c r="L155" s="87">
        <v>2329.451</v>
      </c>
      <c r="M155" s="87">
        <v>10313.379800000001</v>
      </c>
      <c r="N155" s="107">
        <v>41903</v>
      </c>
      <c r="O155" s="87">
        <v>1882.45</v>
      </c>
      <c r="P155" s="87">
        <v>14537.45</v>
      </c>
      <c r="Q155" s="87">
        <v>3410.01</v>
      </c>
      <c r="R155" s="87">
        <v>4338.0897090627614</v>
      </c>
      <c r="T155" s="74">
        <f t="shared" si="45"/>
        <v>41903</v>
      </c>
      <c r="U155" s="75">
        <f t="shared" si="46"/>
        <v>-6.0487705856352103E-2</v>
      </c>
      <c r="V155" s="75">
        <f t="shared" si="47"/>
        <v>-1.2618153457498615E-2</v>
      </c>
      <c r="W155" s="75">
        <f t="shared" si="48"/>
        <v>0.99302669254935783</v>
      </c>
      <c r="X155" s="75">
        <f t="shared" si="49"/>
        <v>0.26692645237710666</v>
      </c>
      <c r="Y155" s="75">
        <f t="shared" si="50"/>
        <v>1.3283091332494101</v>
      </c>
      <c r="Z155" s="75">
        <f t="shared" si="51"/>
        <v>0.82922786426203476</v>
      </c>
      <c r="AA155" s="75">
        <f t="shared" si="51"/>
        <v>0.57953378863855676</v>
      </c>
      <c r="AC155" s="79"/>
      <c r="AD155" s="80"/>
      <c r="AE155" s="75"/>
      <c r="AF155" s="75"/>
      <c r="AG155" s="75"/>
      <c r="AH155" s="75"/>
      <c r="AI155" s="75"/>
      <c r="AJ155" s="75"/>
      <c r="AL155" s="80"/>
      <c r="AM155" s="80"/>
      <c r="AN155" s="75"/>
      <c r="AO155" s="75"/>
      <c r="AP155" s="75"/>
      <c r="AQ155" s="75"/>
      <c r="AR155" s="75"/>
      <c r="AS155" s="75"/>
      <c r="AU155" s="74" t="str">
        <f>IF(ISERROR(INDEX(($AL$4:$AS$53,$AC$4:$AJ$105,$T$4:$AA$156),,1,$B$16)),"",INDEX(($AL$4:$AS$53,$AC$4:$AJ$105,$T$4:$AA$156),,1,$B$16))</f>
        <v/>
      </c>
      <c r="AV155" s="75" t="str">
        <f>IF(ISERROR(INDEX(($AL$4:$AS$53,$AC$4:$AJ$105,$T$4:$AA$156),,2,$B$16)),"",INDEX(($AL$4:$AS$53,$AC$4:$AJ$105,$T$4:$AA$156),,2,$B$16))</f>
        <v/>
      </c>
      <c r="AW155" s="75" t="str">
        <f>IF(ISERROR(INDEX(($AL$4:$AS$53,$AC$4:$AJ$105,$T$4:$AA$156),,3,$B$16)),"",INDEX(($AL$4:$AS$53,$AC$4:$AJ$105,$T$4:$AA$156),,3,$B$16))</f>
        <v/>
      </c>
      <c r="AX155" s="75" t="str">
        <f>IF(ISERROR(INDEX(($AL$4:$AS$53,$AC$4:$AJ$105,$T$4:$AA$156),,3,$B$16)),"",INDEX(($AL$4:$AS$53,$AC$4:$AJ$105,$T$4:$AA$156),,4,$B$16))</f>
        <v/>
      </c>
      <c r="AY155" s="75" t="str">
        <f>IF(ISERROR(INDEX(($AL$4:$AS$53,$AC$4:$AJ$105,$T$4:$AA$156),,3,$B$16)),"",INDEX(($AL$4:$AS$53,$AC$4:$AJ$105,$T$4:$AA$156),,5,$B$16))</f>
        <v/>
      </c>
      <c r="AZ155" s="75" t="str">
        <f>IF(ISERROR(INDEX(($AL$4:$AS$53,$AC$4:$AJ$105,$T$4:$AA$156),,6,$B$16)),"",INDEX(($AL$4:$AS$53,$AC$4:$AJ$105,$T$4:$AA$156),,6,$B$16))</f>
        <v/>
      </c>
      <c r="BA155" s="75" t="str">
        <f>IF(ISERROR(INDEX(($AL$4:$AS$53,$AC$4:$AJ$105,$T$4:$AA$156),,7,$B$16)),"",INDEX(($AL$4:$AS$53,$AC$4:$AJ$105,$T$4:$AA$156),,7,$B$16))</f>
        <v/>
      </c>
      <c r="BB155" s="75" t="str">
        <f>IF(ISERROR(INDEX(($AL$4:$AS$53,$AC$4:$AJ$105,$T$4:$AA$156),,8,$B$16)),"",INDEX(($AL$4:$AS$53,$AC$4:$AJ$105,$T$4:$AA$156),,8,$B$16))</f>
        <v/>
      </c>
    </row>
    <row r="156" spans="10:54">
      <c r="J156" s="100">
        <v>41908</v>
      </c>
      <c r="K156" s="87">
        <v>2437.201</v>
      </c>
      <c r="L156" s="87">
        <v>2347.7179999999998</v>
      </c>
      <c r="M156" s="87">
        <v>10349.3974</v>
      </c>
      <c r="N156" s="107">
        <v>41908</v>
      </c>
      <c r="O156" s="87">
        <v>1863.05</v>
      </c>
      <c r="P156" s="87">
        <v>14419.96</v>
      </c>
      <c r="Q156" s="87">
        <v>3404.07</v>
      </c>
      <c r="R156" s="87">
        <v>4262.5169685299115</v>
      </c>
      <c r="T156" s="81">
        <f>J156</f>
        <v>41908</v>
      </c>
      <c r="U156" s="75">
        <f t="shared" si="46"/>
        <v>-5.5842851282138728E-2</v>
      </c>
      <c r="V156" s="75">
        <f t="shared" si="47"/>
        <v>-4.8753401547969588E-3</v>
      </c>
      <c r="W156" s="75">
        <f t="shared" si="48"/>
        <v>0.99998697517189483</v>
      </c>
      <c r="X156" s="75">
        <f t="shared" si="49"/>
        <v>0.253869864857589</v>
      </c>
      <c r="Y156" s="75">
        <f t="shared" si="50"/>
        <v>1.3094920064448137</v>
      </c>
      <c r="Z156" s="75">
        <f t="shared" si="51"/>
        <v>0.82604147668143635</v>
      </c>
      <c r="AA156" s="75">
        <f t="shared" si="51"/>
        <v>0.55201713841293465</v>
      </c>
      <c r="AC156" s="79"/>
      <c r="AD156" s="80"/>
      <c r="AE156" s="75"/>
      <c r="AF156" s="75"/>
      <c r="AG156" s="75"/>
      <c r="AH156" s="75"/>
      <c r="AI156" s="75"/>
      <c r="AJ156" s="75"/>
      <c r="AL156" s="80"/>
      <c r="AM156" s="80"/>
      <c r="AN156" s="75"/>
      <c r="AO156" s="75"/>
      <c r="AP156" s="75"/>
      <c r="AQ156" s="75"/>
      <c r="AR156" s="75"/>
      <c r="AS156" s="75"/>
      <c r="AU156" s="74" t="str">
        <f>IF(ISERROR(INDEX(($AL$4:$AS$53,$AC$4:$AJ$105,$T$4:$AA$156),,1,$B$16)),"",INDEX(($AL$4:$AS$53,$AC$4:$AJ$105,$T$4:$AA$156),,1,$B$16))</f>
        <v/>
      </c>
      <c r="AV156" s="75" t="str">
        <f>IF(ISERROR(INDEX(($AL$4:$AS$53,$AC$4:$AJ$105,$T$4:$AA$156),,2,$B$16)),"",INDEX(($AL$4:$AS$53,$AC$4:$AJ$105,$T$4:$AA$156),,2,$B$16))</f>
        <v/>
      </c>
      <c r="AW156" s="75" t="str">
        <f>IF(ISERROR(INDEX(($AL$4:$AS$53,$AC$4:$AJ$105,$T$4:$AA$156),,3,$B$16)),"",INDEX(($AL$4:$AS$53,$AC$4:$AJ$105,$T$4:$AA$156),,3,$B$16))</f>
        <v/>
      </c>
      <c r="AX156" s="75" t="str">
        <f>IF(ISERROR(INDEX(($AL$4:$AS$53,$AC$4:$AJ$105,$T$4:$AA$156),,3,$B$16)),"",INDEX(($AL$4:$AS$53,$AC$4:$AJ$105,$T$4:$AA$156),,4,$B$16))</f>
        <v/>
      </c>
      <c r="AY156" s="75" t="str">
        <f>IF(ISERROR(INDEX(($AL$4:$AS$53,$AC$4:$AJ$105,$T$4:$AA$156),,3,$B$16)),"",INDEX(($AL$4:$AS$53,$AC$4:$AJ$105,$T$4:$AA$156),,5,$B$16))</f>
        <v/>
      </c>
      <c r="AZ156" s="75" t="str">
        <f>IF(ISERROR(INDEX(($AL$4:$AS$53,$AC$4:$AJ$105,$T$4:$AA$156),,6,$B$16)),"",INDEX(($AL$4:$AS$53,$AC$4:$AJ$105,$T$4:$AA$156),,6,$B$16))</f>
        <v/>
      </c>
      <c r="BA156" s="75" t="str">
        <f>IF(ISERROR(INDEX(($AL$4:$AS$53,$AC$4:$AJ$105,$T$4:$AA$156),,7,$B$16)),"",INDEX(($AL$4:$AS$53,$AC$4:$AJ$105,$T$4:$AA$156),,7,$B$16))</f>
        <v/>
      </c>
      <c r="BB156" s="75" t="str">
        <f>IF(ISERROR(INDEX(($AL$4:$AS$53,$AC$4:$AJ$105,$T$4:$AA$156),,8,$B$16)),"",INDEX(($AL$4:$AS$53,$AC$4:$AJ$105,$T$4:$AA$156),,8,$B$16))</f>
        <v/>
      </c>
    </row>
    <row r="157" spans="10:54">
      <c r="J157" s="86"/>
      <c r="K157" s="88"/>
      <c r="L157" s="88"/>
      <c r="M157" s="88"/>
      <c r="N157" s="86">
        <v>41904</v>
      </c>
      <c r="O157" s="88">
        <v>1856.01</v>
      </c>
      <c r="P157" s="88">
        <v>14401.01</v>
      </c>
      <c r="Q157" s="88">
        <v>3324.13</v>
      </c>
      <c r="R157" s="144"/>
      <c r="S157" s="70"/>
      <c r="T157" s="70"/>
      <c r="AC157" s="74"/>
      <c r="AD157" s="80"/>
      <c r="AE157" s="75"/>
      <c r="AF157" s="75"/>
      <c r="AG157" s="75"/>
      <c r="AH157" s="75"/>
      <c r="AI157" s="75"/>
      <c r="AJ157" s="75"/>
      <c r="AL157" s="80"/>
      <c r="AM157" s="80"/>
      <c r="AN157" s="75"/>
      <c r="AO157" s="75"/>
      <c r="AP157" s="75"/>
      <c r="AQ157" s="75"/>
      <c r="AR157" s="75"/>
      <c r="AS157" s="75"/>
      <c r="AU157" s="74"/>
    </row>
    <row r="158" spans="10:54">
      <c r="J158" s="86"/>
      <c r="K158" s="87"/>
      <c r="L158" s="87"/>
      <c r="M158" s="87"/>
      <c r="N158" s="144"/>
      <c r="O158" s="144">
        <f>O156/O155-1</f>
        <v>-1.0305718611384185E-2</v>
      </c>
      <c r="P158" s="144">
        <f>P156/P155-1</f>
        <v>-8.0818850623735061E-3</v>
      </c>
      <c r="Q158" s="144">
        <f>Q156/Q155-1</f>
        <v>-1.7419303755707993E-3</v>
      </c>
      <c r="R158" s="144">
        <f>R156/R155-1</f>
        <v>-1.742074175528685E-2</v>
      </c>
      <c r="S158" s="70"/>
      <c r="T158" s="70"/>
      <c r="U158" s="80"/>
      <c r="V158" s="80"/>
      <c r="W158" s="80"/>
      <c r="X158" s="80"/>
      <c r="Y158" s="80"/>
      <c r="Z158" s="80"/>
      <c r="AA158" s="80"/>
      <c r="AD158" s="82"/>
      <c r="AL158" s="80"/>
      <c r="AM158" s="80"/>
      <c r="AU158" s="70"/>
      <c r="AV158" s="80"/>
      <c r="AW158" s="80"/>
      <c r="AX158" s="80"/>
      <c r="AY158" s="80"/>
      <c r="AZ158" s="80"/>
      <c r="BA158" s="80"/>
      <c r="BB158" s="80"/>
    </row>
    <row r="159" spans="10:54">
      <c r="J159" s="86"/>
      <c r="K159" s="88"/>
      <c r="L159" s="88"/>
      <c r="M159" s="75"/>
      <c r="N159" s="75"/>
      <c r="O159" s="75"/>
      <c r="P159" s="75"/>
      <c r="Q159" s="75"/>
      <c r="R159" s="75"/>
      <c r="S159" s="70"/>
      <c r="T159" s="70"/>
      <c r="U159" s="80"/>
      <c r="V159" s="80"/>
      <c r="W159" s="80"/>
      <c r="X159" s="80"/>
      <c r="Y159" s="80"/>
      <c r="Z159" s="80"/>
      <c r="AA159" s="80"/>
      <c r="AD159" s="82"/>
      <c r="AL159" s="80"/>
      <c r="AM159" s="80"/>
      <c r="AU159" s="70"/>
      <c r="AV159" s="80"/>
      <c r="AW159" s="80"/>
      <c r="AX159" s="80"/>
      <c r="AY159" s="80"/>
      <c r="AZ159" s="80"/>
      <c r="BA159" s="80"/>
      <c r="BB159" s="80"/>
    </row>
    <row r="160" spans="10:54">
      <c r="J160" s="86"/>
      <c r="K160" s="88"/>
      <c r="L160" s="88"/>
      <c r="M160" s="88"/>
      <c r="N160" s="88"/>
      <c r="O160" s="78"/>
      <c r="P160" s="88"/>
      <c r="Q160" s="88"/>
      <c r="S160" s="70"/>
      <c r="T160" s="70"/>
      <c r="U160" s="80"/>
      <c r="V160" s="80"/>
      <c r="W160" s="80"/>
      <c r="X160" s="80"/>
      <c r="Y160" s="80"/>
      <c r="Z160" s="80"/>
      <c r="AA160" s="80"/>
      <c r="AD160" s="82"/>
      <c r="AL160" s="80"/>
      <c r="AM160" s="80"/>
      <c r="AU160" s="70"/>
      <c r="AV160" s="80"/>
      <c r="AW160" s="80"/>
      <c r="AX160" s="80"/>
      <c r="AY160" s="80"/>
      <c r="AZ160" s="80"/>
      <c r="BA160" s="80"/>
      <c r="BB160" s="80"/>
    </row>
    <row r="161" spans="10:54">
      <c r="J161" s="107"/>
      <c r="K161" s="87"/>
      <c r="L161" s="87"/>
      <c r="M161" s="87"/>
      <c r="N161" s="87"/>
      <c r="P161" s="87"/>
      <c r="Q161" s="87"/>
      <c r="R161" s="87"/>
      <c r="S161" s="70"/>
      <c r="T161" s="70"/>
      <c r="U161" s="80"/>
      <c r="V161" s="80"/>
      <c r="W161" s="80"/>
      <c r="X161" s="80"/>
      <c r="Y161" s="80"/>
      <c r="Z161" s="80"/>
      <c r="AA161" s="80"/>
      <c r="AD161" s="82"/>
      <c r="AL161" s="80"/>
      <c r="AM161" s="80"/>
      <c r="AU161" s="70"/>
      <c r="AV161" s="80"/>
      <c r="AW161" s="80"/>
      <c r="AX161" s="80"/>
      <c r="AY161" s="80"/>
      <c r="AZ161" s="80"/>
      <c r="BA161" s="80"/>
      <c r="BB161" s="80"/>
    </row>
    <row r="162" spans="10:54">
      <c r="J162" s="107"/>
      <c r="K162" s="87"/>
      <c r="L162" s="87"/>
      <c r="M162" s="87"/>
      <c r="N162" s="87"/>
      <c r="P162" s="87"/>
      <c r="Q162" s="87"/>
      <c r="R162" s="87"/>
      <c r="S162" s="70"/>
      <c r="T162" s="70"/>
      <c r="U162" s="80"/>
      <c r="V162" s="80"/>
      <c r="W162" s="80"/>
      <c r="X162" s="80"/>
      <c r="Y162" s="80"/>
      <c r="Z162" s="80"/>
      <c r="AA162" s="80"/>
      <c r="AD162" s="82"/>
      <c r="AL162" s="80"/>
      <c r="AM162" s="80"/>
      <c r="AU162" s="70"/>
      <c r="AV162" s="80"/>
      <c r="AW162" s="80"/>
      <c r="AX162" s="80"/>
      <c r="AY162" s="80"/>
      <c r="AZ162" s="80"/>
      <c r="BA162" s="80"/>
      <c r="BB162" s="80"/>
    </row>
    <row r="163" spans="10:54">
      <c r="J163" s="107"/>
      <c r="K163" s="87"/>
      <c r="L163" s="87"/>
      <c r="M163" s="87"/>
      <c r="N163" s="87"/>
      <c r="P163" s="87"/>
      <c r="Q163" s="87"/>
      <c r="R163" s="87"/>
      <c r="S163" s="70"/>
      <c r="T163" s="70"/>
      <c r="U163" s="80"/>
      <c r="V163" s="80"/>
      <c r="W163" s="80"/>
      <c r="X163" s="80"/>
      <c r="Y163" s="80"/>
      <c r="Z163" s="80"/>
      <c r="AA163" s="80"/>
      <c r="AD163" s="82"/>
      <c r="AL163" s="80"/>
      <c r="AM163" s="80"/>
      <c r="AU163" s="70"/>
      <c r="AV163" s="80"/>
      <c r="AW163" s="80"/>
      <c r="AX163" s="80"/>
      <c r="AY163" s="80"/>
      <c r="AZ163" s="80"/>
      <c r="BA163" s="80"/>
      <c r="BB163" s="80"/>
    </row>
    <row r="164" spans="10:54">
      <c r="J164" s="85"/>
      <c r="K164" s="108"/>
      <c r="L164" s="108"/>
      <c r="M164" s="108"/>
      <c r="N164" s="108"/>
      <c r="O164" s="82"/>
      <c r="P164" s="108"/>
      <c r="Q164" s="108"/>
      <c r="R164" s="108"/>
      <c r="T164" s="74"/>
      <c r="U164" s="80"/>
      <c r="V164" s="80"/>
      <c r="W164" s="80"/>
      <c r="X164" s="80"/>
      <c r="Y164" s="80"/>
      <c r="Z164" s="80"/>
      <c r="AA164" s="80"/>
      <c r="AD164" s="82"/>
      <c r="AL164" s="80"/>
      <c r="AM164" s="80"/>
      <c r="AU164" s="74"/>
      <c r="AV164" s="80"/>
      <c r="AW164" s="80"/>
      <c r="AX164" s="80"/>
      <c r="AY164" s="80"/>
      <c r="AZ164" s="80"/>
      <c r="BA164" s="80"/>
      <c r="BB164" s="80"/>
    </row>
    <row r="165" spans="10:54">
      <c r="J165" s="85"/>
      <c r="K165" s="108"/>
      <c r="L165" s="108"/>
      <c r="M165" s="108"/>
      <c r="N165" s="108"/>
      <c r="O165" s="82"/>
      <c r="P165" s="108"/>
      <c r="Q165" s="108"/>
      <c r="R165" s="108"/>
      <c r="T165" s="74"/>
      <c r="U165" s="80"/>
      <c r="V165" s="80"/>
      <c r="W165" s="80"/>
      <c r="X165" s="80"/>
      <c r="Y165" s="80"/>
      <c r="Z165" s="80"/>
      <c r="AA165" s="80"/>
      <c r="AD165" s="82"/>
      <c r="AL165" s="80"/>
      <c r="AM165" s="80"/>
      <c r="AU165" s="74"/>
      <c r="AV165" s="80"/>
      <c r="AW165" s="80"/>
      <c r="AX165" s="80"/>
      <c r="AY165" s="80"/>
      <c r="AZ165" s="80"/>
      <c r="BA165" s="80"/>
      <c r="BB165" s="80"/>
    </row>
    <row r="166" spans="10:54">
      <c r="J166" s="85"/>
      <c r="K166" s="108"/>
      <c r="L166" s="108"/>
      <c r="M166" s="108"/>
      <c r="N166" s="108"/>
      <c r="O166" s="82"/>
      <c r="P166" s="108"/>
      <c r="Q166" s="108"/>
      <c r="R166" s="108"/>
      <c r="T166" s="74"/>
      <c r="U166" s="80"/>
      <c r="V166" s="80"/>
      <c r="W166" s="80"/>
      <c r="X166" s="80"/>
      <c r="Y166" s="80"/>
      <c r="Z166" s="80"/>
      <c r="AA166" s="80"/>
      <c r="AD166" s="82"/>
      <c r="AL166" s="80"/>
      <c r="AM166" s="80"/>
      <c r="AU166" s="74"/>
      <c r="AV166" s="80"/>
      <c r="AW166" s="80"/>
      <c r="AX166" s="80"/>
      <c r="AY166" s="80"/>
      <c r="AZ166" s="80"/>
      <c r="BA166" s="80"/>
      <c r="BB166" s="80"/>
    </row>
    <row r="167" spans="10:54">
      <c r="J167" s="85"/>
      <c r="K167" s="108"/>
      <c r="L167" s="108"/>
      <c r="M167" s="108"/>
      <c r="N167" s="108"/>
      <c r="O167" s="82"/>
      <c r="P167" s="108"/>
      <c r="Q167" s="108"/>
      <c r="R167" s="108"/>
      <c r="T167" s="74"/>
      <c r="U167" s="80"/>
      <c r="V167" s="80"/>
      <c r="W167" s="80"/>
      <c r="X167" s="80"/>
      <c r="Y167" s="80"/>
      <c r="Z167" s="80"/>
      <c r="AA167" s="80"/>
      <c r="AD167" s="82"/>
      <c r="AL167" s="80"/>
      <c r="AM167" s="80"/>
      <c r="AU167" s="74"/>
      <c r="AV167" s="80"/>
      <c r="AW167" s="80"/>
      <c r="AX167" s="80"/>
      <c r="AY167" s="80"/>
      <c r="AZ167" s="80"/>
      <c r="BA167" s="80"/>
      <c r="BB167" s="80"/>
    </row>
    <row r="168" spans="10:54">
      <c r="J168" s="85"/>
      <c r="K168" s="108"/>
      <c r="L168" s="108"/>
      <c r="M168" s="108"/>
      <c r="N168" s="108"/>
      <c r="O168" s="82"/>
      <c r="P168" s="108"/>
      <c r="Q168" s="108"/>
      <c r="R168" s="108"/>
      <c r="T168" s="74"/>
      <c r="U168" s="80"/>
      <c r="V168" s="80"/>
      <c r="W168" s="80"/>
      <c r="X168" s="80"/>
      <c r="Y168" s="80"/>
      <c r="Z168" s="80"/>
      <c r="AA168" s="80"/>
      <c r="AD168" s="82"/>
      <c r="AL168" s="80"/>
      <c r="AM168" s="80"/>
      <c r="AU168" s="74"/>
      <c r="AV168" s="80"/>
      <c r="AW168" s="80"/>
      <c r="AX168" s="80"/>
      <c r="AY168" s="80"/>
      <c r="AZ168" s="80"/>
      <c r="BA168" s="80"/>
      <c r="BB168" s="80"/>
    </row>
    <row r="169" spans="10:54">
      <c r="J169" s="85"/>
      <c r="K169" s="108"/>
      <c r="L169" s="108"/>
      <c r="M169" s="108"/>
      <c r="N169" s="108"/>
      <c r="O169" s="82"/>
      <c r="P169" s="108"/>
      <c r="Q169" s="108"/>
      <c r="R169" s="108"/>
      <c r="T169" s="74"/>
      <c r="U169" s="80"/>
      <c r="V169" s="80"/>
      <c r="W169" s="80"/>
      <c r="X169" s="80"/>
      <c r="Y169" s="80"/>
      <c r="Z169" s="80"/>
      <c r="AA169" s="80"/>
      <c r="AD169" s="82"/>
      <c r="AL169" s="80"/>
      <c r="AM169" s="80"/>
      <c r="AU169" s="74"/>
      <c r="AV169" s="80"/>
      <c r="AW169" s="80"/>
      <c r="AX169" s="80"/>
      <c r="AY169" s="80"/>
      <c r="AZ169" s="80"/>
      <c r="BA169" s="80"/>
      <c r="BB169" s="80"/>
    </row>
    <row r="170" spans="10:54">
      <c r="J170" s="85"/>
      <c r="K170" s="108"/>
      <c r="L170" s="108"/>
      <c r="M170" s="108"/>
      <c r="N170" s="108"/>
      <c r="O170" s="82"/>
      <c r="P170" s="108"/>
      <c r="Q170" s="108"/>
      <c r="R170" s="108"/>
      <c r="T170" s="74"/>
      <c r="U170" s="80"/>
      <c r="V170" s="80"/>
      <c r="W170" s="80"/>
      <c r="X170" s="80"/>
      <c r="Y170" s="80"/>
      <c r="Z170" s="80"/>
      <c r="AA170" s="80"/>
      <c r="AD170" s="82"/>
      <c r="AL170" s="80"/>
      <c r="AM170" s="80"/>
      <c r="AU170" s="74"/>
      <c r="AV170" s="80"/>
      <c r="AW170" s="80"/>
      <c r="AX170" s="80"/>
      <c r="AY170" s="80"/>
      <c r="AZ170" s="80"/>
      <c r="BA170" s="80"/>
      <c r="BB170" s="80"/>
    </row>
    <row r="171" spans="10:54">
      <c r="J171" s="85"/>
      <c r="K171" s="108"/>
      <c r="L171" s="108"/>
      <c r="M171" s="108"/>
      <c r="N171" s="108"/>
      <c r="O171" s="82"/>
      <c r="P171" s="108"/>
      <c r="Q171" s="108"/>
      <c r="R171" s="108"/>
      <c r="T171" s="74"/>
      <c r="U171" s="80"/>
      <c r="V171" s="80"/>
      <c r="W171" s="80"/>
      <c r="X171" s="80"/>
      <c r="Y171" s="80"/>
      <c r="Z171" s="80"/>
      <c r="AA171" s="80"/>
      <c r="AD171" s="82"/>
      <c r="AL171" s="80"/>
      <c r="AM171" s="80"/>
      <c r="AU171" s="74"/>
      <c r="AV171" s="80"/>
      <c r="AW171" s="80"/>
      <c r="AX171" s="80"/>
      <c r="AY171" s="80"/>
      <c r="AZ171" s="80"/>
      <c r="BA171" s="80"/>
      <c r="BB171" s="80"/>
    </row>
    <row r="172" spans="10:54">
      <c r="J172" s="85"/>
      <c r="K172" s="108"/>
      <c r="L172" s="108"/>
      <c r="M172" s="108"/>
      <c r="N172" s="108"/>
      <c r="O172" s="82"/>
      <c r="P172" s="108"/>
      <c r="Q172" s="108"/>
      <c r="R172" s="108"/>
      <c r="T172" s="74"/>
      <c r="U172" s="80"/>
      <c r="V172" s="80"/>
      <c r="W172" s="80"/>
      <c r="X172" s="80"/>
      <c r="Y172" s="80"/>
      <c r="Z172" s="80"/>
      <c r="AA172" s="80"/>
      <c r="AD172" s="82"/>
      <c r="AL172" s="80"/>
      <c r="AM172" s="80"/>
      <c r="AU172" s="74"/>
      <c r="AV172" s="80"/>
      <c r="AW172" s="80"/>
      <c r="AX172" s="80"/>
      <c r="AY172" s="80"/>
      <c r="AZ172" s="80"/>
      <c r="BA172" s="80"/>
      <c r="BB172" s="80"/>
    </row>
    <row r="173" spans="10:54">
      <c r="J173" s="85"/>
      <c r="K173" s="108"/>
      <c r="L173" s="108"/>
      <c r="M173" s="108"/>
      <c r="N173" s="108"/>
      <c r="O173" s="82"/>
      <c r="P173" s="108"/>
      <c r="Q173" s="108"/>
      <c r="R173" s="108"/>
      <c r="T173" s="74"/>
      <c r="U173" s="80"/>
      <c r="V173" s="80"/>
      <c r="W173" s="80"/>
      <c r="X173" s="80"/>
      <c r="Y173" s="80"/>
      <c r="Z173" s="80"/>
      <c r="AA173" s="80"/>
      <c r="AD173" s="82"/>
      <c r="AL173" s="80"/>
      <c r="AM173" s="80"/>
      <c r="AU173" s="74"/>
      <c r="AV173" s="80"/>
      <c r="AW173" s="80"/>
      <c r="AX173" s="80"/>
      <c r="AY173" s="80"/>
      <c r="AZ173" s="80"/>
      <c r="BA173" s="80"/>
      <c r="BB173" s="80"/>
    </row>
    <row r="174" spans="10:54">
      <c r="J174" s="85"/>
      <c r="K174" s="108"/>
      <c r="L174" s="108"/>
      <c r="M174" s="108"/>
      <c r="N174" s="108"/>
      <c r="O174" s="82"/>
      <c r="P174" s="108"/>
      <c r="Q174" s="108"/>
      <c r="R174" s="108"/>
      <c r="T174" s="74"/>
      <c r="U174" s="80"/>
      <c r="V174" s="80"/>
      <c r="W174" s="80"/>
      <c r="X174" s="80"/>
      <c r="Y174" s="80"/>
      <c r="Z174" s="80"/>
      <c r="AA174" s="80"/>
      <c r="AD174" s="82"/>
      <c r="AL174" s="80"/>
      <c r="AM174" s="80"/>
      <c r="AU174" s="74"/>
      <c r="AV174" s="80"/>
      <c r="AW174" s="80"/>
      <c r="AX174" s="80"/>
      <c r="AY174" s="80"/>
      <c r="AZ174" s="80"/>
      <c r="BA174" s="80"/>
      <c r="BB174" s="80"/>
    </row>
    <row r="175" spans="10:54">
      <c r="J175" s="85"/>
      <c r="K175" s="108"/>
      <c r="L175" s="108"/>
      <c r="M175" s="108"/>
      <c r="N175" s="108"/>
      <c r="O175" s="82"/>
      <c r="P175" s="108"/>
      <c r="Q175" s="108"/>
      <c r="R175" s="108"/>
      <c r="T175" s="74"/>
      <c r="U175" s="80"/>
      <c r="V175" s="80"/>
      <c r="W175" s="80"/>
      <c r="X175" s="80"/>
      <c r="Y175" s="80"/>
      <c r="Z175" s="80"/>
      <c r="AA175" s="80"/>
      <c r="AD175" s="82"/>
      <c r="AL175" s="80"/>
      <c r="AM175" s="80"/>
      <c r="AU175" s="74"/>
      <c r="AV175" s="80"/>
      <c r="AW175" s="80"/>
      <c r="AX175" s="80"/>
      <c r="AY175" s="80"/>
      <c r="AZ175" s="80"/>
      <c r="BA175" s="80"/>
      <c r="BB175" s="80"/>
    </row>
    <row r="176" spans="10:54">
      <c r="J176" s="85"/>
      <c r="K176" s="108"/>
      <c r="L176" s="108"/>
      <c r="M176" s="108"/>
      <c r="N176" s="108"/>
      <c r="O176" s="82"/>
      <c r="P176" s="108"/>
      <c r="Q176" s="108"/>
      <c r="R176" s="108"/>
      <c r="T176" s="74"/>
      <c r="U176" s="80"/>
      <c r="V176" s="80"/>
      <c r="W176" s="80"/>
      <c r="X176" s="80"/>
      <c r="Y176" s="80"/>
      <c r="Z176" s="80"/>
      <c r="AA176" s="80"/>
      <c r="AD176" s="82"/>
      <c r="AL176" s="80"/>
      <c r="AM176" s="80"/>
      <c r="AU176" s="74"/>
      <c r="AV176" s="80"/>
      <c r="AW176" s="80"/>
      <c r="AX176" s="80"/>
      <c r="AY176" s="80"/>
      <c r="AZ176" s="80"/>
      <c r="BA176" s="80"/>
      <c r="BB176" s="80"/>
    </row>
    <row r="177" spans="10:54">
      <c r="J177" s="85"/>
      <c r="K177" s="108"/>
      <c r="L177" s="108"/>
      <c r="M177" s="108"/>
      <c r="N177" s="108"/>
      <c r="O177" s="82"/>
      <c r="P177" s="108"/>
      <c r="Q177" s="108"/>
      <c r="R177" s="108"/>
      <c r="T177" s="74"/>
      <c r="U177" s="80"/>
      <c r="V177" s="80"/>
      <c r="W177" s="80"/>
      <c r="X177" s="80"/>
      <c r="Y177" s="80"/>
      <c r="Z177" s="80"/>
      <c r="AA177" s="80"/>
      <c r="AD177" s="82"/>
      <c r="AL177" s="80"/>
      <c r="AM177" s="80"/>
      <c r="AU177" s="74"/>
      <c r="AV177" s="80"/>
      <c r="AW177" s="80"/>
      <c r="AX177" s="80"/>
      <c r="AY177" s="80"/>
      <c r="AZ177" s="80"/>
      <c r="BA177" s="80"/>
      <c r="BB177" s="80"/>
    </row>
    <row r="178" spans="10:54">
      <c r="J178" s="85"/>
      <c r="K178" s="108"/>
      <c r="L178" s="108"/>
      <c r="M178" s="108"/>
      <c r="N178" s="108"/>
      <c r="O178" s="82"/>
      <c r="P178" s="108"/>
      <c r="Q178" s="108"/>
      <c r="R178" s="108"/>
      <c r="T178" s="74"/>
      <c r="U178" s="80"/>
      <c r="V178" s="80"/>
      <c r="W178" s="80"/>
      <c r="X178" s="80"/>
      <c r="Y178" s="80"/>
      <c r="Z178" s="80"/>
      <c r="AA178" s="80"/>
      <c r="AD178" s="82"/>
      <c r="AL178" s="80"/>
      <c r="AM178" s="80"/>
      <c r="AU178" s="74"/>
      <c r="AV178" s="80"/>
      <c r="AW178" s="80"/>
      <c r="AX178" s="80"/>
      <c r="AY178" s="80"/>
      <c r="AZ178" s="80"/>
      <c r="BA178" s="80"/>
      <c r="BB178" s="80"/>
    </row>
    <row r="179" spans="10:54">
      <c r="J179" s="85"/>
      <c r="K179" s="108"/>
      <c r="L179" s="108"/>
      <c r="M179" s="108"/>
      <c r="N179" s="108"/>
      <c r="O179" s="82"/>
      <c r="P179" s="108"/>
      <c r="Q179" s="108"/>
      <c r="R179" s="108"/>
      <c r="T179" s="74"/>
      <c r="U179" s="80"/>
      <c r="V179" s="80"/>
      <c r="W179" s="80"/>
      <c r="X179" s="80"/>
      <c r="Y179" s="80"/>
      <c r="Z179" s="80"/>
      <c r="AA179" s="80"/>
      <c r="AD179" s="82"/>
      <c r="AL179" s="80"/>
      <c r="AM179" s="80"/>
      <c r="AU179" s="74"/>
      <c r="AV179" s="80"/>
      <c r="AW179" s="80"/>
      <c r="AX179" s="80"/>
      <c r="AY179" s="80"/>
      <c r="AZ179" s="80"/>
      <c r="BA179" s="80"/>
      <c r="BB179" s="80"/>
    </row>
    <row r="180" spans="10:54">
      <c r="J180" s="85"/>
      <c r="K180" s="108"/>
      <c r="L180" s="108"/>
      <c r="M180" s="108"/>
      <c r="N180" s="108"/>
      <c r="O180" s="82"/>
      <c r="P180" s="108"/>
      <c r="Q180" s="108"/>
      <c r="R180" s="108"/>
      <c r="T180" s="74"/>
      <c r="U180" s="80"/>
      <c r="V180" s="80"/>
      <c r="W180" s="80"/>
      <c r="X180" s="80"/>
      <c r="Y180" s="80"/>
      <c r="Z180" s="80"/>
      <c r="AA180" s="80"/>
      <c r="AD180" s="82"/>
      <c r="AL180" s="80"/>
      <c r="AM180" s="80"/>
      <c r="AU180" s="74"/>
      <c r="AV180" s="80"/>
      <c r="AW180" s="80"/>
      <c r="AX180" s="80"/>
      <c r="AY180" s="80"/>
      <c r="AZ180" s="80"/>
      <c r="BA180" s="80"/>
      <c r="BB180" s="80"/>
    </row>
    <row r="181" spans="10:54">
      <c r="J181" s="85"/>
      <c r="K181" s="108"/>
      <c r="L181" s="108"/>
      <c r="M181" s="108"/>
      <c r="N181" s="108"/>
      <c r="O181" s="82"/>
      <c r="P181" s="108"/>
      <c r="Q181" s="108"/>
      <c r="R181" s="108"/>
      <c r="T181" s="74"/>
      <c r="U181" s="80"/>
      <c r="V181" s="80"/>
      <c r="W181" s="80"/>
      <c r="X181" s="80"/>
      <c r="Y181" s="80"/>
      <c r="Z181" s="80"/>
      <c r="AA181" s="80"/>
      <c r="AD181" s="82"/>
      <c r="AL181" s="80"/>
      <c r="AM181" s="80"/>
      <c r="AU181" s="74"/>
      <c r="AV181" s="80"/>
      <c r="AW181" s="80"/>
      <c r="AX181" s="80"/>
      <c r="AY181" s="80"/>
      <c r="AZ181" s="80"/>
      <c r="BA181" s="80"/>
      <c r="BB181" s="80"/>
    </row>
    <row r="182" spans="10:54">
      <c r="J182" s="85"/>
      <c r="K182" s="108"/>
      <c r="L182" s="108"/>
      <c r="M182" s="108"/>
      <c r="N182" s="108"/>
      <c r="O182" s="82"/>
      <c r="P182" s="108"/>
      <c r="Q182" s="108"/>
      <c r="R182" s="108"/>
      <c r="T182" s="74"/>
      <c r="U182" s="80"/>
      <c r="V182" s="80"/>
      <c r="W182" s="80"/>
      <c r="X182" s="80"/>
      <c r="Y182" s="80"/>
      <c r="Z182" s="80"/>
      <c r="AA182" s="80"/>
      <c r="AD182" s="82"/>
      <c r="AL182" s="80"/>
      <c r="AM182" s="80"/>
      <c r="AU182" s="74"/>
      <c r="AV182" s="80"/>
      <c r="AW182" s="80"/>
      <c r="AX182" s="80"/>
      <c r="AY182" s="80"/>
      <c r="AZ182" s="80"/>
      <c r="BA182" s="80"/>
      <c r="BB182" s="80"/>
    </row>
    <row r="183" spans="10:54">
      <c r="J183" s="85"/>
      <c r="K183" s="108"/>
      <c r="L183" s="108"/>
      <c r="M183" s="108"/>
      <c r="N183" s="108"/>
      <c r="O183" s="82"/>
      <c r="P183" s="108"/>
      <c r="Q183" s="108"/>
      <c r="R183" s="108"/>
      <c r="T183" s="74"/>
      <c r="U183" s="80"/>
      <c r="V183" s="80"/>
      <c r="W183" s="80"/>
      <c r="X183" s="80"/>
      <c r="Y183" s="80"/>
      <c r="Z183" s="80"/>
      <c r="AA183" s="80"/>
      <c r="AL183" s="80"/>
      <c r="AM183" s="80"/>
      <c r="AU183" s="74"/>
      <c r="AV183" s="80"/>
      <c r="AW183" s="80"/>
      <c r="AX183" s="80"/>
      <c r="AY183" s="80"/>
      <c r="AZ183" s="80"/>
      <c r="BA183" s="80"/>
      <c r="BB183" s="80"/>
    </row>
    <row r="184" spans="10:54">
      <c r="J184" s="85"/>
      <c r="K184" s="108"/>
      <c r="L184" s="108"/>
      <c r="M184" s="108"/>
      <c r="N184" s="108"/>
      <c r="O184" s="82"/>
      <c r="P184" s="108"/>
      <c r="Q184" s="108"/>
      <c r="R184" s="108"/>
      <c r="T184" s="74"/>
      <c r="U184" s="80"/>
      <c r="V184" s="80"/>
      <c r="W184" s="80"/>
      <c r="X184" s="80"/>
      <c r="Y184" s="80"/>
      <c r="Z184" s="80"/>
      <c r="AA184" s="80"/>
      <c r="AL184" s="80"/>
      <c r="AM184" s="80"/>
      <c r="AU184" s="74"/>
      <c r="AV184" s="80"/>
      <c r="AW184" s="80"/>
      <c r="AX184" s="80"/>
      <c r="AY184" s="80"/>
      <c r="AZ184" s="80"/>
      <c r="BA184" s="80"/>
      <c r="BB184" s="80"/>
    </row>
    <row r="185" spans="10:54">
      <c r="J185" s="85"/>
      <c r="K185" s="108"/>
      <c r="L185" s="108"/>
      <c r="M185" s="108"/>
      <c r="N185" s="108"/>
      <c r="O185" s="82"/>
      <c r="P185" s="108"/>
      <c r="Q185" s="108"/>
      <c r="R185" s="108"/>
      <c r="T185" s="74"/>
      <c r="U185" s="80"/>
      <c r="V185" s="80"/>
      <c r="W185" s="80"/>
      <c r="X185" s="80"/>
      <c r="Y185" s="80"/>
      <c r="Z185" s="80"/>
      <c r="AA185" s="80"/>
      <c r="AL185" s="80"/>
      <c r="AM185" s="80"/>
      <c r="AU185" s="74"/>
      <c r="AV185" s="80"/>
      <c r="AW185" s="80"/>
      <c r="AX185" s="80"/>
      <c r="AY185" s="80"/>
      <c r="AZ185" s="80"/>
      <c r="BA185" s="80"/>
      <c r="BB185" s="80"/>
    </row>
    <row r="186" spans="10:54">
      <c r="J186" s="85"/>
      <c r="K186" s="108"/>
      <c r="L186" s="108"/>
      <c r="M186" s="108"/>
      <c r="N186" s="108"/>
      <c r="O186" s="82"/>
      <c r="P186" s="108"/>
      <c r="Q186" s="108"/>
      <c r="R186" s="108"/>
      <c r="T186" s="74"/>
      <c r="U186" s="80"/>
      <c r="V186" s="80"/>
      <c r="W186" s="80"/>
      <c r="X186" s="80"/>
      <c r="Y186" s="80"/>
      <c r="Z186" s="80"/>
      <c r="AA186" s="80"/>
      <c r="AL186" s="80"/>
      <c r="AM186" s="80"/>
      <c r="AU186" s="74"/>
      <c r="AV186" s="80"/>
      <c r="AW186" s="80"/>
      <c r="AX186" s="80"/>
      <c r="AY186" s="80"/>
      <c r="AZ186" s="80"/>
      <c r="BA186" s="80"/>
      <c r="BB186" s="80"/>
    </row>
    <row r="187" spans="10:54">
      <c r="J187" s="85"/>
      <c r="K187" s="108"/>
      <c r="L187" s="108"/>
      <c r="M187" s="108"/>
      <c r="N187" s="108"/>
      <c r="O187" s="82"/>
      <c r="P187" s="108"/>
      <c r="Q187" s="108"/>
      <c r="R187" s="108"/>
      <c r="T187" s="74"/>
      <c r="U187" s="80"/>
      <c r="V187" s="80"/>
      <c r="W187" s="80"/>
      <c r="X187" s="80"/>
      <c r="Y187" s="80"/>
      <c r="Z187" s="80"/>
      <c r="AA187" s="80"/>
      <c r="AL187" s="80"/>
      <c r="AM187" s="80"/>
      <c r="AU187" s="74"/>
      <c r="AV187" s="80"/>
      <c r="AW187" s="80"/>
      <c r="AX187" s="80"/>
      <c r="AY187" s="80"/>
      <c r="AZ187" s="80"/>
      <c r="BA187" s="80"/>
      <c r="BB187" s="80"/>
    </row>
    <row r="188" spans="10:54">
      <c r="J188" s="85"/>
      <c r="K188" s="108"/>
      <c r="L188" s="108"/>
      <c r="M188" s="108"/>
      <c r="N188" s="108"/>
      <c r="O188" s="82"/>
      <c r="P188" s="108"/>
      <c r="Q188" s="108"/>
      <c r="R188" s="108"/>
      <c r="T188" s="74"/>
      <c r="U188" s="80"/>
      <c r="V188" s="80"/>
      <c r="W188" s="80"/>
      <c r="X188" s="80"/>
      <c r="Y188" s="80"/>
      <c r="Z188" s="80"/>
      <c r="AA188" s="80"/>
      <c r="AL188" s="80"/>
      <c r="AM188" s="80"/>
      <c r="AU188" s="74"/>
      <c r="AV188" s="80"/>
      <c r="AW188" s="80"/>
      <c r="AX188" s="80"/>
      <c r="AY188" s="80"/>
      <c r="AZ188" s="80"/>
      <c r="BA188" s="80"/>
      <c r="BB188" s="80"/>
    </row>
    <row r="189" spans="10:54">
      <c r="J189" s="85"/>
      <c r="K189" s="108"/>
      <c r="L189" s="108"/>
      <c r="M189" s="108"/>
      <c r="N189" s="108"/>
      <c r="O189" s="82"/>
      <c r="P189" s="108"/>
      <c r="Q189" s="108"/>
      <c r="R189" s="108"/>
      <c r="T189" s="74"/>
      <c r="U189" s="80"/>
      <c r="V189" s="80"/>
      <c r="W189" s="80"/>
      <c r="X189" s="80"/>
      <c r="Y189" s="80"/>
      <c r="Z189" s="80"/>
      <c r="AA189" s="80"/>
      <c r="AL189" s="80"/>
      <c r="AM189" s="80"/>
      <c r="AU189" s="74"/>
      <c r="AV189" s="80"/>
      <c r="AW189" s="80"/>
      <c r="AX189" s="80"/>
      <c r="AY189" s="80"/>
      <c r="AZ189" s="80"/>
      <c r="BA189" s="80"/>
      <c r="BB189" s="80"/>
    </row>
    <row r="190" spans="10:54">
      <c r="J190" s="85"/>
      <c r="K190" s="108"/>
      <c r="L190" s="108"/>
      <c r="M190" s="108"/>
      <c r="N190" s="108"/>
      <c r="O190" s="82"/>
      <c r="P190" s="108"/>
      <c r="Q190" s="108"/>
      <c r="R190" s="108"/>
      <c r="T190" s="74"/>
      <c r="U190" s="80"/>
      <c r="V190" s="80"/>
      <c r="W190" s="80"/>
      <c r="X190" s="80"/>
      <c r="Y190" s="80"/>
      <c r="Z190" s="80"/>
      <c r="AA190" s="80"/>
      <c r="AL190" s="80"/>
      <c r="AM190" s="80"/>
      <c r="AU190" s="74"/>
      <c r="AV190" s="80"/>
      <c r="AW190" s="80"/>
      <c r="AX190" s="80"/>
      <c r="AY190" s="80"/>
      <c r="AZ190" s="80"/>
      <c r="BA190" s="80"/>
      <c r="BB190" s="80"/>
    </row>
    <row r="191" spans="10:54">
      <c r="J191" s="85"/>
      <c r="K191" s="108"/>
      <c r="L191" s="108"/>
      <c r="M191" s="108"/>
      <c r="N191" s="108"/>
      <c r="O191" s="82"/>
      <c r="P191" s="108"/>
      <c r="Q191" s="108"/>
      <c r="R191" s="108"/>
      <c r="T191" s="74"/>
      <c r="U191" s="80"/>
      <c r="V191" s="80"/>
      <c r="W191" s="80"/>
      <c r="X191" s="80"/>
      <c r="Y191" s="80"/>
      <c r="Z191" s="80"/>
      <c r="AA191" s="80"/>
      <c r="AL191" s="80"/>
      <c r="AM191" s="80"/>
      <c r="AU191" s="74"/>
      <c r="AV191" s="80"/>
      <c r="AW191" s="80"/>
      <c r="AX191" s="80"/>
      <c r="AY191" s="80"/>
      <c r="AZ191" s="80"/>
      <c r="BA191" s="80"/>
      <c r="BB191" s="80"/>
    </row>
    <row r="192" spans="10:54">
      <c r="J192" s="85"/>
      <c r="K192" s="108"/>
      <c r="L192" s="108"/>
      <c r="M192" s="108"/>
      <c r="N192" s="108"/>
      <c r="O192" s="82"/>
      <c r="P192" s="108"/>
      <c r="Q192" s="108"/>
      <c r="R192" s="108"/>
      <c r="T192" s="74"/>
      <c r="U192" s="80"/>
      <c r="V192" s="80"/>
      <c r="W192" s="80"/>
      <c r="X192" s="80"/>
      <c r="Y192" s="80"/>
      <c r="Z192" s="80"/>
      <c r="AA192" s="80"/>
      <c r="AL192" s="80"/>
      <c r="AM192" s="80"/>
      <c r="AU192" s="74"/>
      <c r="AV192" s="80"/>
      <c r="AW192" s="80"/>
      <c r="AX192" s="80"/>
      <c r="AY192" s="80"/>
      <c r="AZ192" s="80"/>
      <c r="BA192" s="80"/>
      <c r="BB192" s="80"/>
    </row>
    <row r="193" spans="10:54">
      <c r="J193" s="85"/>
      <c r="K193" s="108"/>
      <c r="L193" s="108"/>
      <c r="M193" s="108"/>
      <c r="N193" s="108"/>
      <c r="O193" s="82"/>
      <c r="P193" s="108"/>
      <c r="Q193" s="108"/>
      <c r="R193" s="108"/>
      <c r="T193" s="74"/>
      <c r="U193" s="80"/>
      <c r="V193" s="80"/>
      <c r="W193" s="80"/>
      <c r="X193" s="80"/>
      <c r="Y193" s="80"/>
      <c r="Z193" s="80"/>
      <c r="AA193" s="80"/>
      <c r="AL193" s="80"/>
      <c r="AM193" s="80"/>
      <c r="AU193" s="74"/>
      <c r="AV193" s="80"/>
      <c r="AW193" s="80"/>
      <c r="AX193" s="80"/>
      <c r="AY193" s="80"/>
      <c r="AZ193" s="80"/>
      <c r="BA193" s="80"/>
      <c r="BB193" s="80"/>
    </row>
    <row r="194" spans="10:54">
      <c r="J194" s="85"/>
      <c r="K194" s="108"/>
      <c r="L194" s="108"/>
      <c r="M194" s="108"/>
      <c r="N194" s="108"/>
      <c r="O194" s="82"/>
      <c r="P194" s="108"/>
      <c r="Q194" s="108"/>
      <c r="R194" s="108"/>
      <c r="T194" s="74"/>
      <c r="U194" s="80"/>
      <c r="V194" s="80"/>
      <c r="W194" s="80"/>
      <c r="X194" s="80"/>
      <c r="Y194" s="80"/>
      <c r="Z194" s="80"/>
      <c r="AA194" s="80"/>
      <c r="AL194" s="80"/>
      <c r="AM194" s="80"/>
      <c r="AU194" s="74"/>
      <c r="AV194" s="80"/>
      <c r="AW194" s="80"/>
      <c r="AX194" s="80"/>
      <c r="AY194" s="80"/>
      <c r="AZ194" s="80"/>
      <c r="BA194" s="80"/>
      <c r="BB194" s="80"/>
    </row>
    <row r="195" spans="10:54">
      <c r="J195" s="85"/>
      <c r="K195" s="108"/>
      <c r="L195" s="108"/>
      <c r="M195" s="108"/>
      <c r="N195" s="108"/>
      <c r="O195" s="82"/>
      <c r="P195" s="108"/>
      <c r="Q195" s="108"/>
      <c r="R195" s="108"/>
      <c r="T195" s="74"/>
      <c r="U195" s="80"/>
      <c r="V195" s="80"/>
      <c r="W195" s="80"/>
      <c r="X195" s="80"/>
      <c r="Y195" s="80"/>
      <c r="Z195" s="80"/>
      <c r="AA195" s="80"/>
      <c r="AL195" s="80"/>
      <c r="AM195" s="80"/>
      <c r="AU195" s="74"/>
      <c r="AV195" s="80"/>
      <c r="AW195" s="80"/>
      <c r="AX195" s="80"/>
      <c r="AY195" s="80"/>
      <c r="AZ195" s="80"/>
      <c r="BA195" s="80"/>
      <c r="BB195" s="80"/>
    </row>
    <row r="196" spans="10:54">
      <c r="J196" s="85"/>
      <c r="K196" s="108"/>
      <c r="L196" s="108"/>
      <c r="M196" s="108"/>
      <c r="N196" s="108"/>
      <c r="O196" s="82"/>
      <c r="P196" s="108"/>
      <c r="Q196" s="108"/>
      <c r="R196" s="108"/>
      <c r="T196" s="74"/>
      <c r="U196" s="80"/>
      <c r="V196" s="80"/>
      <c r="W196" s="80"/>
      <c r="X196" s="80"/>
      <c r="Y196" s="80"/>
      <c r="Z196" s="80"/>
      <c r="AA196" s="80"/>
      <c r="AL196" s="80"/>
      <c r="AM196" s="80"/>
      <c r="AU196" s="74"/>
      <c r="AV196" s="80"/>
      <c r="AW196" s="80"/>
      <c r="AX196" s="80"/>
      <c r="AY196" s="80"/>
      <c r="AZ196" s="80"/>
      <c r="BA196" s="80"/>
      <c r="BB196" s="80"/>
    </row>
    <row r="197" spans="10:54">
      <c r="J197" s="85"/>
      <c r="K197" s="108"/>
      <c r="L197" s="108"/>
      <c r="M197" s="108"/>
      <c r="N197" s="108"/>
      <c r="O197" s="82"/>
      <c r="P197" s="108"/>
      <c r="Q197" s="108"/>
      <c r="R197" s="108"/>
      <c r="T197" s="74"/>
      <c r="U197" s="80"/>
      <c r="V197" s="80"/>
      <c r="W197" s="80"/>
      <c r="X197" s="80"/>
      <c r="Y197" s="80"/>
      <c r="Z197" s="80"/>
      <c r="AA197" s="80"/>
      <c r="AL197" s="80"/>
      <c r="AM197" s="80"/>
      <c r="AU197" s="74"/>
      <c r="AV197" s="80"/>
      <c r="AW197" s="80"/>
      <c r="AX197" s="80"/>
      <c r="AY197" s="80"/>
      <c r="AZ197" s="80"/>
      <c r="BA197" s="80"/>
      <c r="BB197" s="80"/>
    </row>
    <row r="198" spans="10:54">
      <c r="J198" s="85"/>
      <c r="K198" s="108"/>
      <c r="L198" s="108"/>
      <c r="M198" s="108"/>
      <c r="N198" s="108"/>
      <c r="O198" s="82"/>
      <c r="P198" s="108"/>
      <c r="Q198" s="108"/>
      <c r="R198" s="108"/>
      <c r="T198" s="74"/>
      <c r="U198" s="80"/>
      <c r="V198" s="80"/>
      <c r="W198" s="80"/>
      <c r="X198" s="80"/>
      <c r="Y198" s="80"/>
      <c r="Z198" s="80"/>
      <c r="AA198" s="80"/>
      <c r="AL198" s="80"/>
      <c r="AM198" s="80"/>
      <c r="AU198" s="74"/>
      <c r="AV198" s="80"/>
      <c r="AW198" s="80"/>
      <c r="AX198" s="80"/>
      <c r="AY198" s="80"/>
      <c r="AZ198" s="80"/>
      <c r="BA198" s="80"/>
      <c r="BB198" s="80"/>
    </row>
    <row r="199" spans="10:54">
      <c r="J199" s="85"/>
      <c r="K199" s="108"/>
      <c r="L199" s="108"/>
      <c r="M199" s="108"/>
      <c r="N199" s="108"/>
      <c r="O199" s="82"/>
      <c r="P199" s="108"/>
      <c r="Q199" s="108"/>
      <c r="R199" s="108"/>
      <c r="T199" s="74"/>
      <c r="U199" s="80"/>
      <c r="V199" s="80"/>
      <c r="W199" s="80"/>
      <c r="X199" s="80"/>
      <c r="Y199" s="80"/>
      <c r="Z199" s="80"/>
      <c r="AA199" s="80"/>
      <c r="AL199" s="80"/>
      <c r="AM199" s="80"/>
      <c r="AU199" s="74"/>
      <c r="AV199" s="80"/>
      <c r="AW199" s="80"/>
      <c r="AX199" s="80"/>
      <c r="AY199" s="80"/>
      <c r="AZ199" s="80"/>
      <c r="BA199" s="80"/>
      <c r="BB199" s="80"/>
    </row>
    <row r="200" spans="10:54">
      <c r="J200" s="85"/>
      <c r="K200" s="108"/>
      <c r="L200" s="108"/>
      <c r="M200" s="108"/>
      <c r="N200" s="108"/>
      <c r="O200" s="82"/>
      <c r="P200" s="108"/>
      <c r="Q200" s="108"/>
      <c r="R200" s="108"/>
      <c r="T200" s="74"/>
      <c r="U200" s="80"/>
      <c r="V200" s="80"/>
      <c r="W200" s="80"/>
      <c r="X200" s="80"/>
      <c r="Y200" s="80"/>
      <c r="Z200" s="80"/>
      <c r="AA200" s="80"/>
      <c r="AL200" s="80"/>
      <c r="AM200" s="80"/>
      <c r="AU200" s="74"/>
      <c r="AV200" s="80"/>
      <c r="AW200" s="80"/>
      <c r="AX200" s="80"/>
      <c r="AY200" s="80"/>
      <c r="AZ200" s="80"/>
      <c r="BA200" s="80"/>
      <c r="BB200" s="80"/>
    </row>
    <row r="201" spans="10:54">
      <c r="J201" s="85"/>
      <c r="K201" s="108"/>
      <c r="L201" s="108"/>
      <c r="M201" s="108"/>
      <c r="N201" s="108"/>
      <c r="O201" s="82"/>
      <c r="P201" s="108"/>
      <c r="Q201" s="108"/>
      <c r="R201" s="108"/>
      <c r="T201" s="74"/>
      <c r="U201" s="80"/>
      <c r="V201" s="80"/>
      <c r="W201" s="80"/>
      <c r="X201" s="80"/>
      <c r="Y201" s="80"/>
      <c r="Z201" s="80"/>
      <c r="AA201" s="80"/>
      <c r="AL201" s="80"/>
      <c r="AM201" s="80"/>
      <c r="AU201" s="74"/>
      <c r="AV201" s="80"/>
      <c r="AW201" s="80"/>
      <c r="AX201" s="80"/>
      <c r="AY201" s="80"/>
      <c r="AZ201" s="80"/>
      <c r="BA201" s="80"/>
      <c r="BB201" s="80"/>
    </row>
    <row r="202" spans="10:54">
      <c r="J202" s="85"/>
      <c r="K202" s="108"/>
      <c r="L202" s="108"/>
      <c r="M202" s="108"/>
      <c r="N202" s="108"/>
      <c r="O202" s="82"/>
      <c r="P202" s="108"/>
      <c r="Q202" s="108"/>
      <c r="R202" s="108"/>
      <c r="T202" s="74"/>
      <c r="U202" s="80"/>
      <c r="V202" s="80"/>
      <c r="W202" s="80"/>
      <c r="X202" s="80"/>
      <c r="Y202" s="80"/>
      <c r="Z202" s="80"/>
      <c r="AA202" s="80"/>
      <c r="AL202" s="80"/>
      <c r="AM202" s="80"/>
      <c r="AU202" s="74"/>
      <c r="AV202" s="80"/>
      <c r="AW202" s="80"/>
      <c r="AX202" s="80"/>
      <c r="AY202" s="80"/>
      <c r="AZ202" s="80"/>
      <c r="BA202" s="80"/>
      <c r="BB202" s="80"/>
    </row>
    <row r="203" spans="10:54">
      <c r="J203" s="85"/>
      <c r="K203" s="108"/>
      <c r="L203" s="108"/>
      <c r="M203" s="108"/>
      <c r="N203" s="108"/>
      <c r="O203" s="82"/>
      <c r="P203" s="108"/>
      <c r="Q203" s="108"/>
      <c r="R203" s="108"/>
      <c r="T203" s="74"/>
      <c r="U203" s="80"/>
      <c r="V203" s="80"/>
      <c r="W203" s="80"/>
      <c r="X203" s="80"/>
      <c r="Y203" s="80"/>
      <c r="Z203" s="80"/>
      <c r="AA203" s="80"/>
      <c r="AL203" s="80"/>
      <c r="AM203" s="80"/>
      <c r="AU203" s="74"/>
      <c r="AV203" s="80"/>
      <c r="AW203" s="80"/>
      <c r="AX203" s="80"/>
      <c r="AY203" s="80"/>
      <c r="AZ203" s="80"/>
      <c r="BA203" s="80"/>
      <c r="BB203" s="80"/>
    </row>
    <row r="204" spans="10:54">
      <c r="J204" s="85"/>
      <c r="K204" s="108"/>
      <c r="L204" s="108"/>
      <c r="M204" s="108"/>
      <c r="N204" s="108"/>
      <c r="O204" s="82"/>
      <c r="P204" s="108"/>
      <c r="Q204" s="108"/>
      <c r="R204" s="108"/>
      <c r="T204" s="74"/>
      <c r="U204" s="80"/>
      <c r="V204" s="80"/>
      <c r="W204" s="80"/>
      <c r="X204" s="80"/>
      <c r="Y204" s="80"/>
      <c r="Z204" s="80"/>
      <c r="AA204" s="80"/>
      <c r="AL204" s="80"/>
      <c r="AM204" s="80"/>
      <c r="AU204" s="74"/>
      <c r="AV204" s="80"/>
      <c r="AW204" s="80"/>
      <c r="AX204" s="80"/>
      <c r="AY204" s="80"/>
      <c r="AZ204" s="80"/>
      <c r="BA204" s="80"/>
      <c r="BB204" s="80"/>
    </row>
    <row r="205" spans="10:54">
      <c r="J205" s="85"/>
      <c r="K205" s="108"/>
      <c r="L205" s="108"/>
      <c r="M205" s="108"/>
      <c r="N205" s="108"/>
      <c r="O205" s="82"/>
      <c r="P205" s="108"/>
      <c r="Q205" s="108"/>
      <c r="R205" s="108"/>
      <c r="T205" s="74"/>
      <c r="U205" s="80"/>
      <c r="V205" s="80"/>
      <c r="W205" s="80"/>
      <c r="X205" s="80"/>
      <c r="Y205" s="80"/>
      <c r="Z205" s="80"/>
      <c r="AA205" s="80"/>
      <c r="AL205" s="80"/>
      <c r="AM205" s="80"/>
      <c r="AU205" s="74"/>
      <c r="AV205" s="80"/>
      <c r="AW205" s="80"/>
      <c r="AX205" s="80"/>
      <c r="AY205" s="80"/>
      <c r="AZ205" s="80"/>
      <c r="BA205" s="80"/>
      <c r="BB205" s="80"/>
    </row>
    <row r="206" spans="10:54">
      <c r="J206" s="85"/>
      <c r="K206" s="108"/>
      <c r="L206" s="108"/>
      <c r="M206" s="108"/>
      <c r="N206" s="108"/>
      <c r="O206" s="82"/>
      <c r="P206" s="108"/>
      <c r="Q206" s="108"/>
      <c r="R206" s="108"/>
      <c r="T206" s="74"/>
      <c r="U206" s="80"/>
      <c r="V206" s="80"/>
      <c r="W206" s="80"/>
      <c r="X206" s="80"/>
      <c r="Y206" s="80"/>
      <c r="Z206" s="80"/>
      <c r="AA206" s="80"/>
      <c r="AL206" s="80"/>
      <c r="AM206" s="80"/>
      <c r="AU206" s="74"/>
      <c r="AV206" s="80"/>
      <c r="AW206" s="80"/>
      <c r="AX206" s="80"/>
      <c r="AY206" s="80"/>
      <c r="AZ206" s="80"/>
      <c r="BA206" s="80"/>
      <c r="BB206" s="80"/>
    </row>
    <row r="207" spans="10:54">
      <c r="J207" s="85"/>
      <c r="K207" s="108"/>
      <c r="L207" s="108"/>
      <c r="M207" s="108"/>
      <c r="N207" s="108"/>
      <c r="O207" s="82"/>
      <c r="P207" s="108"/>
      <c r="Q207" s="108"/>
      <c r="R207" s="108"/>
      <c r="T207" s="74"/>
      <c r="U207" s="80"/>
      <c r="V207" s="80"/>
      <c r="W207" s="80"/>
      <c r="X207" s="80"/>
      <c r="Y207" s="80"/>
      <c r="Z207" s="80"/>
      <c r="AA207" s="80"/>
      <c r="AL207" s="80"/>
      <c r="AM207" s="80"/>
      <c r="AU207" s="74"/>
      <c r="AV207" s="80"/>
      <c r="AW207" s="80"/>
      <c r="AX207" s="80"/>
      <c r="AY207" s="80"/>
      <c r="AZ207" s="80"/>
      <c r="BA207" s="80"/>
      <c r="BB207" s="80"/>
    </row>
    <row r="208" spans="10:54">
      <c r="J208" s="85"/>
      <c r="K208" s="108"/>
      <c r="L208" s="108"/>
      <c r="M208" s="108"/>
      <c r="N208" s="108"/>
      <c r="O208" s="82"/>
      <c r="P208" s="108"/>
      <c r="Q208" s="108"/>
      <c r="R208" s="108"/>
      <c r="T208" s="74"/>
      <c r="U208" s="80"/>
      <c r="V208" s="80"/>
      <c r="W208" s="80"/>
      <c r="X208" s="80"/>
      <c r="Y208" s="80"/>
      <c r="Z208" s="80"/>
      <c r="AA208" s="80"/>
      <c r="AL208" s="80"/>
      <c r="AM208" s="80"/>
      <c r="AU208" s="74"/>
      <c r="AV208" s="80"/>
      <c r="AW208" s="80"/>
      <c r="AX208" s="80"/>
      <c r="AY208" s="80"/>
      <c r="AZ208" s="80"/>
      <c r="BA208" s="80"/>
      <c r="BB208" s="80"/>
    </row>
    <row r="209" spans="10:54">
      <c r="J209" s="85"/>
      <c r="K209" s="108"/>
      <c r="L209" s="108"/>
      <c r="M209" s="108"/>
      <c r="N209" s="108"/>
      <c r="O209" s="82"/>
      <c r="P209" s="108"/>
      <c r="Q209" s="108"/>
      <c r="R209" s="108"/>
      <c r="T209" s="74"/>
      <c r="U209" s="80"/>
      <c r="V209" s="80"/>
      <c r="W209" s="80"/>
      <c r="X209" s="80"/>
      <c r="Y209" s="80"/>
      <c r="Z209" s="80"/>
      <c r="AA209" s="80"/>
      <c r="AL209" s="80"/>
      <c r="AM209" s="80"/>
      <c r="AU209" s="74"/>
      <c r="AV209" s="80"/>
      <c r="AW209" s="80"/>
      <c r="AX209" s="80"/>
      <c r="AY209" s="80"/>
      <c r="AZ209" s="80"/>
      <c r="BA209" s="80"/>
      <c r="BB209" s="80"/>
    </row>
    <row r="210" spans="10:54">
      <c r="J210" s="85"/>
      <c r="K210" s="108"/>
      <c r="L210" s="108"/>
      <c r="M210" s="108"/>
      <c r="N210" s="108"/>
      <c r="O210" s="82"/>
      <c r="P210" s="108"/>
      <c r="Q210" s="108"/>
      <c r="R210" s="108"/>
      <c r="T210" s="74"/>
      <c r="U210" s="80"/>
      <c r="V210" s="80"/>
      <c r="W210" s="80"/>
      <c r="X210" s="80"/>
      <c r="Y210" s="80"/>
      <c r="Z210" s="80"/>
      <c r="AA210" s="80"/>
      <c r="AL210" s="80"/>
      <c r="AM210" s="80"/>
      <c r="AU210" s="74"/>
      <c r="AV210" s="80"/>
      <c r="AW210" s="80"/>
      <c r="AX210" s="80"/>
      <c r="AY210" s="80"/>
      <c r="AZ210" s="80"/>
      <c r="BA210" s="80"/>
      <c r="BB210" s="80"/>
    </row>
    <row r="211" spans="10:54">
      <c r="J211" s="85"/>
      <c r="K211" s="108"/>
      <c r="L211" s="108"/>
      <c r="M211" s="108"/>
      <c r="N211" s="108"/>
      <c r="O211" s="82"/>
      <c r="P211" s="108"/>
      <c r="Q211" s="108"/>
      <c r="R211" s="108"/>
      <c r="T211" s="74"/>
      <c r="U211" s="80"/>
      <c r="V211" s="80"/>
      <c r="W211" s="80"/>
      <c r="X211" s="80"/>
      <c r="Y211" s="80"/>
      <c r="Z211" s="80"/>
      <c r="AA211" s="80"/>
      <c r="AL211" s="80"/>
      <c r="AM211" s="80"/>
      <c r="AU211" s="74"/>
      <c r="AV211" s="80"/>
      <c r="AW211" s="80"/>
      <c r="AX211" s="80"/>
      <c r="AY211" s="80"/>
      <c r="AZ211" s="80"/>
      <c r="BA211" s="80"/>
      <c r="BB211" s="80"/>
    </row>
    <row r="212" spans="10:54">
      <c r="J212" s="85"/>
      <c r="K212" s="108"/>
      <c r="L212" s="108"/>
      <c r="M212" s="108"/>
      <c r="N212" s="108"/>
      <c r="O212" s="82"/>
      <c r="P212" s="108"/>
      <c r="Q212" s="108"/>
      <c r="R212" s="108"/>
      <c r="T212" s="74"/>
      <c r="U212" s="80"/>
      <c r="V212" s="80"/>
      <c r="W212" s="80"/>
      <c r="X212" s="80"/>
      <c r="Y212" s="80"/>
      <c r="Z212" s="80"/>
      <c r="AA212" s="80"/>
      <c r="AL212" s="80"/>
      <c r="AM212" s="80"/>
      <c r="AU212" s="74"/>
      <c r="AV212" s="80"/>
      <c r="AW212" s="80"/>
      <c r="AX212" s="80"/>
      <c r="AY212" s="80"/>
      <c r="AZ212" s="80"/>
      <c r="BA212" s="80"/>
      <c r="BB212" s="80"/>
    </row>
    <row r="213" spans="10:54">
      <c r="J213" s="85"/>
      <c r="K213" s="108"/>
      <c r="L213" s="108"/>
      <c r="M213" s="108"/>
      <c r="N213" s="108"/>
      <c r="O213" s="82"/>
      <c r="P213" s="108"/>
      <c r="Q213" s="108"/>
      <c r="R213" s="108"/>
      <c r="T213" s="74"/>
      <c r="U213" s="80"/>
      <c r="V213" s="80"/>
      <c r="W213" s="80"/>
      <c r="X213" s="80"/>
      <c r="Y213" s="80"/>
      <c r="Z213" s="80"/>
      <c r="AA213" s="80"/>
      <c r="AL213" s="80"/>
      <c r="AM213" s="80"/>
      <c r="AU213" s="74"/>
      <c r="AV213" s="80"/>
      <c r="AW213" s="80"/>
      <c r="AX213" s="80"/>
      <c r="AY213" s="80"/>
      <c r="AZ213" s="80"/>
      <c r="BA213" s="80"/>
      <c r="BB213" s="80"/>
    </row>
    <row r="214" spans="10:54">
      <c r="J214" s="85"/>
      <c r="K214" s="108"/>
      <c r="L214" s="108"/>
      <c r="M214" s="108"/>
      <c r="N214" s="108"/>
      <c r="O214" s="82"/>
      <c r="P214" s="108"/>
      <c r="Q214" s="108"/>
      <c r="R214" s="108"/>
      <c r="T214" s="74"/>
      <c r="U214" s="80"/>
      <c r="V214" s="80"/>
      <c r="W214" s="80"/>
      <c r="X214" s="80"/>
      <c r="Y214" s="80"/>
      <c r="Z214" s="80"/>
      <c r="AA214" s="80"/>
      <c r="AL214" s="80"/>
      <c r="AU214" s="74"/>
      <c r="AV214" s="80"/>
      <c r="AW214" s="80"/>
      <c r="AX214" s="80"/>
      <c r="AY214" s="80"/>
      <c r="AZ214" s="80"/>
      <c r="BA214" s="80"/>
      <c r="BB214" s="80"/>
    </row>
    <row r="215" spans="10:54">
      <c r="J215" s="85"/>
      <c r="K215" s="108"/>
      <c r="L215" s="108"/>
      <c r="M215" s="108"/>
      <c r="N215" s="108"/>
      <c r="O215" s="82"/>
      <c r="P215" s="108"/>
      <c r="Q215" s="108"/>
      <c r="R215" s="108"/>
      <c r="T215" s="74"/>
      <c r="U215" s="80"/>
      <c r="V215" s="80"/>
      <c r="W215" s="80"/>
      <c r="X215" s="80"/>
      <c r="Y215" s="80"/>
      <c r="Z215" s="80"/>
      <c r="AA215" s="80"/>
      <c r="AL215" s="80"/>
      <c r="AU215" s="74"/>
      <c r="AV215" s="80"/>
      <c r="AW215" s="80"/>
      <c r="AX215" s="80"/>
      <c r="AY215" s="80"/>
      <c r="AZ215" s="80"/>
      <c r="BA215" s="80"/>
      <c r="BB215" s="80"/>
    </row>
    <row r="216" spans="10:54">
      <c r="J216" s="85"/>
      <c r="K216" s="108"/>
      <c r="L216" s="108"/>
      <c r="M216" s="108"/>
      <c r="N216" s="108"/>
      <c r="O216" s="82"/>
      <c r="P216" s="108"/>
      <c r="Q216" s="108"/>
      <c r="R216" s="108"/>
      <c r="T216" s="74"/>
      <c r="U216" s="80"/>
      <c r="V216" s="80"/>
      <c r="W216" s="80"/>
      <c r="X216" s="80"/>
      <c r="Y216" s="80"/>
      <c r="Z216" s="80"/>
      <c r="AA216" s="80"/>
      <c r="AL216" s="80"/>
      <c r="AU216" s="74"/>
      <c r="AV216" s="80"/>
      <c r="AW216" s="80"/>
      <c r="AX216" s="80"/>
      <c r="AY216" s="80"/>
      <c r="AZ216" s="80"/>
      <c r="BA216" s="80"/>
      <c r="BB216" s="80"/>
    </row>
    <row r="217" spans="10:54">
      <c r="J217" s="85"/>
      <c r="K217" s="108"/>
      <c r="L217" s="108"/>
      <c r="M217" s="108"/>
      <c r="N217" s="108"/>
      <c r="O217" s="82"/>
      <c r="P217" s="108"/>
      <c r="Q217" s="108"/>
      <c r="R217" s="108"/>
      <c r="T217" s="74"/>
      <c r="U217" s="80"/>
      <c r="V217" s="80"/>
      <c r="W217" s="80"/>
      <c r="X217" s="80"/>
      <c r="Y217" s="80"/>
      <c r="Z217" s="80"/>
      <c r="AA217" s="80"/>
      <c r="AL217" s="80"/>
      <c r="AU217" s="74"/>
      <c r="AV217" s="80"/>
      <c r="AW217" s="80"/>
      <c r="AX217" s="80"/>
      <c r="AY217" s="80"/>
      <c r="AZ217" s="80"/>
      <c r="BA217" s="80"/>
      <c r="BB217" s="80"/>
    </row>
    <row r="218" spans="10:54">
      <c r="J218" s="85"/>
      <c r="K218" s="108"/>
      <c r="L218" s="108"/>
      <c r="M218" s="108"/>
      <c r="N218" s="108"/>
      <c r="O218" s="82"/>
      <c r="P218" s="108"/>
      <c r="Q218" s="108"/>
      <c r="R218" s="108"/>
      <c r="T218" s="74"/>
      <c r="U218" s="80"/>
      <c r="V218" s="80"/>
      <c r="W218" s="80"/>
      <c r="X218" s="80"/>
      <c r="Y218" s="80"/>
      <c r="Z218" s="80"/>
      <c r="AA218" s="80"/>
      <c r="AL218" s="80"/>
      <c r="AU218" s="74"/>
      <c r="AV218" s="80"/>
      <c r="AW218" s="80"/>
      <c r="AX218" s="80"/>
      <c r="AY218" s="80"/>
      <c r="AZ218" s="80"/>
      <c r="BA218" s="80"/>
      <c r="BB218" s="80"/>
    </row>
    <row r="219" spans="10:54">
      <c r="J219" s="85"/>
      <c r="K219" s="108"/>
      <c r="L219" s="108"/>
      <c r="M219" s="108"/>
      <c r="N219" s="108"/>
      <c r="O219" s="82"/>
      <c r="P219" s="108"/>
      <c r="Q219" s="108"/>
      <c r="R219" s="108"/>
      <c r="T219" s="74"/>
      <c r="U219" s="80"/>
      <c r="V219" s="80"/>
      <c r="W219" s="80"/>
      <c r="X219" s="80"/>
      <c r="Y219" s="80"/>
      <c r="Z219" s="80"/>
      <c r="AA219" s="80"/>
      <c r="AL219" s="80"/>
      <c r="AU219" s="74"/>
      <c r="AV219" s="80"/>
      <c r="AW219" s="80"/>
      <c r="AX219" s="80"/>
      <c r="AY219" s="80"/>
      <c r="AZ219" s="80"/>
      <c r="BA219" s="80"/>
      <c r="BB219" s="80"/>
    </row>
    <row r="220" spans="10:54">
      <c r="J220" s="85"/>
      <c r="K220" s="108"/>
      <c r="L220" s="108"/>
      <c r="M220" s="108"/>
      <c r="N220" s="108"/>
      <c r="O220" s="82"/>
      <c r="P220" s="108"/>
      <c r="Q220" s="108"/>
      <c r="R220" s="108"/>
      <c r="T220" s="74"/>
      <c r="U220" s="80"/>
      <c r="V220" s="80"/>
      <c r="W220" s="80"/>
      <c r="X220" s="80"/>
      <c r="Y220" s="80"/>
      <c r="Z220" s="80"/>
      <c r="AA220" s="80"/>
      <c r="AL220" s="80"/>
      <c r="AU220" s="74"/>
      <c r="AV220" s="80"/>
      <c r="AW220" s="80"/>
      <c r="AX220" s="80"/>
      <c r="AY220" s="80"/>
      <c r="AZ220" s="80"/>
      <c r="BA220" s="80"/>
      <c r="BB220" s="80"/>
    </row>
    <row r="221" spans="10:54">
      <c r="J221" s="85"/>
      <c r="K221" s="108"/>
      <c r="L221" s="108"/>
      <c r="M221" s="108"/>
      <c r="N221" s="108"/>
      <c r="O221" s="82"/>
      <c r="P221" s="108"/>
      <c r="Q221" s="108"/>
      <c r="R221" s="108"/>
      <c r="T221" s="74"/>
      <c r="U221" s="80"/>
      <c r="V221" s="80"/>
      <c r="W221" s="80"/>
      <c r="X221" s="80"/>
      <c r="Y221" s="80"/>
      <c r="Z221" s="80"/>
      <c r="AA221" s="80"/>
      <c r="AL221" s="80"/>
      <c r="AU221" s="74"/>
      <c r="AV221" s="80"/>
      <c r="AW221" s="80"/>
      <c r="AX221" s="80"/>
      <c r="AY221" s="80"/>
      <c r="AZ221" s="80"/>
      <c r="BA221" s="80"/>
      <c r="BB221" s="80"/>
    </row>
    <row r="222" spans="10:54">
      <c r="J222" s="85"/>
      <c r="K222" s="108"/>
      <c r="L222" s="108"/>
      <c r="M222" s="108"/>
      <c r="N222" s="108"/>
      <c r="O222" s="82"/>
      <c r="P222" s="108"/>
      <c r="Q222" s="108"/>
      <c r="R222" s="108"/>
      <c r="T222" s="74"/>
      <c r="U222" s="80"/>
      <c r="V222" s="80"/>
      <c r="W222" s="80"/>
      <c r="X222" s="80"/>
      <c r="Y222" s="80"/>
      <c r="Z222" s="80"/>
      <c r="AA222" s="80"/>
      <c r="AL222" s="80"/>
      <c r="AU222" s="74"/>
      <c r="AV222" s="80"/>
      <c r="AW222" s="80"/>
      <c r="AX222" s="80"/>
      <c r="AY222" s="80"/>
      <c r="AZ222" s="80"/>
      <c r="BA222" s="80"/>
      <c r="BB222" s="80"/>
    </row>
    <row r="223" spans="10:54">
      <c r="J223" s="85"/>
      <c r="K223" s="108"/>
      <c r="L223" s="108"/>
      <c r="M223" s="108"/>
      <c r="N223" s="108"/>
      <c r="O223" s="82"/>
      <c r="P223" s="108"/>
      <c r="Q223" s="108"/>
      <c r="R223" s="108"/>
      <c r="T223" s="74"/>
      <c r="U223" s="80"/>
      <c r="V223" s="80"/>
      <c r="W223" s="80"/>
      <c r="X223" s="80"/>
      <c r="Y223" s="80"/>
      <c r="Z223" s="80"/>
      <c r="AA223" s="80"/>
      <c r="AL223" s="80"/>
      <c r="AU223" s="74"/>
      <c r="AV223" s="80"/>
      <c r="AW223" s="80"/>
      <c r="AX223" s="80"/>
      <c r="AY223" s="80"/>
      <c r="AZ223" s="80"/>
      <c r="BA223" s="80"/>
      <c r="BB223" s="80"/>
    </row>
    <row r="224" spans="10:54">
      <c r="J224" s="85"/>
      <c r="K224" s="108"/>
      <c r="L224" s="108"/>
      <c r="M224" s="108"/>
      <c r="N224" s="108"/>
      <c r="O224" s="82"/>
      <c r="P224" s="108"/>
      <c r="Q224" s="108"/>
      <c r="R224" s="108"/>
      <c r="T224" s="74"/>
      <c r="U224" s="80"/>
      <c r="V224" s="80"/>
      <c r="W224" s="80"/>
      <c r="X224" s="80"/>
      <c r="Y224" s="80"/>
      <c r="Z224" s="80"/>
      <c r="AA224" s="80"/>
      <c r="AL224" s="80"/>
      <c r="AU224" s="74"/>
      <c r="AV224" s="80"/>
      <c r="AW224" s="80"/>
      <c r="AX224" s="80"/>
      <c r="AY224" s="80"/>
      <c r="AZ224" s="80"/>
      <c r="BA224" s="80"/>
      <c r="BB224" s="80"/>
    </row>
    <row r="225" spans="10:54">
      <c r="J225" s="85"/>
      <c r="K225" s="108"/>
      <c r="L225" s="108"/>
      <c r="M225" s="108"/>
      <c r="N225" s="108"/>
      <c r="O225" s="82"/>
      <c r="P225" s="108"/>
      <c r="Q225" s="108"/>
      <c r="R225" s="108"/>
      <c r="T225" s="74"/>
      <c r="U225" s="80"/>
      <c r="V225" s="80"/>
      <c r="W225" s="80"/>
      <c r="X225" s="80"/>
      <c r="Y225" s="80"/>
      <c r="Z225" s="80"/>
      <c r="AA225" s="80"/>
      <c r="AL225" s="80"/>
      <c r="AU225" s="74"/>
      <c r="AV225" s="80"/>
      <c r="AW225" s="80"/>
      <c r="AX225" s="80"/>
      <c r="AY225" s="80"/>
      <c r="AZ225" s="80"/>
      <c r="BA225" s="80"/>
      <c r="BB225" s="80"/>
    </row>
    <row r="226" spans="10:54">
      <c r="J226" s="85"/>
      <c r="K226" s="108"/>
      <c r="L226" s="108"/>
      <c r="M226" s="108"/>
      <c r="N226" s="108"/>
      <c r="O226" s="82"/>
      <c r="P226" s="108"/>
      <c r="Q226" s="108"/>
      <c r="R226" s="108"/>
      <c r="T226" s="74"/>
      <c r="U226" s="80"/>
      <c r="V226" s="80"/>
      <c r="W226" s="80"/>
      <c r="X226" s="80"/>
      <c r="Y226" s="80"/>
      <c r="Z226" s="80"/>
      <c r="AA226" s="80"/>
      <c r="AL226" s="80"/>
      <c r="AU226" s="74"/>
      <c r="AV226" s="80"/>
      <c r="AW226" s="80"/>
      <c r="AX226" s="80"/>
      <c r="AY226" s="80"/>
      <c r="AZ226" s="80"/>
      <c r="BA226" s="80"/>
      <c r="BB226" s="80"/>
    </row>
    <row r="227" spans="10:54">
      <c r="J227" s="85"/>
      <c r="K227" s="108"/>
      <c r="L227" s="108"/>
      <c r="M227" s="108"/>
      <c r="N227" s="108"/>
      <c r="O227" s="82"/>
      <c r="P227" s="108"/>
      <c r="Q227" s="108"/>
      <c r="R227" s="108"/>
      <c r="T227" s="74"/>
      <c r="U227" s="80"/>
      <c r="V227" s="80"/>
      <c r="W227" s="80"/>
      <c r="X227" s="80"/>
      <c r="Y227" s="80"/>
      <c r="Z227" s="80"/>
      <c r="AA227" s="80"/>
      <c r="AL227" s="80"/>
      <c r="AU227" s="74"/>
      <c r="AV227" s="80"/>
      <c r="AW227" s="80"/>
      <c r="AX227" s="80"/>
      <c r="AY227" s="80"/>
      <c r="AZ227" s="80"/>
      <c r="BA227" s="80"/>
      <c r="BB227" s="80"/>
    </row>
    <row r="228" spans="10:54">
      <c r="J228" s="85"/>
      <c r="K228" s="108"/>
      <c r="L228" s="108"/>
      <c r="M228" s="108"/>
      <c r="N228" s="108"/>
      <c r="O228" s="82"/>
      <c r="P228" s="108"/>
      <c r="Q228" s="108"/>
      <c r="R228" s="108"/>
      <c r="T228" s="74"/>
      <c r="U228" s="80"/>
      <c r="V228" s="80"/>
      <c r="W228" s="80"/>
      <c r="X228" s="80"/>
      <c r="Y228" s="80"/>
      <c r="Z228" s="80"/>
      <c r="AA228" s="80"/>
      <c r="AU228" s="74"/>
      <c r="AV228" s="80"/>
      <c r="AW228" s="80"/>
      <c r="AX228" s="80"/>
      <c r="AY228" s="80"/>
      <c r="AZ228" s="80"/>
      <c r="BA228" s="80"/>
      <c r="BB228" s="80"/>
    </row>
    <row r="229" spans="10:54">
      <c r="J229" s="85"/>
      <c r="K229" s="108"/>
      <c r="L229" s="108"/>
      <c r="M229" s="108"/>
      <c r="N229" s="108"/>
      <c r="O229" s="82"/>
      <c r="P229" s="108"/>
      <c r="Q229" s="108"/>
      <c r="R229" s="108"/>
      <c r="T229" s="74"/>
      <c r="U229" s="80"/>
      <c r="V229" s="80"/>
      <c r="W229" s="80"/>
      <c r="X229" s="80"/>
      <c r="Y229" s="80"/>
      <c r="Z229" s="80"/>
      <c r="AA229" s="80"/>
      <c r="AU229" s="74"/>
      <c r="AV229" s="80"/>
      <c r="AW229" s="80"/>
      <c r="AX229" s="80"/>
      <c r="AY229" s="80"/>
      <c r="AZ229" s="80"/>
      <c r="BA229" s="80"/>
      <c r="BB229" s="80"/>
    </row>
    <row r="230" spans="10:54">
      <c r="J230" s="85"/>
      <c r="K230" s="108"/>
      <c r="L230" s="108"/>
      <c r="M230" s="108"/>
      <c r="N230" s="108"/>
      <c r="O230" s="82"/>
      <c r="P230" s="108"/>
      <c r="Q230" s="108"/>
      <c r="R230" s="108"/>
      <c r="T230" s="74"/>
      <c r="U230" s="80"/>
      <c r="V230" s="80"/>
      <c r="W230" s="80"/>
      <c r="X230" s="80"/>
      <c r="Y230" s="80"/>
      <c r="Z230" s="80"/>
      <c r="AA230" s="80"/>
      <c r="AU230" s="74"/>
      <c r="AV230" s="80"/>
      <c r="AW230" s="80"/>
      <c r="AX230" s="80"/>
      <c r="AY230" s="80"/>
      <c r="AZ230" s="80"/>
      <c r="BA230" s="80"/>
      <c r="BB230" s="80"/>
    </row>
    <row r="231" spans="10:54">
      <c r="J231" s="85"/>
      <c r="K231" s="108"/>
      <c r="L231" s="108"/>
      <c r="M231" s="108"/>
      <c r="N231" s="108"/>
      <c r="O231" s="82"/>
      <c r="P231" s="108"/>
      <c r="Q231" s="108"/>
      <c r="R231" s="108"/>
      <c r="T231" s="74"/>
      <c r="U231" s="80"/>
      <c r="V231" s="80"/>
      <c r="W231" s="80"/>
      <c r="X231" s="80"/>
      <c r="Y231" s="80"/>
      <c r="Z231" s="80"/>
      <c r="AA231" s="80"/>
      <c r="AU231" s="74"/>
      <c r="AV231" s="80"/>
      <c r="AW231" s="80"/>
      <c r="AX231" s="80"/>
      <c r="AY231" s="80"/>
      <c r="AZ231" s="80"/>
      <c r="BA231" s="80"/>
      <c r="BB231" s="80"/>
    </row>
    <row r="232" spans="10:54">
      <c r="J232" s="85"/>
      <c r="K232" s="108"/>
      <c r="L232" s="108"/>
      <c r="M232" s="108"/>
      <c r="N232" s="108"/>
      <c r="O232" s="82"/>
      <c r="P232" s="108"/>
      <c r="Q232" s="108"/>
      <c r="R232" s="108"/>
      <c r="T232" s="74"/>
      <c r="U232" s="80"/>
      <c r="V232" s="80"/>
      <c r="W232" s="80"/>
      <c r="X232" s="80"/>
      <c r="Y232" s="80"/>
      <c r="Z232" s="80"/>
      <c r="AA232" s="80"/>
      <c r="AU232" s="74"/>
      <c r="AV232" s="80"/>
      <c r="AW232" s="80"/>
      <c r="AX232" s="80"/>
      <c r="AY232" s="80"/>
      <c r="AZ232" s="80"/>
      <c r="BA232" s="80"/>
      <c r="BB232" s="80"/>
    </row>
    <row r="233" spans="10:54">
      <c r="J233" s="85"/>
      <c r="K233" s="108"/>
      <c r="L233" s="108"/>
      <c r="M233" s="108"/>
      <c r="N233" s="108"/>
      <c r="O233" s="82"/>
      <c r="P233" s="108"/>
      <c r="Q233" s="108"/>
      <c r="R233" s="108"/>
      <c r="T233" s="74"/>
      <c r="U233" s="80"/>
      <c r="V233" s="80"/>
      <c r="W233" s="80"/>
      <c r="X233" s="80"/>
      <c r="Y233" s="80"/>
      <c r="Z233" s="80"/>
      <c r="AA233" s="80"/>
      <c r="AU233" s="74"/>
      <c r="AV233" s="80"/>
      <c r="AW233" s="80"/>
      <c r="AX233" s="80"/>
      <c r="AY233" s="80"/>
      <c r="AZ233" s="80"/>
      <c r="BA233" s="80"/>
      <c r="BB233" s="80"/>
    </row>
    <row r="234" spans="10:54">
      <c r="J234" s="85"/>
      <c r="K234" s="108"/>
      <c r="L234" s="108"/>
      <c r="M234" s="108"/>
      <c r="N234" s="108"/>
      <c r="O234" s="82"/>
      <c r="P234" s="108"/>
      <c r="Q234" s="108"/>
      <c r="R234" s="108"/>
      <c r="T234" s="74"/>
      <c r="U234" s="80"/>
      <c r="V234" s="80"/>
      <c r="W234" s="80"/>
      <c r="X234" s="80"/>
      <c r="Y234" s="80"/>
      <c r="Z234" s="80"/>
      <c r="AA234" s="80"/>
      <c r="AU234" s="74"/>
      <c r="AV234" s="80"/>
      <c r="AW234" s="80"/>
      <c r="AX234" s="80"/>
      <c r="AY234" s="80"/>
      <c r="AZ234" s="80"/>
      <c r="BA234" s="80"/>
      <c r="BB234" s="80"/>
    </row>
    <row r="235" spans="10:54">
      <c r="J235" s="85"/>
      <c r="K235" s="108"/>
      <c r="L235" s="108"/>
      <c r="M235" s="108"/>
      <c r="N235" s="108"/>
      <c r="O235" s="82"/>
      <c r="P235" s="108"/>
      <c r="Q235" s="108"/>
      <c r="R235" s="108"/>
      <c r="T235" s="74"/>
      <c r="U235" s="80"/>
      <c r="V235" s="80"/>
      <c r="W235" s="80"/>
      <c r="X235" s="80"/>
      <c r="Y235" s="80"/>
      <c r="Z235" s="80"/>
      <c r="AA235" s="80"/>
      <c r="AU235" s="74"/>
      <c r="AV235" s="80"/>
      <c r="AW235" s="80"/>
      <c r="AX235" s="80"/>
      <c r="AY235" s="80"/>
      <c r="AZ235" s="80"/>
      <c r="BA235" s="80"/>
      <c r="BB235" s="80"/>
    </row>
    <row r="236" spans="10:54">
      <c r="J236" s="85"/>
      <c r="K236" s="108"/>
      <c r="L236" s="108"/>
      <c r="M236" s="108"/>
      <c r="N236" s="108"/>
      <c r="O236" s="82"/>
      <c r="P236" s="108"/>
      <c r="Q236" s="108"/>
      <c r="R236" s="108"/>
      <c r="T236" s="74"/>
      <c r="U236" s="80"/>
      <c r="V236" s="80"/>
      <c r="W236" s="80"/>
      <c r="X236" s="80"/>
      <c r="Y236" s="80"/>
      <c r="Z236" s="80"/>
      <c r="AA236" s="80"/>
      <c r="AU236" s="74"/>
      <c r="AV236" s="80"/>
      <c r="AW236" s="80"/>
      <c r="AX236" s="80"/>
      <c r="AY236" s="80"/>
      <c r="AZ236" s="80"/>
      <c r="BA236" s="80"/>
      <c r="BB236" s="80"/>
    </row>
    <row r="237" spans="10:54">
      <c r="J237" s="85"/>
      <c r="K237" s="108"/>
      <c r="L237" s="108"/>
      <c r="M237" s="108"/>
      <c r="N237" s="108"/>
      <c r="O237" s="82"/>
      <c r="P237" s="108"/>
      <c r="Q237" s="108"/>
      <c r="R237" s="108"/>
      <c r="T237" s="74"/>
      <c r="U237" s="80"/>
      <c r="V237" s="80"/>
      <c r="W237" s="80"/>
      <c r="X237" s="80"/>
      <c r="Y237" s="80"/>
      <c r="Z237" s="80"/>
      <c r="AA237" s="80"/>
      <c r="AU237" s="74"/>
      <c r="AV237" s="80"/>
      <c r="AW237" s="80"/>
      <c r="AX237" s="80"/>
      <c r="AY237" s="80"/>
      <c r="AZ237" s="80"/>
      <c r="BA237" s="80"/>
      <c r="BB237" s="80"/>
    </row>
    <row r="238" spans="10:54">
      <c r="J238" s="85"/>
      <c r="K238" s="108"/>
      <c r="L238" s="108"/>
      <c r="M238" s="108"/>
      <c r="N238" s="108"/>
      <c r="O238" s="82"/>
      <c r="P238" s="108"/>
      <c r="Q238" s="108"/>
      <c r="R238" s="108"/>
      <c r="T238" s="74"/>
      <c r="U238" s="80"/>
      <c r="V238" s="80"/>
      <c r="W238" s="80"/>
      <c r="X238" s="80"/>
      <c r="Y238" s="80"/>
      <c r="Z238" s="80"/>
      <c r="AA238" s="80"/>
      <c r="AU238" s="74"/>
      <c r="AV238" s="80"/>
      <c r="AW238" s="80"/>
      <c r="AX238" s="80"/>
      <c r="AY238" s="80"/>
      <c r="AZ238" s="80"/>
      <c r="BA238" s="80"/>
      <c r="BB238" s="80"/>
    </row>
    <row r="239" spans="10:54">
      <c r="J239" s="85"/>
      <c r="K239" s="108"/>
      <c r="L239" s="108"/>
      <c r="M239" s="108"/>
      <c r="N239" s="108"/>
      <c r="O239" s="82"/>
      <c r="P239" s="108"/>
      <c r="Q239" s="108"/>
      <c r="R239" s="108"/>
      <c r="T239" s="74"/>
      <c r="U239" s="80"/>
      <c r="V239" s="80"/>
      <c r="W239" s="80"/>
      <c r="X239" s="80"/>
      <c r="Y239" s="80"/>
      <c r="Z239" s="80"/>
      <c r="AA239" s="80"/>
      <c r="AU239" s="74"/>
      <c r="AV239" s="80"/>
      <c r="AW239" s="80"/>
      <c r="AX239" s="80"/>
      <c r="AY239" s="80"/>
      <c r="AZ239" s="80"/>
      <c r="BA239" s="80"/>
      <c r="BB239" s="80"/>
    </row>
    <row r="240" spans="10:54">
      <c r="J240" s="85"/>
      <c r="K240" s="108"/>
      <c r="L240" s="108"/>
      <c r="M240" s="108"/>
      <c r="N240" s="108"/>
      <c r="O240" s="82"/>
      <c r="P240" s="108"/>
      <c r="Q240" s="108"/>
      <c r="R240" s="108"/>
      <c r="T240" s="74"/>
      <c r="U240" s="80"/>
      <c r="V240" s="80"/>
      <c r="W240" s="80"/>
      <c r="X240" s="80"/>
      <c r="Y240" s="80"/>
      <c r="Z240" s="80"/>
      <c r="AA240" s="80"/>
      <c r="AU240" s="74"/>
      <c r="AV240" s="80"/>
      <c r="AW240" s="80"/>
      <c r="AX240" s="80"/>
      <c r="AY240" s="80"/>
      <c r="AZ240" s="80"/>
      <c r="BA240" s="80"/>
      <c r="BB240" s="80"/>
    </row>
    <row r="241" spans="10:54">
      <c r="J241" s="85"/>
      <c r="K241" s="108"/>
      <c r="L241" s="108"/>
      <c r="M241" s="108"/>
      <c r="N241" s="108"/>
      <c r="O241" s="82"/>
      <c r="P241" s="108"/>
      <c r="Q241" s="108"/>
      <c r="R241" s="108"/>
      <c r="T241" s="74"/>
      <c r="U241" s="80"/>
      <c r="V241" s="80"/>
      <c r="W241" s="80"/>
      <c r="X241" s="80"/>
      <c r="Y241" s="80"/>
      <c r="Z241" s="80"/>
      <c r="AA241" s="80"/>
      <c r="AU241" s="74"/>
      <c r="AV241" s="80"/>
      <c r="AW241" s="80"/>
      <c r="AX241" s="80"/>
      <c r="AY241" s="80"/>
      <c r="AZ241" s="80"/>
      <c r="BA241" s="80"/>
      <c r="BB241" s="80"/>
    </row>
    <row r="242" spans="10:54">
      <c r="J242" s="85"/>
      <c r="K242" s="108"/>
      <c r="L242" s="108"/>
      <c r="M242" s="108"/>
      <c r="N242" s="108"/>
      <c r="O242" s="82"/>
      <c r="P242" s="108"/>
      <c r="Q242" s="108"/>
      <c r="R242" s="108"/>
      <c r="T242" s="74"/>
      <c r="U242" s="80"/>
      <c r="V242" s="80"/>
      <c r="W242" s="80"/>
      <c r="X242" s="80"/>
      <c r="Y242" s="80"/>
      <c r="Z242" s="80"/>
      <c r="AA242" s="80"/>
      <c r="AU242" s="74"/>
      <c r="AV242" s="80"/>
      <c r="AW242" s="80"/>
      <c r="AX242" s="80"/>
      <c r="AY242" s="80"/>
      <c r="AZ242" s="80"/>
      <c r="BA242" s="80"/>
      <c r="BB242" s="80"/>
    </row>
    <row r="243" spans="10:54">
      <c r="J243" s="85"/>
      <c r="K243" s="108"/>
      <c r="L243" s="108"/>
      <c r="M243" s="108"/>
      <c r="N243" s="108"/>
      <c r="O243" s="82"/>
      <c r="P243" s="108"/>
      <c r="Q243" s="108"/>
      <c r="R243" s="108"/>
      <c r="T243" s="74"/>
      <c r="U243" s="80"/>
      <c r="V243" s="80"/>
      <c r="W243" s="80"/>
      <c r="X243" s="80"/>
      <c r="Y243" s="80"/>
      <c r="Z243" s="80"/>
      <c r="AA243" s="80"/>
      <c r="AU243" s="74"/>
      <c r="AV243" s="80"/>
      <c r="AW243" s="80"/>
      <c r="AX243" s="80"/>
      <c r="AY243" s="80"/>
      <c r="AZ243" s="80"/>
      <c r="BA243" s="80"/>
      <c r="BB243" s="80"/>
    </row>
    <row r="244" spans="10:54">
      <c r="J244" s="85"/>
      <c r="K244" s="108"/>
      <c r="L244" s="108"/>
      <c r="M244" s="108"/>
      <c r="N244" s="108"/>
      <c r="O244" s="82"/>
      <c r="P244" s="108"/>
      <c r="Q244" s="108"/>
      <c r="R244" s="108"/>
      <c r="T244" s="74"/>
      <c r="U244" s="80"/>
      <c r="V244" s="80"/>
      <c r="W244" s="80"/>
      <c r="X244" s="80"/>
      <c r="Y244" s="80"/>
      <c r="Z244" s="80"/>
      <c r="AA244" s="80"/>
      <c r="AU244" s="74"/>
      <c r="AV244" s="80"/>
      <c r="AW244" s="80"/>
      <c r="AX244" s="80"/>
      <c r="AY244" s="80"/>
      <c r="AZ244" s="80"/>
      <c r="BA244" s="80"/>
      <c r="BB244" s="80"/>
    </row>
    <row r="245" spans="10:54">
      <c r="J245" s="85"/>
      <c r="K245" s="108"/>
      <c r="L245" s="108"/>
      <c r="M245" s="108"/>
      <c r="N245" s="108"/>
      <c r="O245" s="82"/>
      <c r="P245" s="108"/>
      <c r="Q245" s="108"/>
      <c r="R245" s="108"/>
      <c r="T245" s="74"/>
      <c r="U245" s="80"/>
      <c r="V245" s="80"/>
      <c r="W245" s="80"/>
      <c r="X245" s="80"/>
      <c r="Y245" s="80"/>
      <c r="Z245" s="80"/>
      <c r="AA245" s="80"/>
      <c r="AU245" s="74"/>
      <c r="AV245" s="80"/>
      <c r="AW245" s="80"/>
      <c r="AX245" s="80"/>
      <c r="AY245" s="80"/>
      <c r="AZ245" s="80"/>
      <c r="BA245" s="80"/>
      <c r="BB245" s="80"/>
    </row>
    <row r="246" spans="10:54">
      <c r="J246" s="85"/>
      <c r="K246" s="108"/>
      <c r="L246" s="108"/>
      <c r="M246" s="108"/>
      <c r="N246" s="108"/>
      <c r="O246" s="82"/>
      <c r="P246" s="108"/>
      <c r="Q246" s="108"/>
      <c r="R246" s="108"/>
      <c r="T246" s="74"/>
      <c r="U246" s="80"/>
      <c r="V246" s="80"/>
      <c r="W246" s="80"/>
      <c r="X246" s="80"/>
      <c r="Y246" s="80"/>
      <c r="Z246" s="80"/>
      <c r="AA246" s="80"/>
      <c r="AU246" s="74"/>
      <c r="AV246" s="80"/>
      <c r="AW246" s="80"/>
      <c r="AX246" s="80"/>
      <c r="AY246" s="80"/>
      <c r="AZ246" s="80"/>
      <c r="BA246" s="80"/>
      <c r="BB246" s="80"/>
    </row>
    <row r="247" spans="10:54">
      <c r="J247" s="85"/>
      <c r="K247" s="108"/>
      <c r="L247" s="108"/>
      <c r="M247" s="108"/>
      <c r="N247" s="108"/>
      <c r="O247" s="82"/>
      <c r="P247" s="108"/>
      <c r="Q247" s="108"/>
      <c r="R247" s="108"/>
      <c r="T247" s="74"/>
      <c r="U247" s="80"/>
      <c r="V247" s="80"/>
      <c r="W247" s="80"/>
      <c r="X247" s="80"/>
      <c r="Y247" s="80"/>
      <c r="Z247" s="80"/>
      <c r="AA247" s="80"/>
      <c r="AU247" s="74"/>
      <c r="AV247" s="80"/>
      <c r="AW247" s="80"/>
      <c r="AX247" s="80"/>
      <c r="AY247" s="80"/>
      <c r="AZ247" s="80"/>
      <c r="BA247" s="80"/>
      <c r="BB247" s="80"/>
    </row>
    <row r="248" spans="10:54">
      <c r="J248" s="85"/>
      <c r="K248" s="108"/>
      <c r="L248" s="108"/>
      <c r="M248" s="108"/>
      <c r="N248" s="108"/>
      <c r="O248" s="82"/>
      <c r="P248" s="108"/>
      <c r="Q248" s="108"/>
      <c r="R248" s="108"/>
      <c r="T248" s="74"/>
      <c r="U248" s="80"/>
      <c r="V248" s="80"/>
      <c r="W248" s="80"/>
      <c r="X248" s="80"/>
      <c r="Y248" s="80"/>
      <c r="Z248" s="80"/>
      <c r="AA248" s="80"/>
      <c r="AU248" s="74"/>
      <c r="AV248" s="80"/>
      <c r="AW248" s="80"/>
      <c r="AX248" s="80"/>
      <c r="AY248" s="80"/>
      <c r="AZ248" s="80"/>
      <c r="BA248" s="80"/>
      <c r="BB248" s="80"/>
    </row>
    <row r="249" spans="10:54">
      <c r="J249" s="85"/>
      <c r="K249" s="108"/>
      <c r="L249" s="108"/>
      <c r="M249" s="108"/>
      <c r="N249" s="108"/>
      <c r="O249" s="82"/>
      <c r="P249" s="108"/>
      <c r="Q249" s="108"/>
      <c r="R249" s="108"/>
      <c r="T249" s="74"/>
      <c r="U249" s="80"/>
      <c r="V249" s="80"/>
      <c r="W249" s="80"/>
      <c r="X249" s="80"/>
      <c r="Y249" s="80"/>
      <c r="Z249" s="80"/>
      <c r="AA249" s="80"/>
      <c r="AU249" s="74"/>
      <c r="AV249" s="80"/>
      <c r="AW249" s="80"/>
      <c r="AX249" s="80"/>
      <c r="AY249" s="80"/>
      <c r="AZ249" s="80"/>
      <c r="BA249" s="80"/>
      <c r="BB249" s="80"/>
    </row>
    <row r="250" spans="10:54">
      <c r="J250" s="85"/>
      <c r="K250" s="108"/>
      <c r="L250" s="108"/>
      <c r="M250" s="108"/>
      <c r="N250" s="108"/>
      <c r="O250" s="82"/>
      <c r="P250" s="108"/>
      <c r="Q250" s="108"/>
      <c r="R250" s="108"/>
      <c r="T250" s="74"/>
      <c r="U250" s="80"/>
      <c r="V250" s="80"/>
      <c r="W250" s="80"/>
      <c r="X250" s="80"/>
      <c r="Y250" s="80"/>
      <c r="Z250" s="80"/>
      <c r="AA250" s="80"/>
      <c r="AU250" s="74"/>
      <c r="AV250" s="80"/>
      <c r="AW250" s="80"/>
      <c r="AX250" s="80"/>
      <c r="AY250" s="80"/>
      <c r="AZ250" s="80"/>
      <c r="BA250" s="80"/>
      <c r="BB250" s="80"/>
    </row>
    <row r="251" spans="10:54">
      <c r="J251" s="85"/>
      <c r="K251" s="108"/>
      <c r="L251" s="108"/>
      <c r="M251" s="108"/>
      <c r="N251" s="108"/>
      <c r="O251" s="82"/>
      <c r="P251" s="108"/>
      <c r="Q251" s="108"/>
      <c r="R251" s="108"/>
      <c r="T251" s="74"/>
      <c r="U251" s="80"/>
      <c r="V251" s="80"/>
      <c r="W251" s="80"/>
      <c r="X251" s="80"/>
      <c r="Y251" s="80"/>
      <c r="Z251" s="80"/>
      <c r="AA251" s="80"/>
      <c r="AU251" s="74"/>
      <c r="AV251" s="80"/>
      <c r="AW251" s="80"/>
      <c r="AX251" s="80"/>
      <c r="AY251" s="80"/>
      <c r="AZ251" s="80"/>
      <c r="BA251" s="80"/>
      <c r="BB251" s="80"/>
    </row>
    <row r="252" spans="10:54">
      <c r="J252" s="85"/>
      <c r="K252" s="108"/>
      <c r="L252" s="108"/>
      <c r="M252" s="108"/>
      <c r="N252" s="108"/>
      <c r="O252" s="82"/>
      <c r="P252" s="108"/>
      <c r="Q252" s="108"/>
      <c r="R252" s="108"/>
      <c r="T252" s="74"/>
      <c r="U252" s="80"/>
      <c r="V252" s="80"/>
      <c r="W252" s="80"/>
      <c r="X252" s="80"/>
      <c r="Y252" s="80"/>
      <c r="Z252" s="80"/>
      <c r="AA252" s="80"/>
      <c r="AU252" s="74"/>
      <c r="AV252" s="80"/>
      <c r="AW252" s="80"/>
      <c r="AX252" s="80"/>
      <c r="AY252" s="80"/>
      <c r="AZ252" s="80"/>
      <c r="BA252" s="80"/>
      <c r="BB252" s="80"/>
    </row>
    <row r="253" spans="10:54">
      <c r="J253" s="85"/>
      <c r="K253" s="108"/>
      <c r="L253" s="108"/>
      <c r="M253" s="108"/>
      <c r="N253" s="108"/>
      <c r="O253" s="82"/>
      <c r="P253" s="108"/>
      <c r="Q253" s="108"/>
      <c r="R253" s="108"/>
      <c r="T253" s="74"/>
      <c r="U253" s="80"/>
      <c r="V253" s="80"/>
      <c r="W253" s="80"/>
      <c r="X253" s="80"/>
      <c r="Y253" s="80"/>
      <c r="Z253" s="80"/>
      <c r="AA253" s="80"/>
      <c r="AU253" s="74"/>
      <c r="AV253" s="80"/>
      <c r="AW253" s="80"/>
      <c r="AX253" s="80"/>
      <c r="AY253" s="80"/>
      <c r="AZ253" s="80"/>
      <c r="BA253" s="80"/>
      <c r="BB253" s="80"/>
    </row>
    <row r="254" spans="10:54">
      <c r="J254" s="85"/>
      <c r="K254" s="108"/>
      <c r="L254" s="108"/>
      <c r="M254" s="108"/>
      <c r="N254" s="108"/>
      <c r="O254" s="82"/>
      <c r="P254" s="108"/>
      <c r="Q254" s="108"/>
      <c r="R254" s="108"/>
      <c r="T254" s="74"/>
      <c r="U254" s="80"/>
      <c r="V254" s="80"/>
      <c r="W254" s="80"/>
      <c r="X254" s="80"/>
      <c r="Y254" s="80"/>
      <c r="Z254" s="80"/>
      <c r="AA254" s="80"/>
      <c r="AU254" s="74"/>
      <c r="AV254" s="80"/>
      <c r="AW254" s="80"/>
      <c r="AX254" s="80"/>
      <c r="AY254" s="80"/>
      <c r="AZ254" s="80"/>
      <c r="BA254" s="80"/>
      <c r="BB254" s="80"/>
    </row>
    <row r="255" spans="10:54">
      <c r="J255" s="85"/>
      <c r="K255" s="108"/>
      <c r="L255" s="108"/>
      <c r="M255" s="108"/>
      <c r="N255" s="108"/>
      <c r="O255" s="82"/>
      <c r="P255" s="108"/>
      <c r="Q255" s="108"/>
      <c r="R255" s="108"/>
      <c r="T255" s="74"/>
      <c r="U255" s="80"/>
      <c r="V255" s="80"/>
      <c r="W255" s="80"/>
      <c r="X255" s="80"/>
      <c r="Y255" s="80"/>
      <c r="Z255" s="80"/>
      <c r="AA255" s="80"/>
      <c r="AU255" s="74"/>
      <c r="AV255" s="80"/>
      <c r="AW255" s="80"/>
      <c r="AX255" s="80"/>
      <c r="AY255" s="80"/>
      <c r="AZ255" s="80"/>
      <c r="BA255" s="80"/>
      <c r="BB255" s="80"/>
    </row>
    <row r="257" spans="10:54">
      <c r="J257" s="85"/>
      <c r="K257" s="108"/>
      <c r="L257" s="108"/>
      <c r="M257" s="108"/>
      <c r="N257" s="108"/>
      <c r="O257" s="82"/>
      <c r="P257" s="108"/>
      <c r="Q257" s="108"/>
      <c r="R257" s="108"/>
      <c r="T257" s="74"/>
      <c r="U257" s="80"/>
      <c r="V257" s="80"/>
      <c r="W257" s="80"/>
      <c r="X257" s="80"/>
      <c r="Y257" s="80"/>
      <c r="Z257" s="80"/>
      <c r="AA257" s="80"/>
      <c r="AU257" s="74"/>
      <c r="AV257" s="80"/>
      <c r="AW257" s="80"/>
      <c r="AX257" s="80"/>
      <c r="AY257" s="80"/>
      <c r="AZ257" s="80"/>
      <c r="BA257" s="80"/>
      <c r="BB257" s="80"/>
    </row>
    <row r="258" spans="10:54">
      <c r="J258" s="85"/>
      <c r="K258" s="108"/>
      <c r="L258" s="108"/>
      <c r="M258" s="108"/>
      <c r="N258" s="108"/>
      <c r="O258" s="82"/>
      <c r="P258" s="108"/>
      <c r="Q258" s="108"/>
      <c r="R258" s="108"/>
      <c r="T258" s="74"/>
      <c r="U258" s="80"/>
      <c r="V258" s="80"/>
      <c r="W258" s="80"/>
      <c r="X258" s="80"/>
      <c r="Y258" s="80"/>
      <c r="Z258" s="80"/>
      <c r="AA258" s="80"/>
      <c r="AU258" s="74"/>
      <c r="AV258" s="80"/>
      <c r="AW258" s="80"/>
      <c r="AX258" s="80"/>
      <c r="AY258" s="80"/>
      <c r="AZ258" s="80"/>
      <c r="BA258" s="80"/>
      <c r="BB258" s="80"/>
    </row>
    <row r="259" spans="10:54">
      <c r="J259" s="85"/>
      <c r="K259" s="108"/>
      <c r="L259" s="108"/>
      <c r="M259" s="108"/>
      <c r="N259" s="108"/>
      <c r="O259" s="82"/>
      <c r="P259" s="108"/>
      <c r="Q259" s="108"/>
      <c r="R259" s="108"/>
      <c r="T259" s="74"/>
      <c r="U259" s="80"/>
      <c r="V259" s="80"/>
      <c r="W259" s="80"/>
      <c r="X259" s="80"/>
      <c r="Y259" s="80"/>
      <c r="Z259" s="80"/>
      <c r="AA259" s="80"/>
      <c r="AU259" s="74"/>
      <c r="AV259" s="80"/>
      <c r="AW259" s="80"/>
      <c r="AX259" s="80"/>
      <c r="AY259" s="80"/>
      <c r="AZ259" s="80"/>
      <c r="BA259" s="80"/>
      <c r="BB259" s="80"/>
    </row>
    <row r="260" spans="10:54">
      <c r="J260" s="85"/>
      <c r="K260" s="108"/>
      <c r="L260" s="108"/>
      <c r="M260" s="108"/>
      <c r="N260" s="108"/>
      <c r="O260" s="82"/>
      <c r="P260" s="108"/>
      <c r="Q260" s="108"/>
      <c r="R260" s="108"/>
      <c r="T260" s="74"/>
      <c r="U260" s="80"/>
      <c r="V260" s="80"/>
      <c r="W260" s="80"/>
      <c r="X260" s="80"/>
      <c r="Y260" s="80"/>
      <c r="Z260" s="80"/>
      <c r="AA260" s="80"/>
      <c r="AU260" s="74"/>
      <c r="AV260" s="80"/>
      <c r="AW260" s="80"/>
      <c r="AX260" s="80"/>
      <c r="AY260" s="80"/>
      <c r="AZ260" s="80"/>
      <c r="BA260" s="80"/>
      <c r="BB260" s="80"/>
    </row>
    <row r="261" spans="10:54">
      <c r="J261" s="85"/>
      <c r="K261" s="108"/>
      <c r="L261" s="108"/>
      <c r="M261" s="108"/>
      <c r="N261" s="108"/>
      <c r="O261" s="82"/>
      <c r="P261" s="108"/>
      <c r="Q261" s="108"/>
      <c r="R261" s="108"/>
      <c r="T261" s="74"/>
      <c r="U261" s="80"/>
      <c r="V261" s="80"/>
      <c r="W261" s="80"/>
      <c r="X261" s="80"/>
      <c r="Y261" s="80"/>
      <c r="Z261" s="80"/>
      <c r="AA261" s="80"/>
      <c r="AU261" s="74"/>
      <c r="AV261" s="80"/>
      <c r="AW261" s="80"/>
      <c r="AX261" s="80"/>
      <c r="AY261" s="80"/>
      <c r="AZ261" s="80"/>
      <c r="BA261" s="80"/>
      <c r="BB261" s="80"/>
    </row>
    <row r="262" spans="10:54">
      <c r="J262" s="85"/>
      <c r="K262" s="108"/>
      <c r="L262" s="108"/>
      <c r="M262" s="108"/>
      <c r="N262" s="108"/>
      <c r="O262" s="82"/>
      <c r="P262" s="108"/>
      <c r="Q262" s="108"/>
      <c r="R262" s="108"/>
      <c r="T262" s="74"/>
      <c r="U262" s="80"/>
      <c r="V262" s="80"/>
      <c r="W262" s="80"/>
      <c r="X262" s="80"/>
      <c r="Y262" s="80"/>
      <c r="Z262" s="80"/>
      <c r="AA262" s="80"/>
      <c r="AU262" s="74"/>
      <c r="AV262" s="80"/>
      <c r="AW262" s="80"/>
      <c r="AX262" s="80"/>
      <c r="AY262" s="80"/>
      <c r="AZ262" s="80"/>
      <c r="BA262" s="80"/>
      <c r="BB262" s="80"/>
    </row>
    <row r="263" spans="10:54">
      <c r="J263" s="85"/>
      <c r="K263" s="108"/>
      <c r="L263" s="108"/>
      <c r="M263" s="108"/>
      <c r="N263" s="108"/>
      <c r="O263" s="82"/>
      <c r="P263" s="108"/>
      <c r="Q263" s="108"/>
      <c r="R263" s="108"/>
      <c r="T263" s="74"/>
      <c r="U263" s="80"/>
      <c r="V263" s="80"/>
      <c r="W263" s="80"/>
      <c r="X263" s="80"/>
      <c r="Y263" s="80"/>
      <c r="Z263" s="80"/>
      <c r="AA263" s="80"/>
      <c r="AU263" s="74"/>
      <c r="AV263" s="80"/>
      <c r="AW263" s="80"/>
      <c r="AX263" s="80"/>
      <c r="AY263" s="80"/>
      <c r="AZ263" s="80"/>
      <c r="BA263" s="80"/>
      <c r="BB263" s="80"/>
    </row>
    <row r="264" spans="10:54">
      <c r="J264" s="85"/>
      <c r="K264" s="108"/>
      <c r="L264" s="108"/>
      <c r="M264" s="108"/>
      <c r="N264" s="108"/>
      <c r="O264" s="82"/>
      <c r="P264" s="108"/>
      <c r="Q264" s="108"/>
      <c r="R264" s="108"/>
      <c r="T264" s="74"/>
      <c r="U264" s="80"/>
      <c r="V264" s="80"/>
      <c r="W264" s="80"/>
      <c r="X264" s="80"/>
      <c r="Y264" s="80"/>
      <c r="Z264" s="80"/>
      <c r="AA264" s="80"/>
      <c r="AU264" s="74"/>
      <c r="AV264" s="80"/>
      <c r="AW264" s="80"/>
      <c r="AX264" s="80"/>
      <c r="AY264" s="80"/>
      <c r="AZ264" s="80"/>
      <c r="BA264" s="80"/>
      <c r="BB264" s="80"/>
    </row>
    <row r="265" spans="10:54">
      <c r="J265" s="85"/>
      <c r="K265" s="108"/>
      <c r="L265" s="108"/>
      <c r="M265" s="108"/>
      <c r="N265" s="108"/>
      <c r="O265" s="82"/>
      <c r="P265" s="108"/>
      <c r="Q265" s="108"/>
      <c r="R265" s="108"/>
      <c r="T265" s="74"/>
      <c r="U265" s="80"/>
      <c r="V265" s="80"/>
      <c r="W265" s="80"/>
      <c r="X265" s="80"/>
      <c r="Y265" s="80"/>
      <c r="Z265" s="80"/>
      <c r="AA265" s="80"/>
      <c r="AU265" s="74"/>
      <c r="AV265" s="80"/>
      <c r="AW265" s="80"/>
      <c r="AX265" s="80"/>
      <c r="AY265" s="80"/>
      <c r="AZ265" s="80"/>
      <c r="BA265" s="80"/>
      <c r="BB265" s="80"/>
    </row>
    <row r="266" spans="10:54">
      <c r="J266" s="85"/>
      <c r="K266" s="108"/>
      <c r="L266" s="108"/>
      <c r="M266" s="108"/>
      <c r="N266" s="108"/>
      <c r="O266" s="82"/>
      <c r="P266" s="108"/>
      <c r="Q266" s="108"/>
      <c r="R266" s="108"/>
      <c r="T266" s="74"/>
      <c r="U266" s="80"/>
      <c r="V266" s="80"/>
      <c r="W266" s="80"/>
      <c r="X266" s="80"/>
      <c r="Y266" s="80"/>
      <c r="Z266" s="80"/>
      <c r="AA266" s="80"/>
      <c r="AU266" s="74"/>
      <c r="AV266" s="80"/>
      <c r="AW266" s="80"/>
      <c r="AX266" s="80"/>
      <c r="AY266" s="80"/>
      <c r="AZ266" s="80"/>
      <c r="BA266" s="80"/>
      <c r="BB266" s="80"/>
    </row>
    <row r="267" spans="10:54">
      <c r="J267" s="85"/>
      <c r="K267" s="108"/>
      <c r="L267" s="108"/>
      <c r="M267" s="108"/>
      <c r="N267" s="108"/>
      <c r="O267" s="82"/>
      <c r="P267" s="108"/>
      <c r="Q267" s="108"/>
      <c r="R267" s="108"/>
      <c r="T267" s="74"/>
      <c r="U267" s="80"/>
      <c r="V267" s="80"/>
      <c r="W267" s="80"/>
      <c r="X267" s="80"/>
      <c r="Y267" s="80"/>
      <c r="Z267" s="80"/>
      <c r="AA267" s="80"/>
      <c r="AU267" s="74"/>
      <c r="AV267" s="80"/>
      <c r="AW267" s="80"/>
      <c r="AX267" s="80"/>
      <c r="AY267" s="80"/>
      <c r="AZ267" s="80"/>
      <c r="BA267" s="80"/>
      <c r="BB267" s="80"/>
    </row>
    <row r="268" spans="10:54">
      <c r="J268" s="85"/>
      <c r="K268" s="108"/>
      <c r="L268" s="108"/>
      <c r="M268" s="108"/>
      <c r="N268" s="108"/>
      <c r="O268" s="82"/>
      <c r="P268" s="108"/>
      <c r="Q268" s="108"/>
      <c r="R268" s="108"/>
      <c r="T268" s="74"/>
      <c r="U268" s="80"/>
      <c r="V268" s="80"/>
      <c r="W268" s="80"/>
      <c r="X268" s="80"/>
      <c r="Y268" s="80"/>
      <c r="Z268" s="80"/>
      <c r="AA268" s="80"/>
      <c r="AU268" s="74"/>
      <c r="AV268" s="80"/>
      <c r="AW268" s="80"/>
      <c r="AX268" s="80"/>
      <c r="AY268" s="80"/>
      <c r="AZ268" s="80"/>
      <c r="BA268" s="80"/>
      <c r="BB268" s="80"/>
    </row>
    <row r="269" spans="10:54">
      <c r="J269" s="85"/>
      <c r="K269" s="108"/>
      <c r="L269" s="108"/>
      <c r="M269" s="108"/>
      <c r="N269" s="108"/>
      <c r="O269" s="82"/>
      <c r="P269" s="108"/>
      <c r="Q269" s="108"/>
      <c r="R269" s="108"/>
      <c r="T269" s="74"/>
      <c r="U269" s="80"/>
      <c r="V269" s="80"/>
      <c r="W269" s="80"/>
      <c r="X269" s="80"/>
      <c r="Y269" s="80"/>
      <c r="Z269" s="80"/>
      <c r="AA269" s="80"/>
      <c r="AU269" s="74"/>
      <c r="AV269" s="80"/>
      <c r="AW269" s="80"/>
      <c r="AX269" s="80"/>
      <c r="AY269" s="80"/>
      <c r="AZ269" s="80"/>
      <c r="BA269" s="80"/>
      <c r="BB269" s="80"/>
    </row>
    <row r="270" spans="10:54">
      <c r="J270" s="85"/>
      <c r="K270" s="108"/>
      <c r="L270" s="108"/>
      <c r="M270" s="108"/>
      <c r="N270" s="108"/>
      <c r="O270" s="82"/>
      <c r="P270" s="108"/>
      <c r="Q270" s="108"/>
      <c r="R270" s="108"/>
      <c r="T270" s="74"/>
      <c r="U270" s="80"/>
      <c r="V270" s="80"/>
      <c r="W270" s="80"/>
      <c r="X270" s="80"/>
      <c r="Y270" s="80"/>
      <c r="Z270" s="80"/>
      <c r="AA270" s="80"/>
      <c r="AU270" s="74"/>
      <c r="AV270" s="80"/>
      <c r="AW270" s="80"/>
      <c r="AX270" s="80"/>
      <c r="AY270" s="80"/>
      <c r="AZ270" s="80"/>
      <c r="BA270" s="80"/>
      <c r="BB270" s="80"/>
    </row>
    <row r="271" spans="10:54">
      <c r="J271" s="85"/>
      <c r="K271" s="108"/>
      <c r="L271" s="108"/>
      <c r="M271" s="108"/>
      <c r="N271" s="108"/>
      <c r="O271" s="82"/>
      <c r="P271" s="108"/>
      <c r="Q271" s="108"/>
      <c r="R271" s="108"/>
      <c r="T271" s="74"/>
      <c r="U271" s="80"/>
      <c r="V271" s="80"/>
      <c r="W271" s="80"/>
      <c r="X271" s="80"/>
      <c r="Y271" s="80"/>
      <c r="Z271" s="80"/>
      <c r="AA271" s="80"/>
      <c r="AU271" s="74"/>
      <c r="AV271" s="80"/>
      <c r="AW271" s="80"/>
      <c r="AX271" s="80"/>
      <c r="AY271" s="80"/>
      <c r="AZ271" s="80"/>
      <c r="BA271" s="80"/>
      <c r="BB271" s="80"/>
    </row>
    <row r="272" spans="10:54">
      <c r="J272" s="85"/>
      <c r="K272" s="108"/>
      <c r="L272" s="108"/>
      <c r="M272" s="108"/>
      <c r="N272" s="108"/>
      <c r="O272" s="82"/>
      <c r="P272" s="108"/>
      <c r="Q272" s="108"/>
      <c r="R272" s="108"/>
      <c r="T272" s="74"/>
      <c r="U272" s="80"/>
      <c r="V272" s="80"/>
      <c r="W272" s="80"/>
      <c r="X272" s="80"/>
      <c r="Y272" s="80"/>
      <c r="Z272" s="80"/>
      <c r="AA272" s="80"/>
      <c r="AU272" s="74"/>
      <c r="AV272" s="80"/>
      <c r="AW272" s="80"/>
      <c r="AX272" s="80"/>
      <c r="AY272" s="80"/>
      <c r="AZ272" s="80"/>
      <c r="BA272" s="80"/>
      <c r="BB272" s="80"/>
    </row>
    <row r="273" spans="10:54">
      <c r="J273" s="85"/>
      <c r="K273" s="108"/>
      <c r="L273" s="108"/>
      <c r="M273" s="108"/>
      <c r="N273" s="108"/>
      <c r="O273" s="82"/>
      <c r="P273" s="108"/>
      <c r="Q273" s="108"/>
      <c r="R273" s="108"/>
      <c r="T273" s="74"/>
      <c r="U273" s="80"/>
      <c r="V273" s="80"/>
      <c r="W273" s="80"/>
      <c r="X273" s="80"/>
      <c r="Y273" s="80"/>
      <c r="Z273" s="80"/>
      <c r="AA273" s="80"/>
      <c r="AU273" s="74"/>
      <c r="AV273" s="80"/>
      <c r="AW273" s="80"/>
      <c r="AX273" s="80"/>
      <c r="AY273" s="80"/>
      <c r="AZ273" s="80"/>
      <c r="BA273" s="80"/>
      <c r="BB273" s="80"/>
    </row>
    <row r="274" spans="10:54">
      <c r="J274" s="85"/>
      <c r="K274" s="108"/>
      <c r="L274" s="108"/>
      <c r="M274" s="108"/>
      <c r="N274" s="108"/>
      <c r="O274" s="82"/>
      <c r="P274" s="108"/>
      <c r="Q274" s="108"/>
      <c r="R274" s="108"/>
      <c r="T274" s="74"/>
      <c r="U274" s="80"/>
      <c r="V274" s="80"/>
      <c r="W274" s="80"/>
      <c r="X274" s="80"/>
      <c r="Y274" s="80"/>
      <c r="Z274" s="80"/>
      <c r="AA274" s="80"/>
      <c r="AU274" s="74"/>
      <c r="AV274" s="80"/>
      <c r="AW274" s="80"/>
      <c r="AX274" s="80"/>
      <c r="AY274" s="80"/>
      <c r="AZ274" s="80"/>
      <c r="BA274" s="80"/>
      <c r="BB274" s="80"/>
    </row>
    <row r="275" spans="10:54">
      <c r="J275" s="85"/>
      <c r="K275" s="108"/>
      <c r="L275" s="108"/>
      <c r="M275" s="108"/>
      <c r="N275" s="108"/>
      <c r="O275" s="82"/>
      <c r="P275" s="108"/>
      <c r="Q275" s="108"/>
      <c r="R275" s="108"/>
      <c r="T275" s="74"/>
      <c r="U275" s="80"/>
      <c r="V275" s="80"/>
      <c r="W275" s="80"/>
      <c r="X275" s="80"/>
      <c r="Y275" s="80"/>
      <c r="Z275" s="80"/>
      <c r="AA275" s="80"/>
      <c r="AU275" s="74"/>
      <c r="AV275" s="80"/>
      <c r="AW275" s="80"/>
      <c r="AX275" s="80"/>
      <c r="AY275" s="80"/>
      <c r="AZ275" s="80"/>
      <c r="BA275" s="80"/>
      <c r="BB275" s="80"/>
    </row>
    <row r="276" spans="10:54">
      <c r="J276" s="85"/>
      <c r="K276" s="108"/>
      <c r="L276" s="108"/>
      <c r="M276" s="108"/>
      <c r="N276" s="108"/>
      <c r="O276" s="82"/>
      <c r="P276" s="108"/>
      <c r="Q276" s="108"/>
      <c r="R276" s="108"/>
      <c r="T276" s="74"/>
      <c r="U276" s="80"/>
      <c r="V276" s="80"/>
      <c r="W276" s="80"/>
      <c r="X276" s="80"/>
      <c r="Y276" s="80"/>
      <c r="Z276" s="80"/>
      <c r="AA276" s="80"/>
      <c r="AU276" s="74"/>
      <c r="AV276" s="80"/>
      <c r="AW276" s="80"/>
      <c r="AX276" s="80"/>
      <c r="AY276" s="80"/>
      <c r="AZ276" s="80"/>
      <c r="BA276" s="80"/>
      <c r="BB276" s="80"/>
    </row>
    <row r="277" spans="10:54">
      <c r="J277" s="85"/>
      <c r="K277" s="108"/>
      <c r="L277" s="108"/>
      <c r="M277" s="108"/>
      <c r="N277" s="108"/>
      <c r="O277" s="82"/>
      <c r="P277" s="108"/>
      <c r="Q277" s="108"/>
      <c r="R277" s="108"/>
      <c r="T277" s="74"/>
      <c r="U277" s="80"/>
      <c r="V277" s="80"/>
      <c r="W277" s="80"/>
      <c r="X277" s="80"/>
      <c r="Y277" s="80"/>
      <c r="Z277" s="80"/>
      <c r="AA277" s="80"/>
      <c r="AU277" s="74"/>
      <c r="AV277" s="80"/>
      <c r="AW277" s="80"/>
      <c r="AX277" s="80"/>
      <c r="AY277" s="80"/>
      <c r="AZ277" s="80"/>
      <c r="BA277" s="80"/>
      <c r="BB277" s="80"/>
    </row>
    <row r="278" spans="10:54">
      <c r="J278" s="85"/>
      <c r="K278" s="108"/>
      <c r="L278" s="108"/>
      <c r="M278" s="108"/>
      <c r="N278" s="108"/>
      <c r="O278" s="82"/>
      <c r="P278" s="108"/>
      <c r="Q278" s="108"/>
      <c r="R278" s="108"/>
      <c r="T278" s="74"/>
      <c r="U278" s="80"/>
      <c r="V278" s="80"/>
      <c r="W278" s="80"/>
      <c r="X278" s="80"/>
      <c r="Y278" s="80"/>
      <c r="Z278" s="80"/>
      <c r="AA278" s="80"/>
      <c r="AU278" s="74"/>
      <c r="AV278" s="80"/>
      <c r="AW278" s="80"/>
      <c r="AX278" s="80"/>
      <c r="AY278" s="80"/>
      <c r="AZ278" s="80"/>
      <c r="BA278" s="80"/>
      <c r="BB278" s="80"/>
    </row>
    <row r="279" spans="10:54">
      <c r="J279" s="85"/>
      <c r="K279" s="108"/>
      <c r="L279" s="108"/>
      <c r="M279" s="108"/>
      <c r="N279" s="108"/>
      <c r="O279" s="82"/>
      <c r="P279" s="108"/>
      <c r="Q279" s="108"/>
      <c r="R279" s="108"/>
      <c r="T279" s="74"/>
      <c r="U279" s="80"/>
      <c r="V279" s="80"/>
      <c r="W279" s="80"/>
      <c r="X279" s="80"/>
      <c r="Y279" s="80"/>
      <c r="Z279" s="80"/>
      <c r="AA279" s="80"/>
      <c r="AU279" s="74"/>
      <c r="AV279" s="80"/>
      <c r="AW279" s="80"/>
      <c r="AX279" s="80"/>
      <c r="AY279" s="80"/>
      <c r="AZ279" s="80"/>
      <c r="BA279" s="80"/>
      <c r="BB279" s="80"/>
    </row>
    <row r="280" spans="10:54">
      <c r="J280" s="85"/>
      <c r="K280" s="108"/>
      <c r="L280" s="108"/>
      <c r="M280" s="108"/>
      <c r="N280" s="108"/>
      <c r="O280" s="82"/>
      <c r="P280" s="108"/>
      <c r="Q280" s="108"/>
      <c r="R280" s="108"/>
      <c r="T280" s="74"/>
      <c r="U280" s="80"/>
      <c r="V280" s="80"/>
      <c r="W280" s="80"/>
      <c r="X280" s="80"/>
      <c r="Y280" s="80"/>
      <c r="Z280" s="80"/>
      <c r="AA280" s="80"/>
      <c r="AU280" s="74"/>
      <c r="AV280" s="80"/>
      <c r="AW280" s="80"/>
      <c r="AX280" s="80"/>
      <c r="AY280" s="80"/>
      <c r="AZ280" s="80"/>
      <c r="BA280" s="80"/>
      <c r="BB280" s="80"/>
    </row>
    <row r="281" spans="10:54">
      <c r="J281" s="85"/>
      <c r="K281" s="108"/>
      <c r="L281" s="108"/>
      <c r="M281" s="108"/>
      <c r="N281" s="108"/>
      <c r="O281" s="82"/>
      <c r="P281" s="108"/>
      <c r="Q281" s="108"/>
      <c r="R281" s="108"/>
      <c r="T281" s="74"/>
      <c r="U281" s="80"/>
      <c r="V281" s="80"/>
      <c r="W281" s="80"/>
      <c r="X281" s="80"/>
      <c r="Y281" s="80"/>
      <c r="Z281" s="80"/>
      <c r="AA281" s="80"/>
      <c r="AU281" s="74"/>
      <c r="AV281" s="80"/>
      <c r="AW281" s="80"/>
      <c r="AX281" s="80"/>
      <c r="AY281" s="80"/>
      <c r="AZ281" s="80"/>
      <c r="BA281" s="80"/>
      <c r="BB281" s="80"/>
    </row>
    <row r="282" spans="10:54">
      <c r="J282" s="85"/>
      <c r="K282" s="108"/>
      <c r="L282" s="108"/>
      <c r="M282" s="108"/>
      <c r="N282" s="108"/>
      <c r="O282" s="82"/>
      <c r="P282" s="108"/>
      <c r="Q282" s="108"/>
      <c r="R282" s="108"/>
      <c r="T282" s="74"/>
      <c r="U282" s="80"/>
      <c r="V282" s="80"/>
      <c r="W282" s="80"/>
      <c r="X282" s="80"/>
      <c r="Y282" s="80"/>
      <c r="Z282" s="80"/>
      <c r="AA282" s="80"/>
      <c r="AU282" s="74"/>
      <c r="AV282" s="80"/>
      <c r="AW282" s="80"/>
      <c r="AX282" s="80"/>
      <c r="AY282" s="80"/>
      <c r="AZ282" s="80"/>
      <c r="BA282" s="80"/>
      <c r="BB282" s="80"/>
    </row>
    <row r="283" spans="10:54">
      <c r="J283" s="85"/>
      <c r="K283" s="108"/>
      <c r="L283" s="108"/>
      <c r="M283" s="108"/>
      <c r="N283" s="108"/>
      <c r="O283" s="82"/>
      <c r="P283" s="108"/>
      <c r="Q283" s="108"/>
      <c r="R283" s="108"/>
      <c r="T283" s="74"/>
      <c r="U283" s="80"/>
      <c r="V283" s="80"/>
      <c r="W283" s="80"/>
      <c r="X283" s="80"/>
      <c r="Y283" s="80"/>
      <c r="Z283" s="80"/>
      <c r="AA283" s="80"/>
      <c r="AU283" s="74"/>
      <c r="AV283" s="80"/>
      <c r="AW283" s="80"/>
      <c r="AX283" s="80"/>
      <c r="AY283" s="80"/>
      <c r="AZ283" s="80"/>
      <c r="BA283" s="80"/>
      <c r="BB283" s="80"/>
    </row>
    <row r="284" spans="10:54">
      <c r="J284" s="85"/>
      <c r="K284" s="108"/>
      <c r="L284" s="108"/>
      <c r="M284" s="108"/>
      <c r="N284" s="108"/>
      <c r="O284" s="82"/>
      <c r="P284" s="108"/>
      <c r="Q284" s="108"/>
      <c r="R284" s="108"/>
      <c r="T284" s="74"/>
      <c r="U284" s="80"/>
      <c r="V284" s="80"/>
      <c r="W284" s="80"/>
      <c r="X284" s="80"/>
      <c r="Y284" s="80"/>
      <c r="Z284" s="80"/>
      <c r="AA284" s="80"/>
      <c r="AU284" s="74"/>
      <c r="AV284" s="80"/>
      <c r="AW284" s="80"/>
      <c r="AX284" s="80"/>
      <c r="AY284" s="80"/>
      <c r="AZ284" s="80"/>
      <c r="BA284" s="80"/>
      <c r="BB284" s="80"/>
    </row>
    <row r="285" spans="10:54">
      <c r="J285" s="85"/>
      <c r="K285" s="108"/>
      <c r="L285" s="108"/>
      <c r="M285" s="108"/>
      <c r="N285" s="108"/>
      <c r="O285" s="82"/>
      <c r="P285" s="108"/>
      <c r="Q285" s="108"/>
      <c r="R285" s="108"/>
      <c r="T285" s="74"/>
      <c r="U285" s="80"/>
      <c r="V285" s="80"/>
      <c r="W285" s="80"/>
      <c r="X285" s="80"/>
      <c r="Y285" s="80"/>
      <c r="Z285" s="80"/>
      <c r="AA285" s="80"/>
      <c r="AU285" s="74"/>
      <c r="AV285" s="80"/>
      <c r="AW285" s="80"/>
      <c r="AX285" s="80"/>
      <c r="AY285" s="80"/>
      <c r="AZ285" s="80"/>
      <c r="BA285" s="80"/>
      <c r="BB285" s="80"/>
    </row>
    <row r="286" spans="10:54">
      <c r="J286" s="85"/>
      <c r="K286" s="108"/>
      <c r="L286" s="108"/>
      <c r="M286" s="108"/>
      <c r="N286" s="108"/>
      <c r="O286" s="82"/>
      <c r="P286" s="108"/>
      <c r="Q286" s="108"/>
      <c r="R286" s="108"/>
      <c r="T286" s="74"/>
      <c r="U286" s="80"/>
      <c r="V286" s="80"/>
      <c r="W286" s="80"/>
      <c r="X286" s="80"/>
      <c r="Y286" s="80"/>
      <c r="Z286" s="80"/>
      <c r="AA286" s="80"/>
      <c r="AU286" s="74"/>
      <c r="AV286" s="80"/>
      <c r="AW286" s="80"/>
      <c r="AX286" s="80"/>
      <c r="AY286" s="80"/>
      <c r="AZ286" s="80"/>
      <c r="BA286" s="80"/>
      <c r="BB286" s="80"/>
    </row>
    <row r="287" spans="10:54">
      <c r="J287" s="85"/>
      <c r="K287" s="108"/>
      <c r="L287" s="108"/>
      <c r="M287" s="108"/>
      <c r="N287" s="108"/>
      <c r="O287" s="82"/>
      <c r="P287" s="108"/>
      <c r="Q287" s="108"/>
      <c r="R287" s="108"/>
      <c r="T287" s="74"/>
      <c r="U287" s="80"/>
      <c r="V287" s="80"/>
      <c r="W287" s="80"/>
      <c r="X287" s="80"/>
      <c r="Y287" s="80"/>
      <c r="Z287" s="80"/>
      <c r="AA287" s="80"/>
      <c r="AU287" s="74"/>
      <c r="AV287" s="80"/>
      <c r="AW287" s="80"/>
      <c r="AX287" s="80"/>
      <c r="AY287" s="80"/>
      <c r="AZ287" s="80"/>
      <c r="BA287" s="80"/>
      <c r="BB287" s="80"/>
    </row>
    <row r="288" spans="10:54">
      <c r="J288" s="85"/>
      <c r="K288" s="108"/>
      <c r="L288" s="108"/>
      <c r="M288" s="108"/>
      <c r="N288" s="108"/>
      <c r="O288" s="82"/>
      <c r="P288" s="108"/>
      <c r="Q288" s="108"/>
      <c r="R288" s="108"/>
      <c r="T288" s="74"/>
      <c r="U288" s="80"/>
      <c r="V288" s="80"/>
      <c r="W288" s="80"/>
      <c r="X288" s="80"/>
      <c r="Y288" s="80"/>
      <c r="Z288" s="80"/>
      <c r="AA288" s="80"/>
      <c r="AU288" s="74"/>
      <c r="AV288" s="80"/>
      <c r="AW288" s="80"/>
      <c r="AX288" s="80"/>
      <c r="AY288" s="80"/>
      <c r="AZ288" s="80"/>
      <c r="BA288" s="80"/>
      <c r="BB288" s="80"/>
    </row>
    <row r="289" spans="10:54">
      <c r="J289" s="85"/>
      <c r="K289" s="108"/>
      <c r="L289" s="108"/>
      <c r="M289" s="108"/>
      <c r="N289" s="108"/>
      <c r="O289" s="82"/>
      <c r="P289" s="108"/>
      <c r="Q289" s="108"/>
      <c r="R289" s="108"/>
      <c r="T289" s="74"/>
      <c r="U289" s="80"/>
      <c r="V289" s="80"/>
      <c r="W289" s="80"/>
      <c r="X289" s="80"/>
      <c r="Y289" s="80"/>
      <c r="Z289" s="80"/>
      <c r="AA289" s="80"/>
      <c r="AU289" s="74"/>
      <c r="AV289" s="80"/>
      <c r="AW289" s="80"/>
      <c r="AX289" s="80"/>
      <c r="AY289" s="80"/>
      <c r="AZ289" s="80"/>
      <c r="BA289" s="80"/>
      <c r="BB289" s="80"/>
    </row>
    <row r="290" spans="10:54">
      <c r="J290" s="85"/>
      <c r="K290" s="108"/>
      <c r="L290" s="108"/>
      <c r="M290" s="108"/>
      <c r="N290" s="108"/>
      <c r="O290" s="82"/>
      <c r="P290" s="108"/>
      <c r="Q290" s="108"/>
      <c r="R290" s="108"/>
      <c r="T290" s="74"/>
      <c r="U290" s="80"/>
      <c r="V290" s="80"/>
      <c r="W290" s="80"/>
      <c r="X290" s="80"/>
      <c r="Y290" s="80"/>
      <c r="Z290" s="80"/>
      <c r="AA290" s="80"/>
      <c r="AU290" s="74"/>
      <c r="AV290" s="80"/>
      <c r="AW290" s="80"/>
      <c r="AX290" s="80"/>
      <c r="AY290" s="80"/>
      <c r="AZ290" s="80"/>
      <c r="BA290" s="80"/>
      <c r="BB290" s="80"/>
    </row>
    <row r="291" spans="10:54">
      <c r="J291" s="85"/>
      <c r="K291" s="108"/>
      <c r="L291" s="108"/>
      <c r="M291" s="108"/>
      <c r="N291" s="108"/>
      <c r="O291" s="82"/>
      <c r="P291" s="108"/>
      <c r="Q291" s="108"/>
      <c r="R291" s="108"/>
      <c r="T291" s="74"/>
      <c r="U291" s="80"/>
      <c r="V291" s="80"/>
      <c r="W291" s="80"/>
      <c r="X291" s="80"/>
      <c r="Y291" s="80"/>
      <c r="Z291" s="80"/>
      <c r="AA291" s="80"/>
      <c r="AU291" s="74"/>
      <c r="AV291" s="80"/>
      <c r="AW291" s="80"/>
      <c r="AX291" s="80"/>
      <c r="AY291" s="80"/>
      <c r="AZ291" s="80"/>
      <c r="BA291" s="80"/>
      <c r="BB291" s="80"/>
    </row>
    <row r="292" spans="10:54">
      <c r="J292" s="85"/>
      <c r="K292" s="108"/>
      <c r="L292" s="108"/>
      <c r="M292" s="108"/>
      <c r="N292" s="108"/>
      <c r="O292" s="82"/>
      <c r="P292" s="108"/>
      <c r="Q292" s="108"/>
      <c r="R292" s="108"/>
      <c r="T292" s="74"/>
      <c r="U292" s="80"/>
      <c r="V292" s="80"/>
      <c r="W292" s="80"/>
      <c r="X292" s="80"/>
      <c r="Y292" s="80"/>
      <c r="Z292" s="80"/>
      <c r="AA292" s="80"/>
      <c r="AU292" s="74"/>
      <c r="AV292" s="80"/>
      <c r="AW292" s="80"/>
      <c r="AX292" s="80"/>
      <c r="AY292" s="80"/>
      <c r="AZ292" s="80"/>
      <c r="BA292" s="80"/>
      <c r="BB292" s="80"/>
    </row>
    <row r="293" spans="10:54">
      <c r="J293" s="85"/>
      <c r="K293" s="108"/>
      <c r="L293" s="108"/>
      <c r="M293" s="108"/>
      <c r="N293" s="108"/>
      <c r="O293" s="82"/>
      <c r="P293" s="108"/>
      <c r="Q293" s="108"/>
      <c r="R293" s="108"/>
      <c r="T293" s="74"/>
      <c r="U293" s="80"/>
      <c r="V293" s="80"/>
      <c r="W293" s="80"/>
      <c r="X293" s="80"/>
      <c r="Y293" s="80"/>
      <c r="Z293" s="80"/>
      <c r="AA293" s="80"/>
      <c r="AU293" s="74"/>
      <c r="AV293" s="80"/>
      <c r="AW293" s="80"/>
      <c r="AX293" s="80"/>
      <c r="AY293" s="80"/>
      <c r="AZ293" s="80"/>
      <c r="BA293" s="80"/>
      <c r="BB293" s="80"/>
    </row>
    <row r="294" spans="10:54">
      <c r="J294" s="85"/>
      <c r="K294" s="108"/>
      <c r="L294" s="108"/>
      <c r="M294" s="108"/>
      <c r="N294" s="108"/>
      <c r="O294" s="82"/>
      <c r="P294" s="108"/>
      <c r="Q294" s="108"/>
      <c r="R294" s="108"/>
      <c r="T294" s="83"/>
      <c r="U294" s="80"/>
      <c r="V294" s="80"/>
      <c r="W294" s="80"/>
      <c r="X294" s="80"/>
      <c r="Y294" s="80"/>
      <c r="Z294" s="80"/>
      <c r="AA294" s="80"/>
      <c r="AU294" s="83"/>
      <c r="AV294" s="80"/>
      <c r="AW294" s="80"/>
      <c r="AX294" s="80"/>
      <c r="AY294" s="80"/>
      <c r="AZ294" s="80"/>
      <c r="BA294" s="80"/>
      <c r="BB294" s="80"/>
    </row>
    <row r="295" spans="10:54">
      <c r="J295" s="85"/>
      <c r="K295" s="108"/>
      <c r="L295" s="108"/>
      <c r="M295" s="108"/>
      <c r="N295" s="108"/>
      <c r="O295" s="82"/>
      <c r="P295" s="108"/>
      <c r="Q295" s="108"/>
      <c r="R295" s="108"/>
      <c r="T295" s="83"/>
      <c r="U295" s="80"/>
      <c r="V295" s="80"/>
      <c r="W295" s="80"/>
      <c r="X295" s="80"/>
      <c r="Y295" s="80"/>
      <c r="Z295" s="80"/>
      <c r="AA295" s="80"/>
      <c r="AU295" s="83"/>
      <c r="AV295" s="80"/>
      <c r="AW295" s="80"/>
      <c r="AX295" s="80"/>
      <c r="AY295" s="80"/>
      <c r="AZ295" s="80"/>
      <c r="BA295" s="80"/>
      <c r="BB295" s="80"/>
    </row>
    <row r="296" spans="10:54">
      <c r="J296" s="85"/>
      <c r="K296" s="108"/>
      <c r="L296" s="108"/>
      <c r="M296" s="108"/>
      <c r="N296" s="108"/>
      <c r="O296" s="82"/>
      <c r="P296" s="108"/>
      <c r="Q296" s="108"/>
      <c r="R296" s="108"/>
      <c r="T296" s="83"/>
      <c r="U296" s="80"/>
      <c r="V296" s="80"/>
      <c r="W296" s="80"/>
      <c r="X296" s="80"/>
      <c r="Y296" s="80"/>
      <c r="Z296" s="80"/>
      <c r="AA296" s="80"/>
      <c r="AU296" s="83"/>
      <c r="AV296" s="80"/>
      <c r="AW296" s="80"/>
      <c r="AX296" s="80"/>
      <c r="AY296" s="80"/>
      <c r="AZ296" s="80"/>
      <c r="BA296" s="80"/>
      <c r="BB296" s="80"/>
    </row>
    <row r="297" spans="10:54">
      <c r="J297" s="85"/>
      <c r="K297" s="108"/>
      <c r="L297" s="108"/>
      <c r="M297" s="108"/>
      <c r="N297" s="108"/>
      <c r="O297" s="82"/>
      <c r="P297" s="108"/>
      <c r="Q297" s="108"/>
      <c r="R297" s="108"/>
      <c r="T297" s="83"/>
      <c r="U297" s="80"/>
      <c r="V297" s="80"/>
      <c r="W297" s="80"/>
      <c r="X297" s="80"/>
      <c r="Y297" s="80"/>
      <c r="Z297" s="80"/>
      <c r="AA297" s="80"/>
      <c r="AU297" s="83"/>
      <c r="AV297" s="80"/>
      <c r="AW297" s="80"/>
      <c r="AX297" s="80"/>
      <c r="AY297" s="80"/>
      <c r="AZ297" s="80"/>
      <c r="BA297" s="80"/>
      <c r="BB297" s="80"/>
    </row>
    <row r="298" spans="10:54">
      <c r="J298" s="85"/>
      <c r="K298" s="108"/>
      <c r="L298" s="108"/>
      <c r="M298" s="108"/>
      <c r="N298" s="108"/>
      <c r="O298" s="82"/>
      <c r="P298" s="108"/>
      <c r="Q298" s="108"/>
      <c r="R298" s="108"/>
      <c r="T298" s="83"/>
      <c r="U298" s="80"/>
      <c r="V298" s="80"/>
      <c r="W298" s="80"/>
      <c r="X298" s="80"/>
      <c r="Y298" s="80"/>
      <c r="Z298" s="80"/>
      <c r="AA298" s="80"/>
      <c r="AU298" s="83"/>
      <c r="AV298" s="80"/>
      <c r="AW298" s="80"/>
      <c r="AX298" s="80"/>
      <c r="AY298" s="80"/>
      <c r="AZ298" s="80"/>
      <c r="BA298" s="80"/>
      <c r="BB298" s="80"/>
    </row>
    <row r="299" spans="10:54">
      <c r="J299" s="85"/>
      <c r="K299" s="108"/>
      <c r="L299" s="108"/>
      <c r="M299" s="108"/>
      <c r="N299" s="108"/>
      <c r="O299" s="82"/>
      <c r="P299" s="108"/>
      <c r="Q299" s="108"/>
      <c r="R299" s="108"/>
      <c r="T299" s="83"/>
      <c r="U299" s="80"/>
      <c r="V299" s="80"/>
      <c r="W299" s="80"/>
      <c r="X299" s="80"/>
      <c r="Y299" s="80"/>
      <c r="Z299" s="80"/>
      <c r="AA299" s="80"/>
      <c r="AU299" s="83"/>
      <c r="AV299" s="80"/>
      <c r="AW299" s="80"/>
      <c r="AX299" s="80"/>
      <c r="AY299" s="80"/>
      <c r="AZ299" s="80"/>
      <c r="BA299" s="80"/>
      <c r="BB299" s="80"/>
    </row>
    <row r="300" spans="10:54">
      <c r="J300" s="85"/>
      <c r="K300" s="108"/>
      <c r="L300" s="108"/>
      <c r="M300" s="108"/>
      <c r="N300" s="108"/>
      <c r="O300" s="82"/>
      <c r="P300" s="108"/>
      <c r="Q300" s="108"/>
      <c r="R300" s="108"/>
      <c r="T300" s="83"/>
      <c r="U300" s="80"/>
      <c r="V300" s="80"/>
      <c r="W300" s="80"/>
      <c r="X300" s="80"/>
      <c r="Y300" s="80"/>
      <c r="Z300" s="80"/>
      <c r="AA300" s="80"/>
      <c r="AU300" s="83"/>
      <c r="AV300" s="80"/>
      <c r="AW300" s="80"/>
      <c r="AX300" s="80"/>
      <c r="AY300" s="80"/>
      <c r="AZ300" s="80"/>
      <c r="BA300" s="80"/>
      <c r="BB300" s="80"/>
    </row>
    <row r="301" spans="10:54">
      <c r="J301" s="85"/>
      <c r="K301" s="108"/>
      <c r="L301" s="108"/>
      <c r="M301" s="108"/>
      <c r="N301" s="108"/>
      <c r="O301" s="82"/>
      <c r="P301" s="108"/>
      <c r="Q301" s="108"/>
      <c r="R301" s="108"/>
      <c r="T301" s="83"/>
      <c r="U301" s="80"/>
      <c r="V301" s="80"/>
      <c r="W301" s="80"/>
      <c r="X301" s="80"/>
      <c r="Y301" s="80"/>
      <c r="Z301" s="80"/>
      <c r="AA301" s="80"/>
      <c r="AU301" s="83"/>
      <c r="AV301" s="80"/>
      <c r="AW301" s="80"/>
      <c r="AX301" s="80"/>
      <c r="AY301" s="80"/>
      <c r="AZ301" s="80"/>
      <c r="BA301" s="80"/>
      <c r="BB301" s="80"/>
    </row>
    <row r="302" spans="10:54">
      <c r="J302" s="85"/>
      <c r="K302" s="108"/>
      <c r="L302" s="108"/>
      <c r="M302" s="108"/>
      <c r="N302" s="108"/>
      <c r="O302" s="82"/>
      <c r="P302" s="108"/>
      <c r="Q302" s="108"/>
      <c r="R302" s="108"/>
      <c r="T302" s="83"/>
      <c r="U302" s="80"/>
      <c r="V302" s="80"/>
      <c r="W302" s="80"/>
      <c r="X302" s="80"/>
      <c r="Y302" s="80"/>
      <c r="Z302" s="80"/>
      <c r="AA302" s="80"/>
      <c r="AU302" s="83"/>
      <c r="AV302" s="80"/>
      <c r="AW302" s="80"/>
      <c r="AX302" s="80"/>
      <c r="AY302" s="80"/>
      <c r="AZ302" s="80"/>
      <c r="BA302" s="80"/>
      <c r="BB302" s="80"/>
    </row>
    <row r="303" spans="10:54">
      <c r="J303" s="85"/>
      <c r="K303" s="108"/>
      <c r="L303" s="108"/>
      <c r="M303" s="108"/>
      <c r="N303" s="108"/>
      <c r="O303" s="82"/>
      <c r="P303" s="108"/>
      <c r="Q303" s="108"/>
      <c r="R303" s="108"/>
      <c r="T303" s="83"/>
      <c r="U303" s="80"/>
      <c r="V303" s="80"/>
      <c r="W303" s="80"/>
      <c r="X303" s="80"/>
      <c r="Y303" s="80"/>
      <c r="Z303" s="80"/>
      <c r="AA303" s="80"/>
      <c r="AU303" s="83"/>
      <c r="AV303" s="80"/>
      <c r="AW303" s="80"/>
      <c r="AX303" s="80"/>
      <c r="AY303" s="80"/>
      <c r="AZ303" s="80"/>
      <c r="BA303" s="80"/>
      <c r="BB303" s="80"/>
    </row>
    <row r="304" spans="10:54">
      <c r="J304" s="85"/>
      <c r="K304" s="108"/>
      <c r="L304" s="108"/>
      <c r="M304" s="108"/>
      <c r="N304" s="108"/>
      <c r="O304" s="82"/>
      <c r="P304" s="108"/>
      <c r="Q304" s="108"/>
      <c r="R304" s="108"/>
      <c r="T304" s="83"/>
      <c r="U304" s="80"/>
      <c r="V304" s="80"/>
      <c r="W304" s="80"/>
      <c r="X304" s="80"/>
      <c r="Y304" s="80"/>
      <c r="Z304" s="80"/>
      <c r="AA304" s="80"/>
      <c r="AU304" s="83"/>
      <c r="AV304" s="80"/>
      <c r="AW304" s="80"/>
      <c r="AX304" s="80"/>
      <c r="AY304" s="80"/>
      <c r="AZ304" s="80"/>
      <c r="BA304" s="80"/>
      <c r="BB304" s="80"/>
    </row>
    <row r="305" spans="10:54">
      <c r="J305" s="85"/>
      <c r="K305" s="108"/>
      <c r="L305" s="108"/>
      <c r="M305" s="108"/>
      <c r="N305" s="108"/>
      <c r="O305" s="82"/>
      <c r="P305" s="108"/>
      <c r="Q305" s="108"/>
      <c r="R305" s="108"/>
      <c r="T305" s="83"/>
      <c r="U305" s="80"/>
      <c r="V305" s="80"/>
      <c r="W305" s="80"/>
      <c r="X305" s="80"/>
      <c r="Y305" s="80"/>
      <c r="Z305" s="80"/>
      <c r="AA305" s="80"/>
      <c r="AU305" s="83"/>
      <c r="AV305" s="80"/>
      <c r="AW305" s="80"/>
      <c r="AX305" s="80"/>
      <c r="AY305" s="80"/>
      <c r="AZ305" s="80"/>
      <c r="BA305" s="80"/>
      <c r="BB305" s="80"/>
    </row>
    <row r="306" spans="10:54">
      <c r="J306" s="85"/>
      <c r="K306" s="108"/>
      <c r="L306" s="108"/>
      <c r="M306" s="108"/>
      <c r="N306" s="108"/>
      <c r="O306" s="82"/>
      <c r="P306" s="108"/>
      <c r="Q306" s="108"/>
      <c r="R306" s="108"/>
      <c r="T306" s="83"/>
      <c r="U306" s="80"/>
      <c r="V306" s="80"/>
      <c r="W306" s="80"/>
      <c r="X306" s="80"/>
      <c r="Y306" s="80"/>
      <c r="Z306" s="80"/>
      <c r="AA306" s="80"/>
      <c r="AU306" s="83"/>
      <c r="AV306" s="80"/>
      <c r="AW306" s="80"/>
      <c r="AX306" s="80"/>
      <c r="AY306" s="80"/>
      <c r="AZ306" s="80"/>
      <c r="BA306" s="80"/>
      <c r="BB306" s="80"/>
    </row>
    <row r="307" spans="10:54">
      <c r="J307" s="85"/>
      <c r="K307" s="108"/>
      <c r="L307" s="108"/>
      <c r="M307" s="108"/>
      <c r="N307" s="108"/>
      <c r="O307" s="82"/>
      <c r="P307" s="108"/>
      <c r="Q307" s="108"/>
      <c r="R307" s="108"/>
      <c r="T307" s="83"/>
      <c r="U307" s="80"/>
      <c r="V307" s="80"/>
      <c r="W307" s="80"/>
      <c r="X307" s="80"/>
      <c r="Y307" s="80"/>
      <c r="Z307" s="80"/>
      <c r="AA307" s="80"/>
      <c r="AU307" s="83"/>
      <c r="AV307" s="80"/>
      <c r="AW307" s="80"/>
      <c r="AX307" s="80"/>
      <c r="AY307" s="80"/>
      <c r="AZ307" s="80"/>
      <c r="BA307" s="80"/>
      <c r="BB307" s="80"/>
    </row>
    <row r="308" spans="10:54">
      <c r="J308" s="85"/>
      <c r="K308" s="108"/>
      <c r="L308" s="108"/>
      <c r="M308" s="108"/>
      <c r="N308" s="108"/>
      <c r="O308" s="82"/>
      <c r="P308" s="108"/>
      <c r="Q308" s="108"/>
      <c r="R308" s="108"/>
      <c r="T308" s="83"/>
      <c r="U308" s="80"/>
      <c r="V308" s="80"/>
      <c r="W308" s="80"/>
      <c r="X308" s="80"/>
      <c r="Y308" s="80"/>
      <c r="Z308" s="80"/>
      <c r="AA308" s="80"/>
      <c r="AU308" s="83"/>
      <c r="AV308" s="80"/>
      <c r="AW308" s="80"/>
      <c r="AX308" s="80"/>
      <c r="AY308" s="80"/>
      <c r="AZ308" s="80"/>
      <c r="BA308" s="80"/>
      <c r="BB308" s="80"/>
    </row>
    <row r="309" spans="10:54">
      <c r="J309" s="85"/>
      <c r="K309" s="108"/>
      <c r="L309" s="108"/>
      <c r="M309" s="108"/>
      <c r="N309" s="108"/>
      <c r="O309" s="82"/>
      <c r="P309" s="108"/>
      <c r="Q309" s="108"/>
      <c r="R309" s="108"/>
      <c r="T309" s="83"/>
      <c r="U309" s="80"/>
      <c r="V309" s="80"/>
      <c r="W309" s="80"/>
      <c r="X309" s="80"/>
      <c r="Y309" s="80"/>
      <c r="Z309" s="80"/>
      <c r="AA309" s="80"/>
      <c r="AU309" s="83"/>
      <c r="AV309" s="80"/>
      <c r="AW309" s="80"/>
      <c r="AX309" s="80"/>
      <c r="AY309" s="80"/>
      <c r="AZ309" s="80"/>
      <c r="BA309" s="80"/>
      <c r="BB309" s="80"/>
    </row>
    <row r="310" spans="10:54">
      <c r="J310" s="85"/>
      <c r="K310" s="108"/>
      <c r="L310" s="108"/>
      <c r="M310" s="108"/>
      <c r="N310" s="108"/>
      <c r="O310" s="82"/>
      <c r="P310" s="108"/>
      <c r="Q310" s="108"/>
      <c r="R310" s="108"/>
      <c r="T310" s="83"/>
      <c r="U310" s="80"/>
      <c r="V310" s="80"/>
      <c r="W310" s="80"/>
      <c r="X310" s="80"/>
      <c r="Y310" s="80"/>
      <c r="Z310" s="80"/>
      <c r="AA310" s="80"/>
      <c r="AU310" s="83"/>
      <c r="AV310" s="80"/>
      <c r="AW310" s="80"/>
      <c r="AX310" s="80"/>
      <c r="AY310" s="80"/>
      <c r="AZ310" s="80"/>
      <c r="BA310" s="80"/>
      <c r="BB310" s="80"/>
    </row>
    <row r="311" spans="10:54">
      <c r="J311" s="85"/>
      <c r="K311" s="108"/>
      <c r="L311" s="108"/>
      <c r="M311" s="108"/>
      <c r="N311" s="108"/>
      <c r="O311" s="82"/>
      <c r="P311" s="108"/>
      <c r="Q311" s="108"/>
      <c r="R311" s="108"/>
      <c r="T311" s="83"/>
      <c r="U311" s="80"/>
      <c r="V311" s="80"/>
      <c r="W311" s="80"/>
      <c r="X311" s="80"/>
      <c r="Y311" s="80"/>
      <c r="Z311" s="80"/>
      <c r="AA311" s="80"/>
      <c r="AU311" s="83"/>
      <c r="AV311" s="80"/>
      <c r="AW311" s="80"/>
      <c r="AX311" s="80"/>
      <c r="AY311" s="80"/>
      <c r="AZ311" s="80"/>
      <c r="BA311" s="80"/>
      <c r="BB311" s="80"/>
    </row>
    <row r="312" spans="10:54">
      <c r="J312" s="85"/>
      <c r="K312" s="108"/>
      <c r="L312" s="108"/>
      <c r="M312" s="108"/>
      <c r="N312" s="108"/>
      <c r="O312" s="82"/>
      <c r="P312" s="108"/>
      <c r="Q312" s="108"/>
      <c r="R312" s="108"/>
      <c r="T312" s="83"/>
      <c r="U312" s="80"/>
      <c r="V312" s="80"/>
      <c r="W312" s="80"/>
      <c r="X312" s="80"/>
      <c r="Y312" s="80"/>
      <c r="Z312" s="80"/>
      <c r="AA312" s="80"/>
      <c r="AU312" s="83"/>
      <c r="AV312" s="80"/>
      <c r="AW312" s="80"/>
      <c r="AX312" s="80"/>
      <c r="AY312" s="80"/>
      <c r="AZ312" s="80"/>
      <c r="BA312" s="80"/>
      <c r="BB312" s="80"/>
    </row>
    <row r="313" spans="10:54">
      <c r="J313" s="85"/>
      <c r="K313" s="108"/>
      <c r="L313" s="108"/>
      <c r="M313" s="108"/>
      <c r="N313" s="108"/>
      <c r="O313" s="82"/>
      <c r="P313" s="108"/>
      <c r="Q313" s="108"/>
      <c r="R313" s="108"/>
      <c r="T313" s="83"/>
      <c r="U313" s="80"/>
      <c r="V313" s="80"/>
      <c r="W313" s="80"/>
      <c r="X313" s="80"/>
      <c r="Y313" s="80"/>
      <c r="Z313" s="80"/>
      <c r="AA313" s="80"/>
      <c r="AU313" s="83"/>
      <c r="AV313" s="80"/>
      <c r="AW313" s="80"/>
      <c r="AX313" s="80"/>
      <c r="AY313" s="80"/>
      <c r="AZ313" s="80"/>
      <c r="BA313" s="80"/>
      <c r="BB313" s="80"/>
    </row>
    <row r="314" spans="10:54">
      <c r="J314" s="85"/>
      <c r="K314" s="108"/>
      <c r="L314" s="108"/>
      <c r="M314" s="108"/>
      <c r="N314" s="108"/>
      <c r="O314" s="82"/>
      <c r="P314" s="108"/>
      <c r="Q314" s="108"/>
      <c r="R314" s="108"/>
      <c r="T314" s="83"/>
      <c r="U314" s="80"/>
      <c r="V314" s="80"/>
      <c r="W314" s="80"/>
      <c r="X314" s="80"/>
      <c r="Y314" s="80"/>
      <c r="Z314" s="80"/>
      <c r="AA314" s="80"/>
      <c r="AU314" s="83"/>
      <c r="AV314" s="80"/>
      <c r="AW314" s="80"/>
      <c r="AX314" s="80"/>
      <c r="AY314" s="80"/>
      <c r="AZ314" s="80"/>
      <c r="BA314" s="80"/>
      <c r="BB314" s="80"/>
    </row>
    <row r="315" spans="10:54">
      <c r="J315" s="85"/>
      <c r="K315" s="108"/>
      <c r="L315" s="108"/>
      <c r="M315" s="108"/>
      <c r="N315" s="108"/>
      <c r="O315" s="82"/>
      <c r="P315" s="108"/>
      <c r="Q315" s="108"/>
      <c r="R315" s="108"/>
      <c r="T315" s="83"/>
      <c r="U315" s="80"/>
      <c r="V315" s="80"/>
      <c r="W315" s="80"/>
      <c r="X315" s="80"/>
      <c r="Y315" s="80"/>
      <c r="Z315" s="80"/>
      <c r="AA315" s="80"/>
      <c r="AU315" s="83"/>
      <c r="AV315" s="80"/>
      <c r="AW315" s="80"/>
      <c r="AX315" s="80"/>
      <c r="AY315" s="80"/>
      <c r="AZ315" s="80"/>
      <c r="BA315" s="80"/>
      <c r="BB315" s="80"/>
    </row>
    <row r="316" spans="10:54">
      <c r="J316" s="85"/>
      <c r="K316" s="108"/>
      <c r="L316" s="108"/>
      <c r="M316" s="108"/>
      <c r="N316" s="108"/>
      <c r="O316" s="82"/>
      <c r="P316" s="108"/>
      <c r="Q316" s="108"/>
      <c r="R316" s="108"/>
      <c r="T316" s="83"/>
      <c r="U316" s="80"/>
      <c r="V316" s="80"/>
      <c r="W316" s="80"/>
      <c r="X316" s="80"/>
      <c r="Y316" s="80"/>
      <c r="Z316" s="80"/>
      <c r="AA316" s="80"/>
      <c r="AU316" s="83"/>
      <c r="AV316" s="80"/>
      <c r="AW316" s="80"/>
      <c r="AX316" s="80"/>
      <c r="AY316" s="80"/>
      <c r="AZ316" s="80"/>
      <c r="BA316" s="80"/>
      <c r="BB316" s="80"/>
    </row>
    <row r="317" spans="10:54">
      <c r="J317" s="85"/>
      <c r="K317" s="108"/>
      <c r="L317" s="108"/>
      <c r="M317" s="108"/>
      <c r="N317" s="108"/>
      <c r="O317" s="82"/>
      <c r="P317" s="108"/>
      <c r="Q317" s="108"/>
      <c r="R317" s="108"/>
      <c r="T317" s="83"/>
      <c r="U317" s="80"/>
      <c r="V317" s="80"/>
      <c r="W317" s="80"/>
      <c r="X317" s="80"/>
      <c r="Y317" s="80"/>
      <c r="Z317" s="80"/>
      <c r="AA317" s="80"/>
      <c r="AU317" s="83"/>
      <c r="AV317" s="80"/>
      <c r="AW317" s="80"/>
      <c r="AX317" s="80"/>
      <c r="AY317" s="80"/>
      <c r="AZ317" s="80"/>
      <c r="BA317" s="80"/>
      <c r="BB317" s="80"/>
    </row>
    <row r="318" spans="10:54">
      <c r="J318" s="85"/>
      <c r="K318" s="108"/>
      <c r="L318" s="108"/>
      <c r="M318" s="108"/>
      <c r="N318" s="108"/>
      <c r="O318" s="82"/>
      <c r="P318" s="108"/>
      <c r="Q318" s="108"/>
      <c r="R318" s="108"/>
      <c r="T318" s="83"/>
      <c r="U318" s="80"/>
      <c r="V318" s="80"/>
      <c r="W318" s="80"/>
      <c r="X318" s="80"/>
      <c r="Y318" s="80"/>
      <c r="Z318" s="80"/>
      <c r="AA318" s="80"/>
      <c r="AU318" s="83"/>
      <c r="AV318" s="80"/>
      <c r="AW318" s="80"/>
      <c r="AX318" s="80"/>
      <c r="AY318" s="80"/>
      <c r="AZ318" s="80"/>
      <c r="BA318" s="80"/>
      <c r="BB318" s="80"/>
    </row>
    <row r="319" spans="10:54">
      <c r="J319" s="85"/>
      <c r="K319" s="108"/>
      <c r="L319" s="108"/>
      <c r="M319" s="108"/>
      <c r="N319" s="108"/>
      <c r="O319" s="82"/>
      <c r="P319" s="108"/>
      <c r="Q319" s="108"/>
      <c r="R319" s="108"/>
      <c r="T319" s="83"/>
      <c r="U319" s="80"/>
      <c r="V319" s="80"/>
      <c r="W319" s="80"/>
      <c r="X319" s="80"/>
      <c r="Y319" s="80"/>
      <c r="Z319" s="80"/>
      <c r="AA319" s="80"/>
      <c r="AU319" s="83"/>
      <c r="AV319" s="80"/>
      <c r="AW319" s="80"/>
      <c r="AX319" s="80"/>
      <c r="AY319" s="80"/>
      <c r="AZ319" s="80"/>
      <c r="BA319" s="80"/>
      <c r="BB319" s="80"/>
    </row>
    <row r="320" spans="10:54">
      <c r="J320" s="85"/>
      <c r="K320" s="108"/>
      <c r="L320" s="108"/>
      <c r="M320" s="108"/>
      <c r="N320" s="108"/>
      <c r="O320" s="82"/>
      <c r="P320" s="108"/>
      <c r="Q320" s="108"/>
      <c r="R320" s="108"/>
      <c r="T320" s="83"/>
      <c r="U320" s="80"/>
      <c r="V320" s="80"/>
      <c r="W320" s="80"/>
      <c r="X320" s="80"/>
      <c r="Y320" s="80"/>
      <c r="Z320" s="80"/>
      <c r="AA320" s="80"/>
      <c r="AU320" s="83"/>
      <c r="AV320" s="80"/>
      <c r="AW320" s="80"/>
      <c r="AX320" s="80"/>
      <c r="AY320" s="80"/>
      <c r="AZ320" s="80"/>
      <c r="BA320" s="80"/>
      <c r="BB320" s="80"/>
    </row>
    <row r="321" spans="10:54">
      <c r="J321" s="85"/>
      <c r="K321" s="108"/>
      <c r="L321" s="108"/>
      <c r="M321" s="108"/>
      <c r="N321" s="108"/>
      <c r="O321" s="82"/>
      <c r="P321" s="108"/>
      <c r="Q321" s="108"/>
      <c r="R321" s="108"/>
      <c r="T321" s="83"/>
      <c r="U321" s="80"/>
      <c r="V321" s="80"/>
      <c r="W321" s="80"/>
      <c r="X321" s="80"/>
      <c r="Y321" s="80"/>
      <c r="Z321" s="80"/>
      <c r="AA321" s="80"/>
      <c r="AU321" s="83"/>
      <c r="AV321" s="80"/>
      <c r="AW321" s="80"/>
      <c r="AX321" s="80"/>
      <c r="AY321" s="80"/>
      <c r="AZ321" s="80"/>
      <c r="BA321" s="80"/>
      <c r="BB321" s="80"/>
    </row>
    <row r="322" spans="10:54">
      <c r="J322" s="85"/>
      <c r="K322" s="108"/>
      <c r="L322" s="108"/>
      <c r="M322" s="108"/>
      <c r="N322" s="108"/>
      <c r="O322" s="82"/>
      <c r="P322" s="108"/>
      <c r="Q322" s="108"/>
      <c r="R322" s="108"/>
      <c r="T322" s="83"/>
      <c r="U322" s="80"/>
      <c r="V322" s="80"/>
      <c r="W322" s="80"/>
      <c r="X322" s="80"/>
      <c r="Y322" s="80"/>
      <c r="Z322" s="80"/>
      <c r="AA322" s="80"/>
      <c r="AU322" s="83"/>
      <c r="AV322" s="80"/>
      <c r="AW322" s="80"/>
      <c r="AX322" s="80"/>
      <c r="AY322" s="80"/>
      <c r="AZ322" s="80"/>
      <c r="BA322" s="80"/>
      <c r="BB322" s="80"/>
    </row>
    <row r="323" spans="10:54">
      <c r="J323" s="85"/>
      <c r="K323" s="108"/>
      <c r="L323" s="108"/>
      <c r="M323" s="108"/>
      <c r="N323" s="108"/>
      <c r="O323" s="82"/>
      <c r="P323" s="108"/>
      <c r="Q323" s="108"/>
      <c r="R323" s="108"/>
      <c r="T323" s="83"/>
      <c r="U323" s="80"/>
      <c r="V323" s="80"/>
      <c r="W323" s="80"/>
      <c r="X323" s="80"/>
      <c r="Y323" s="80"/>
      <c r="Z323" s="80"/>
      <c r="AA323" s="80"/>
      <c r="AU323" s="83"/>
      <c r="AV323" s="80"/>
      <c r="AW323" s="80"/>
      <c r="AX323" s="80"/>
      <c r="AY323" s="80"/>
      <c r="AZ323" s="80"/>
      <c r="BA323" s="80"/>
      <c r="BB323" s="80"/>
    </row>
    <row r="324" spans="10:54">
      <c r="J324" s="85"/>
      <c r="K324" s="108"/>
      <c r="L324" s="108"/>
      <c r="M324" s="108"/>
      <c r="N324" s="108"/>
      <c r="O324" s="82"/>
      <c r="P324" s="108"/>
      <c r="Q324" s="108"/>
      <c r="R324" s="108"/>
      <c r="T324" s="83"/>
      <c r="U324" s="80"/>
      <c r="V324" s="80"/>
      <c r="W324" s="80"/>
      <c r="X324" s="80"/>
      <c r="Y324" s="80"/>
      <c r="Z324" s="80"/>
      <c r="AA324" s="80"/>
      <c r="AU324" s="83"/>
      <c r="AV324" s="80"/>
      <c r="AW324" s="80"/>
      <c r="AX324" s="80"/>
      <c r="AY324" s="80"/>
      <c r="AZ324" s="80"/>
      <c r="BA324" s="80"/>
      <c r="BB324" s="80"/>
    </row>
    <row r="325" spans="10:54">
      <c r="J325" s="85"/>
      <c r="K325" s="108"/>
      <c r="L325" s="108"/>
      <c r="M325" s="108"/>
      <c r="N325" s="108"/>
      <c r="O325" s="82"/>
      <c r="P325" s="108"/>
      <c r="Q325" s="108"/>
      <c r="R325" s="108"/>
      <c r="T325" s="83"/>
      <c r="U325" s="80"/>
      <c r="V325" s="80"/>
      <c r="W325" s="80"/>
      <c r="X325" s="80"/>
      <c r="Y325" s="80"/>
      <c r="Z325" s="80"/>
      <c r="AA325" s="80"/>
      <c r="AU325" s="83"/>
      <c r="AV325" s="80"/>
      <c r="AW325" s="80"/>
      <c r="AX325" s="80"/>
      <c r="AY325" s="80"/>
      <c r="AZ325" s="80"/>
      <c r="BA325" s="80"/>
      <c r="BB325" s="80"/>
    </row>
    <row r="326" spans="10:54">
      <c r="J326" s="85"/>
      <c r="K326" s="108"/>
      <c r="L326" s="108"/>
      <c r="M326" s="108"/>
      <c r="N326" s="108"/>
      <c r="O326" s="82"/>
      <c r="P326" s="108"/>
      <c r="Q326" s="108"/>
      <c r="R326" s="108"/>
      <c r="T326" s="83"/>
      <c r="U326" s="80"/>
      <c r="V326" s="80"/>
      <c r="W326" s="80"/>
      <c r="X326" s="80"/>
      <c r="Y326" s="80"/>
      <c r="Z326" s="80"/>
      <c r="AA326" s="80"/>
      <c r="AU326" s="83"/>
      <c r="AV326" s="80"/>
      <c r="AW326" s="80"/>
      <c r="AX326" s="80"/>
      <c r="AY326" s="80"/>
      <c r="AZ326" s="80"/>
      <c r="BA326" s="80"/>
      <c r="BB326" s="80"/>
    </row>
    <row r="327" spans="10:54">
      <c r="J327" s="85"/>
      <c r="K327" s="108"/>
      <c r="L327" s="108"/>
      <c r="M327" s="108"/>
      <c r="N327" s="108"/>
      <c r="O327" s="82"/>
      <c r="P327" s="108"/>
      <c r="Q327" s="108"/>
      <c r="R327" s="108"/>
      <c r="T327" s="83"/>
      <c r="U327" s="80"/>
      <c r="V327" s="80"/>
      <c r="W327" s="80"/>
      <c r="X327" s="80"/>
      <c r="Y327" s="80"/>
      <c r="Z327" s="80"/>
      <c r="AA327" s="80"/>
      <c r="AU327" s="83"/>
      <c r="AV327" s="80"/>
      <c r="AW327" s="80"/>
      <c r="AX327" s="80"/>
      <c r="AY327" s="80"/>
      <c r="AZ327" s="80"/>
      <c r="BA327" s="80"/>
      <c r="BB327" s="80"/>
    </row>
    <row r="328" spans="10:54">
      <c r="J328" s="85"/>
      <c r="K328" s="108"/>
      <c r="L328" s="108"/>
      <c r="M328" s="108"/>
      <c r="N328" s="108"/>
      <c r="O328" s="82"/>
      <c r="P328" s="108"/>
      <c r="Q328" s="108"/>
      <c r="R328" s="108"/>
      <c r="T328" s="83"/>
      <c r="U328" s="80"/>
      <c r="V328" s="80"/>
      <c r="W328" s="80"/>
      <c r="X328" s="80"/>
      <c r="Y328" s="80"/>
      <c r="Z328" s="80"/>
      <c r="AA328" s="80"/>
      <c r="AU328" s="83"/>
      <c r="AV328" s="80"/>
      <c r="AW328" s="80"/>
      <c r="AX328" s="80"/>
      <c r="AY328" s="80"/>
      <c r="AZ328" s="80"/>
      <c r="BA328" s="80"/>
      <c r="BB328" s="80"/>
    </row>
    <row r="329" spans="10:54">
      <c r="J329" s="85"/>
      <c r="K329" s="108"/>
      <c r="L329" s="108"/>
      <c r="M329" s="108"/>
      <c r="N329" s="108"/>
      <c r="O329" s="82"/>
      <c r="P329" s="108"/>
      <c r="Q329" s="108"/>
      <c r="R329" s="108"/>
      <c r="T329" s="83"/>
      <c r="U329" s="80"/>
      <c r="V329" s="80"/>
      <c r="W329" s="80"/>
      <c r="X329" s="80"/>
      <c r="Y329" s="80"/>
      <c r="Z329" s="80"/>
      <c r="AA329" s="80"/>
      <c r="AU329" s="83"/>
      <c r="AV329" s="80"/>
      <c r="AW329" s="80"/>
      <c r="AX329" s="80"/>
      <c r="AY329" s="80"/>
      <c r="AZ329" s="80"/>
      <c r="BA329" s="80"/>
      <c r="BB329" s="80"/>
    </row>
    <row r="330" spans="10:54">
      <c r="J330" s="85"/>
      <c r="K330" s="108"/>
      <c r="L330" s="108"/>
      <c r="M330" s="108"/>
      <c r="N330" s="108"/>
      <c r="O330" s="82"/>
      <c r="P330" s="108"/>
      <c r="Q330" s="108"/>
      <c r="R330" s="108"/>
      <c r="T330" s="83"/>
      <c r="U330" s="80"/>
      <c r="V330" s="80"/>
      <c r="W330" s="80"/>
      <c r="X330" s="80"/>
      <c r="Y330" s="80"/>
      <c r="Z330" s="80"/>
      <c r="AA330" s="80"/>
      <c r="AU330" s="83"/>
      <c r="AV330" s="80"/>
      <c r="AW330" s="80"/>
      <c r="AX330" s="80"/>
      <c r="AY330" s="80"/>
      <c r="AZ330" s="80"/>
      <c r="BA330" s="80"/>
      <c r="BB330" s="80"/>
    </row>
    <row r="331" spans="10:54">
      <c r="J331" s="85"/>
      <c r="K331" s="108"/>
      <c r="L331" s="108"/>
      <c r="M331" s="108"/>
      <c r="N331" s="108"/>
      <c r="O331" s="82"/>
      <c r="P331" s="108"/>
      <c r="Q331" s="108"/>
      <c r="R331" s="108"/>
      <c r="T331" s="83"/>
      <c r="U331" s="80"/>
      <c r="V331" s="80"/>
      <c r="W331" s="80"/>
      <c r="X331" s="80"/>
      <c r="Y331" s="80"/>
      <c r="Z331" s="80"/>
      <c r="AA331" s="80"/>
      <c r="AU331" s="83"/>
      <c r="AV331" s="80"/>
      <c r="AW331" s="80"/>
      <c r="AX331" s="80"/>
      <c r="AY331" s="80"/>
      <c r="AZ331" s="80"/>
      <c r="BA331" s="80"/>
      <c r="BB331" s="80"/>
    </row>
    <row r="332" spans="10:54">
      <c r="J332" s="85"/>
      <c r="K332" s="108"/>
      <c r="L332" s="108"/>
      <c r="M332" s="108"/>
      <c r="N332" s="108"/>
      <c r="O332" s="82"/>
      <c r="P332" s="108"/>
      <c r="Q332" s="108"/>
      <c r="R332" s="108"/>
      <c r="T332" s="83"/>
      <c r="U332" s="80"/>
      <c r="V332" s="80"/>
      <c r="W332" s="80"/>
      <c r="X332" s="80"/>
      <c r="Y332" s="80"/>
      <c r="Z332" s="80"/>
      <c r="AA332" s="80"/>
      <c r="AU332" s="83"/>
      <c r="AV332" s="80"/>
      <c r="AW332" s="80"/>
      <c r="AX332" s="80"/>
      <c r="AY332" s="80"/>
      <c r="AZ332" s="80"/>
      <c r="BA332" s="80"/>
      <c r="BB332" s="80"/>
    </row>
    <row r="333" spans="10:54">
      <c r="J333" s="85"/>
      <c r="K333" s="108"/>
      <c r="L333" s="108"/>
      <c r="M333" s="108"/>
      <c r="N333" s="108"/>
      <c r="O333" s="82"/>
      <c r="P333" s="108"/>
      <c r="Q333" s="108"/>
      <c r="R333" s="108"/>
      <c r="T333" s="83"/>
      <c r="U333" s="80"/>
      <c r="V333" s="80"/>
      <c r="W333" s="80"/>
      <c r="X333" s="80"/>
      <c r="Y333" s="80"/>
      <c r="Z333" s="80"/>
      <c r="AA333" s="80"/>
      <c r="AU333" s="83"/>
      <c r="AV333" s="80"/>
      <c r="AW333" s="80"/>
      <c r="AX333" s="80"/>
      <c r="AY333" s="80"/>
      <c r="AZ333" s="80"/>
      <c r="BA333" s="80"/>
      <c r="BB333" s="80"/>
    </row>
    <row r="334" spans="10:54">
      <c r="J334" s="85"/>
      <c r="K334" s="108"/>
      <c r="L334" s="108"/>
      <c r="M334" s="108"/>
      <c r="N334" s="108"/>
      <c r="O334" s="82"/>
      <c r="P334" s="108"/>
      <c r="Q334" s="108"/>
      <c r="R334" s="108"/>
      <c r="T334" s="83"/>
      <c r="U334" s="80"/>
      <c r="V334" s="80"/>
      <c r="W334" s="80"/>
      <c r="X334" s="80"/>
      <c r="Y334" s="80"/>
      <c r="Z334" s="80"/>
      <c r="AA334" s="80"/>
      <c r="AU334" s="83"/>
      <c r="AV334" s="80"/>
      <c r="AW334" s="80"/>
      <c r="AX334" s="80"/>
      <c r="AY334" s="80"/>
      <c r="AZ334" s="80"/>
      <c r="BA334" s="80"/>
      <c r="BB334" s="80"/>
    </row>
    <row r="335" spans="10:54">
      <c r="J335" s="85"/>
      <c r="K335" s="108"/>
      <c r="L335" s="108"/>
      <c r="M335" s="108"/>
      <c r="N335" s="108"/>
      <c r="O335" s="82"/>
      <c r="P335" s="108"/>
      <c r="Q335" s="108"/>
      <c r="R335" s="108"/>
      <c r="T335" s="83"/>
      <c r="U335" s="80"/>
      <c r="V335" s="80"/>
      <c r="W335" s="80"/>
      <c r="X335" s="80"/>
      <c r="Y335" s="80"/>
      <c r="Z335" s="80"/>
      <c r="AA335" s="80"/>
      <c r="AU335" s="83"/>
      <c r="AV335" s="80"/>
      <c r="AW335" s="80"/>
      <c r="AX335" s="80"/>
      <c r="AY335" s="80"/>
      <c r="AZ335" s="80"/>
      <c r="BA335" s="80"/>
      <c r="BB335" s="80"/>
    </row>
    <row r="336" spans="10:54">
      <c r="J336" s="85"/>
      <c r="K336" s="108"/>
      <c r="L336" s="108"/>
      <c r="M336" s="108"/>
      <c r="N336" s="108"/>
      <c r="O336" s="82"/>
      <c r="P336" s="108"/>
      <c r="Q336" s="108"/>
      <c r="R336" s="108"/>
      <c r="T336" s="83"/>
      <c r="U336" s="80"/>
      <c r="V336" s="80"/>
      <c r="W336" s="80"/>
      <c r="X336" s="80"/>
      <c r="Y336" s="80"/>
      <c r="Z336" s="80"/>
      <c r="AA336" s="80"/>
      <c r="AU336" s="83"/>
      <c r="AV336" s="80"/>
      <c r="AW336" s="80"/>
      <c r="AX336" s="80"/>
      <c r="AY336" s="80"/>
      <c r="AZ336" s="80"/>
      <c r="BA336" s="80"/>
      <c r="BB336" s="80"/>
    </row>
    <row r="337" spans="10:54">
      <c r="J337" s="85"/>
      <c r="K337" s="108"/>
      <c r="L337" s="108"/>
      <c r="M337" s="108"/>
      <c r="N337" s="108"/>
      <c r="O337" s="82"/>
      <c r="P337" s="108"/>
      <c r="Q337" s="108"/>
      <c r="R337" s="108"/>
      <c r="T337" s="83"/>
      <c r="U337" s="80"/>
      <c r="V337" s="80"/>
      <c r="W337" s="80"/>
      <c r="X337" s="80"/>
      <c r="Y337" s="80"/>
      <c r="Z337" s="80"/>
      <c r="AA337" s="80"/>
      <c r="AU337" s="83"/>
      <c r="AV337" s="80"/>
      <c r="AW337" s="80"/>
      <c r="AX337" s="80"/>
      <c r="AY337" s="80"/>
      <c r="AZ337" s="80"/>
      <c r="BA337" s="80"/>
      <c r="BB337" s="80"/>
    </row>
    <row r="338" spans="10:54">
      <c r="J338" s="85"/>
      <c r="K338" s="108"/>
      <c r="L338" s="108"/>
      <c r="M338" s="108"/>
      <c r="N338" s="108"/>
      <c r="O338" s="82"/>
      <c r="P338" s="108"/>
      <c r="Q338" s="108"/>
      <c r="R338" s="108"/>
      <c r="T338" s="83"/>
      <c r="U338" s="80"/>
      <c r="V338" s="80"/>
      <c r="W338" s="80"/>
      <c r="X338" s="80"/>
      <c r="Y338" s="80"/>
      <c r="Z338" s="80"/>
      <c r="AA338" s="80"/>
      <c r="AU338" s="83"/>
      <c r="AV338" s="80"/>
      <c r="AW338" s="80"/>
      <c r="AX338" s="80"/>
      <c r="AY338" s="80"/>
      <c r="AZ338" s="80"/>
      <c r="BA338" s="80"/>
      <c r="BB338" s="80"/>
    </row>
    <row r="339" spans="10:54">
      <c r="J339" s="85"/>
      <c r="K339" s="108"/>
      <c r="L339" s="108"/>
      <c r="M339" s="108"/>
      <c r="N339" s="108"/>
      <c r="O339" s="82"/>
      <c r="P339" s="108"/>
      <c r="Q339" s="108"/>
      <c r="R339" s="108"/>
      <c r="T339" s="83"/>
      <c r="U339" s="80"/>
      <c r="V339" s="80"/>
      <c r="W339" s="80"/>
      <c r="X339" s="80"/>
      <c r="Y339" s="80"/>
      <c r="Z339" s="80"/>
      <c r="AA339" s="80"/>
      <c r="AU339" s="83"/>
      <c r="AV339" s="80"/>
      <c r="AW339" s="80"/>
      <c r="AX339" s="80"/>
      <c r="AY339" s="80"/>
      <c r="AZ339" s="80"/>
      <c r="BA339" s="80"/>
      <c r="BB339" s="80"/>
    </row>
    <row r="340" spans="10:54">
      <c r="J340" s="85"/>
      <c r="K340" s="108"/>
      <c r="L340" s="108"/>
      <c r="M340" s="108"/>
      <c r="N340" s="108"/>
      <c r="O340" s="82"/>
      <c r="P340" s="108"/>
      <c r="Q340" s="108"/>
      <c r="R340" s="108"/>
      <c r="T340" s="83"/>
      <c r="U340" s="80"/>
      <c r="V340" s="80"/>
      <c r="W340" s="80"/>
      <c r="X340" s="80"/>
      <c r="Y340" s="80"/>
      <c r="Z340" s="80"/>
      <c r="AA340" s="80"/>
      <c r="AU340" s="83"/>
      <c r="AV340" s="80"/>
      <c r="AW340" s="80"/>
      <c r="AX340" s="80"/>
      <c r="AY340" s="80"/>
      <c r="AZ340" s="80"/>
      <c r="BA340" s="80"/>
      <c r="BB340" s="80"/>
    </row>
    <row r="341" spans="10:54">
      <c r="J341" s="85"/>
      <c r="K341" s="108"/>
      <c r="L341" s="108"/>
      <c r="M341" s="108"/>
      <c r="N341" s="108"/>
      <c r="O341" s="82"/>
      <c r="P341" s="108"/>
      <c r="Q341" s="108"/>
      <c r="R341" s="108"/>
      <c r="T341" s="83"/>
      <c r="U341" s="80"/>
      <c r="V341" s="80"/>
      <c r="W341" s="80"/>
      <c r="X341" s="80"/>
      <c r="Y341" s="80"/>
      <c r="Z341" s="80"/>
      <c r="AA341" s="80"/>
      <c r="AU341" s="83"/>
      <c r="AV341" s="80"/>
      <c r="AW341" s="80"/>
      <c r="AX341" s="80"/>
      <c r="AY341" s="80"/>
      <c r="AZ341" s="80"/>
      <c r="BA341" s="80"/>
      <c r="BB341" s="80"/>
    </row>
    <row r="342" spans="10:54">
      <c r="J342" s="85"/>
      <c r="K342" s="108"/>
      <c r="L342" s="108"/>
      <c r="M342" s="108"/>
      <c r="N342" s="108"/>
      <c r="O342" s="82"/>
      <c r="P342" s="108"/>
      <c r="Q342" s="108"/>
      <c r="R342" s="108"/>
      <c r="T342" s="83"/>
      <c r="U342" s="80"/>
      <c r="V342" s="80"/>
      <c r="W342" s="80"/>
      <c r="X342" s="80"/>
      <c r="Y342" s="80"/>
      <c r="Z342" s="80"/>
      <c r="AA342" s="80"/>
      <c r="AU342" s="83"/>
      <c r="AV342" s="80"/>
      <c r="AW342" s="80"/>
      <c r="AX342" s="80"/>
      <c r="AY342" s="80"/>
      <c r="AZ342" s="80"/>
      <c r="BA342" s="80"/>
      <c r="BB342" s="80"/>
    </row>
    <row r="343" spans="10:54">
      <c r="J343" s="85"/>
      <c r="K343" s="108"/>
      <c r="L343" s="108"/>
      <c r="M343" s="108"/>
      <c r="N343" s="108"/>
      <c r="O343" s="82"/>
      <c r="P343" s="108"/>
      <c r="Q343" s="108"/>
      <c r="R343" s="108"/>
      <c r="T343" s="83"/>
      <c r="U343" s="80"/>
      <c r="V343" s="80"/>
      <c r="W343" s="80"/>
      <c r="X343" s="80"/>
      <c r="Y343" s="80"/>
      <c r="Z343" s="80"/>
      <c r="AA343" s="80"/>
      <c r="AU343" s="83"/>
      <c r="AV343" s="80"/>
      <c r="AW343" s="80"/>
      <c r="AX343" s="80"/>
      <c r="AY343" s="80"/>
      <c r="AZ343" s="80"/>
      <c r="BA343" s="80"/>
      <c r="BB343" s="80"/>
    </row>
    <row r="344" spans="10:54">
      <c r="J344" s="85"/>
      <c r="K344" s="108"/>
      <c r="L344" s="108"/>
      <c r="M344" s="108"/>
      <c r="N344" s="108"/>
      <c r="O344" s="82"/>
      <c r="P344" s="108"/>
      <c r="Q344" s="108"/>
      <c r="R344" s="108"/>
      <c r="T344" s="83"/>
      <c r="U344" s="80"/>
      <c r="V344" s="80"/>
      <c r="W344" s="80"/>
      <c r="X344" s="80"/>
      <c r="Y344" s="80"/>
      <c r="Z344" s="80"/>
      <c r="AA344" s="80"/>
      <c r="AU344" s="83"/>
      <c r="AV344" s="80"/>
      <c r="AW344" s="80"/>
      <c r="AX344" s="80"/>
      <c r="AY344" s="80"/>
      <c r="AZ344" s="80"/>
      <c r="BA344" s="80"/>
      <c r="BB344" s="80"/>
    </row>
    <row r="345" spans="10:54">
      <c r="J345" s="85"/>
      <c r="K345" s="108"/>
      <c r="L345" s="108"/>
      <c r="M345" s="108"/>
      <c r="N345" s="108"/>
      <c r="O345" s="82"/>
      <c r="P345" s="108"/>
      <c r="Q345" s="108"/>
      <c r="R345" s="108"/>
      <c r="T345" s="83"/>
      <c r="U345" s="80"/>
      <c r="V345" s="80"/>
      <c r="W345" s="80"/>
      <c r="X345" s="80"/>
      <c r="Y345" s="80"/>
      <c r="Z345" s="80"/>
      <c r="AA345" s="80"/>
      <c r="AU345" s="83"/>
      <c r="AV345" s="80"/>
      <c r="AW345" s="80"/>
      <c r="AX345" s="80"/>
      <c r="AY345" s="80"/>
      <c r="AZ345" s="80"/>
      <c r="BA345" s="80"/>
      <c r="BB345" s="80"/>
    </row>
    <row r="346" spans="10:54">
      <c r="J346" s="85"/>
      <c r="K346" s="108"/>
      <c r="L346" s="108"/>
      <c r="M346" s="108"/>
      <c r="N346" s="108"/>
      <c r="O346" s="82"/>
      <c r="P346" s="108"/>
      <c r="Q346" s="108"/>
      <c r="R346" s="108"/>
      <c r="T346" s="83"/>
      <c r="U346" s="80"/>
      <c r="V346" s="80"/>
      <c r="W346" s="80"/>
      <c r="X346" s="80"/>
      <c r="Y346" s="80"/>
      <c r="Z346" s="80"/>
      <c r="AA346" s="80"/>
      <c r="AU346" s="83"/>
      <c r="AV346" s="80"/>
      <c r="AW346" s="80"/>
      <c r="AX346" s="80"/>
      <c r="AY346" s="80"/>
      <c r="AZ346" s="80"/>
      <c r="BA346" s="80"/>
      <c r="BB346" s="80"/>
    </row>
    <row r="347" spans="10:54">
      <c r="J347" s="85"/>
      <c r="K347" s="108"/>
      <c r="L347" s="108"/>
      <c r="M347" s="108"/>
      <c r="N347" s="108"/>
      <c r="O347" s="82"/>
      <c r="P347" s="108"/>
      <c r="Q347" s="108"/>
      <c r="R347" s="108"/>
      <c r="T347" s="83"/>
      <c r="U347" s="80"/>
      <c r="V347" s="80"/>
      <c r="W347" s="80"/>
      <c r="X347" s="80"/>
      <c r="Y347" s="80"/>
      <c r="Z347" s="80"/>
      <c r="AA347" s="80"/>
      <c r="AU347" s="83"/>
      <c r="AV347" s="80"/>
      <c r="AW347" s="80"/>
      <c r="AX347" s="80"/>
      <c r="AY347" s="80"/>
      <c r="AZ347" s="80"/>
      <c r="BA347" s="80"/>
      <c r="BB347" s="80"/>
    </row>
    <row r="348" spans="10:54">
      <c r="J348" s="85"/>
      <c r="K348" s="108"/>
      <c r="L348" s="108"/>
      <c r="M348" s="108"/>
      <c r="N348" s="108"/>
      <c r="O348" s="82"/>
      <c r="P348" s="108"/>
      <c r="Q348" s="108"/>
      <c r="R348" s="108"/>
      <c r="T348" s="83"/>
      <c r="U348" s="80"/>
      <c r="V348" s="80"/>
      <c r="W348" s="80"/>
      <c r="X348" s="80"/>
      <c r="Y348" s="80"/>
      <c r="Z348" s="80"/>
      <c r="AA348" s="80"/>
      <c r="AU348" s="83"/>
      <c r="AV348" s="80"/>
      <c r="AW348" s="80"/>
      <c r="AX348" s="80"/>
      <c r="AY348" s="80"/>
      <c r="AZ348" s="80"/>
      <c r="BA348" s="80"/>
      <c r="BB348" s="80"/>
    </row>
    <row r="349" spans="10:54">
      <c r="J349" s="85"/>
      <c r="K349" s="108"/>
      <c r="L349" s="108"/>
      <c r="M349" s="108"/>
      <c r="N349" s="108"/>
      <c r="O349" s="82"/>
      <c r="P349" s="108"/>
      <c r="Q349" s="108"/>
      <c r="R349" s="108"/>
      <c r="T349" s="83"/>
      <c r="U349" s="80"/>
      <c r="V349" s="80"/>
      <c r="W349" s="80"/>
      <c r="X349" s="80"/>
      <c r="Y349" s="80"/>
      <c r="Z349" s="80"/>
      <c r="AA349" s="80"/>
      <c r="AU349" s="83"/>
      <c r="AV349" s="80"/>
      <c r="AW349" s="80"/>
      <c r="AX349" s="80"/>
      <c r="AY349" s="80"/>
      <c r="AZ349" s="80"/>
      <c r="BA349" s="80"/>
      <c r="BB349" s="80"/>
    </row>
    <row r="350" spans="10:54">
      <c r="J350" s="85"/>
      <c r="K350" s="108"/>
      <c r="L350" s="108"/>
      <c r="M350" s="108"/>
      <c r="N350" s="108"/>
      <c r="O350" s="82"/>
      <c r="P350" s="108"/>
      <c r="Q350" s="108"/>
      <c r="R350" s="108"/>
      <c r="T350" s="83"/>
      <c r="U350" s="80"/>
      <c r="V350" s="80"/>
      <c r="W350" s="80"/>
      <c r="X350" s="80"/>
      <c r="Y350" s="80"/>
      <c r="Z350" s="80"/>
      <c r="AA350" s="80"/>
      <c r="AU350" s="83"/>
      <c r="AV350" s="80"/>
      <c r="AW350" s="80"/>
      <c r="AX350" s="80"/>
      <c r="AY350" s="80"/>
      <c r="AZ350" s="80"/>
      <c r="BA350" s="80"/>
      <c r="BB350" s="80"/>
    </row>
    <row r="351" spans="10:54">
      <c r="J351" s="85"/>
      <c r="K351" s="108"/>
      <c r="L351" s="108"/>
      <c r="M351" s="108"/>
      <c r="N351" s="108"/>
      <c r="O351" s="82"/>
      <c r="P351" s="108"/>
      <c r="Q351" s="108"/>
      <c r="R351" s="108"/>
      <c r="T351" s="83"/>
      <c r="U351" s="80"/>
      <c r="V351" s="80"/>
      <c r="W351" s="80"/>
      <c r="X351" s="80"/>
      <c r="Y351" s="80"/>
      <c r="Z351" s="80"/>
      <c r="AA351" s="80"/>
      <c r="AU351" s="83"/>
      <c r="AV351" s="80"/>
      <c r="AW351" s="80"/>
      <c r="AX351" s="80"/>
      <c r="AY351" s="80"/>
      <c r="AZ351" s="80"/>
      <c r="BA351" s="80"/>
      <c r="BB351" s="80"/>
    </row>
    <row r="352" spans="10:54">
      <c r="J352" s="85"/>
      <c r="K352" s="108"/>
      <c r="L352" s="108"/>
      <c r="M352" s="108"/>
      <c r="N352" s="108"/>
      <c r="O352" s="82"/>
      <c r="P352" s="108"/>
      <c r="Q352" s="108"/>
      <c r="R352" s="108"/>
      <c r="T352" s="83"/>
      <c r="U352" s="80"/>
      <c r="V352" s="80"/>
      <c r="W352" s="80"/>
      <c r="X352" s="80"/>
      <c r="Y352" s="80"/>
      <c r="Z352" s="80"/>
      <c r="AA352" s="80"/>
      <c r="AU352" s="83"/>
      <c r="AV352" s="80"/>
      <c r="AW352" s="80"/>
      <c r="AX352" s="80"/>
      <c r="AY352" s="80"/>
      <c r="AZ352" s="80"/>
      <c r="BA352" s="80"/>
      <c r="BB352" s="80"/>
    </row>
    <row r="353" spans="10:54">
      <c r="J353" s="85"/>
      <c r="K353" s="108"/>
      <c r="L353" s="108"/>
      <c r="M353" s="108"/>
      <c r="N353" s="108"/>
      <c r="O353" s="82"/>
      <c r="P353" s="108"/>
      <c r="Q353" s="108"/>
      <c r="R353" s="108"/>
      <c r="T353" s="83"/>
      <c r="U353" s="80"/>
      <c r="V353" s="80"/>
      <c r="W353" s="80"/>
      <c r="X353" s="80"/>
      <c r="Y353" s="80"/>
      <c r="Z353" s="80"/>
      <c r="AA353" s="80"/>
      <c r="AU353" s="83"/>
      <c r="AV353" s="80"/>
      <c r="AW353" s="80"/>
      <c r="AX353" s="80"/>
      <c r="AY353" s="80"/>
      <c r="AZ353" s="80"/>
      <c r="BA353" s="80"/>
      <c r="BB353" s="80"/>
    </row>
    <row r="354" spans="10:54">
      <c r="J354" s="107"/>
      <c r="K354" s="87"/>
      <c r="L354" s="87"/>
      <c r="M354" s="87"/>
      <c r="N354" s="87"/>
      <c r="P354" s="87"/>
      <c r="Q354" s="87"/>
      <c r="R354" s="87"/>
    </row>
    <row r="355" spans="10:54">
      <c r="J355" s="107"/>
      <c r="K355" s="87"/>
      <c r="L355" s="87"/>
      <c r="M355" s="87"/>
      <c r="N355" s="87"/>
      <c r="P355" s="87"/>
      <c r="Q355" s="87"/>
      <c r="R355" s="87"/>
    </row>
    <row r="356" spans="10:54">
      <c r="J356" s="107"/>
      <c r="K356" s="87"/>
      <c r="L356" s="87"/>
      <c r="M356" s="87"/>
      <c r="N356" s="87"/>
      <c r="P356" s="87"/>
      <c r="Q356" s="87"/>
      <c r="R356" s="87"/>
    </row>
    <row r="357" spans="10:54">
      <c r="J357" s="107"/>
      <c r="K357" s="87"/>
      <c r="L357" s="87"/>
      <c r="M357" s="87"/>
      <c r="N357" s="87"/>
      <c r="P357" s="87"/>
      <c r="Q357" s="87"/>
      <c r="R357" s="87"/>
    </row>
    <row r="358" spans="10:54">
      <c r="J358" s="107"/>
      <c r="K358" s="87"/>
      <c r="L358" s="87"/>
      <c r="M358" s="87"/>
      <c r="N358" s="87"/>
      <c r="P358" s="87"/>
      <c r="Q358" s="87"/>
      <c r="R358" s="87"/>
    </row>
    <row r="359" spans="10:54">
      <c r="J359" s="107"/>
      <c r="K359" s="87"/>
      <c r="L359" s="87"/>
      <c r="M359" s="87"/>
      <c r="N359" s="87"/>
      <c r="P359" s="87"/>
      <c r="Q359" s="87"/>
      <c r="R359" s="87"/>
    </row>
    <row r="360" spans="10:54">
      <c r="J360" s="107"/>
      <c r="K360" s="87"/>
      <c r="L360" s="87"/>
      <c r="M360" s="87"/>
      <c r="N360" s="87"/>
      <c r="P360" s="87"/>
      <c r="Q360" s="87"/>
      <c r="R360" s="87"/>
    </row>
    <row r="361" spans="10:54">
      <c r="J361" s="107"/>
      <c r="K361" s="87"/>
      <c r="L361" s="87"/>
      <c r="M361" s="87"/>
      <c r="N361" s="87"/>
      <c r="P361" s="87"/>
      <c r="Q361" s="87"/>
      <c r="R361" s="87"/>
    </row>
    <row r="362" spans="10:54">
      <c r="J362" s="107"/>
      <c r="K362" s="87"/>
      <c r="L362" s="87"/>
      <c r="M362" s="87"/>
      <c r="N362" s="87"/>
      <c r="P362" s="87"/>
      <c r="Q362" s="87"/>
      <c r="R362" s="87"/>
    </row>
    <row r="363" spans="10:54">
      <c r="J363" s="107"/>
      <c r="K363" s="87"/>
      <c r="L363" s="87"/>
      <c r="M363" s="87"/>
      <c r="N363" s="87"/>
      <c r="P363" s="87"/>
      <c r="Q363" s="87"/>
      <c r="R363" s="87"/>
    </row>
    <row r="364" spans="10:54">
      <c r="J364" s="107"/>
      <c r="K364" s="87"/>
      <c r="L364" s="87"/>
      <c r="M364" s="87"/>
      <c r="N364" s="87"/>
      <c r="P364" s="87"/>
      <c r="Q364" s="87"/>
      <c r="R364" s="87"/>
    </row>
    <row r="365" spans="10:54">
      <c r="J365" s="107"/>
      <c r="K365" s="87"/>
      <c r="L365" s="87"/>
      <c r="M365" s="87"/>
      <c r="N365" s="87"/>
      <c r="P365" s="87"/>
      <c r="Q365" s="87"/>
      <c r="R365" s="87"/>
    </row>
    <row r="366" spans="10:54">
      <c r="J366" s="107"/>
      <c r="K366" s="87"/>
      <c r="L366" s="87"/>
      <c r="M366" s="87"/>
      <c r="N366" s="87"/>
      <c r="P366" s="87"/>
      <c r="Q366" s="87"/>
      <c r="R366" s="87"/>
    </row>
    <row r="367" spans="10:54">
      <c r="J367" s="107"/>
      <c r="K367" s="87"/>
      <c r="L367" s="87"/>
      <c r="M367" s="87"/>
      <c r="N367" s="87"/>
      <c r="P367" s="87"/>
      <c r="Q367" s="87"/>
      <c r="R367" s="87"/>
    </row>
    <row r="368" spans="10:54">
      <c r="J368" s="107"/>
      <c r="K368" s="87"/>
      <c r="L368" s="87"/>
      <c r="M368" s="87"/>
      <c r="N368" s="87"/>
      <c r="P368" s="87"/>
      <c r="Q368" s="87"/>
      <c r="R368" s="87"/>
    </row>
    <row r="369" spans="10:18">
      <c r="J369" s="107"/>
      <c r="K369" s="87"/>
      <c r="L369" s="87"/>
      <c r="M369" s="87"/>
      <c r="N369" s="87"/>
      <c r="P369" s="87"/>
      <c r="Q369" s="87"/>
      <c r="R369" s="87"/>
    </row>
    <row r="370" spans="10:18">
      <c r="J370" s="107"/>
      <c r="K370" s="87"/>
      <c r="L370" s="87"/>
      <c r="M370" s="87"/>
      <c r="N370" s="87"/>
      <c r="P370" s="87"/>
      <c r="Q370" s="87"/>
      <c r="R370" s="87"/>
    </row>
    <row r="371" spans="10:18">
      <c r="J371" s="107"/>
      <c r="K371" s="87"/>
      <c r="L371" s="87"/>
      <c r="M371" s="87"/>
      <c r="N371" s="87"/>
      <c r="P371" s="87"/>
      <c r="Q371" s="87"/>
      <c r="R371" s="87"/>
    </row>
    <row r="372" spans="10:18">
      <c r="J372" s="107"/>
      <c r="K372" s="87"/>
      <c r="L372" s="87"/>
      <c r="M372" s="87"/>
      <c r="N372" s="87"/>
      <c r="P372" s="87"/>
      <c r="Q372" s="87"/>
      <c r="R372" s="87"/>
    </row>
    <row r="373" spans="10:18">
      <c r="J373" s="107"/>
      <c r="K373" s="87"/>
      <c r="L373" s="87"/>
      <c r="M373" s="87"/>
      <c r="N373" s="87"/>
      <c r="P373" s="87"/>
      <c r="Q373" s="87"/>
      <c r="R373" s="87"/>
    </row>
    <row r="374" spans="10:18">
      <c r="J374" s="107"/>
      <c r="K374" s="87"/>
      <c r="L374" s="87"/>
      <c r="M374" s="87"/>
      <c r="N374" s="87"/>
      <c r="P374" s="87"/>
      <c r="Q374" s="87"/>
      <c r="R374" s="87"/>
    </row>
    <row r="375" spans="10:18">
      <c r="J375" s="107"/>
      <c r="K375" s="87"/>
      <c r="L375" s="87"/>
      <c r="M375" s="87"/>
      <c r="N375" s="87"/>
      <c r="P375" s="87"/>
      <c r="Q375" s="87"/>
      <c r="R375" s="87"/>
    </row>
    <row r="376" spans="10:18">
      <c r="J376" s="107"/>
      <c r="K376" s="87"/>
      <c r="L376" s="87"/>
      <c r="M376" s="87"/>
      <c r="N376" s="87"/>
      <c r="P376" s="87"/>
      <c r="Q376" s="87"/>
      <c r="R376" s="87"/>
    </row>
    <row r="377" spans="10:18">
      <c r="J377" s="107"/>
      <c r="K377" s="87"/>
      <c r="L377" s="87"/>
      <c r="M377" s="87"/>
      <c r="N377" s="87"/>
      <c r="P377" s="87"/>
      <c r="Q377" s="87"/>
      <c r="R377" s="87"/>
    </row>
    <row r="378" spans="10:18">
      <c r="J378" s="107"/>
      <c r="K378" s="87"/>
      <c r="L378" s="87"/>
      <c r="M378" s="87"/>
      <c r="N378" s="87"/>
      <c r="P378" s="87"/>
      <c r="Q378" s="87"/>
      <c r="R378" s="87"/>
    </row>
    <row r="379" spans="10:18">
      <c r="J379" s="107"/>
      <c r="K379" s="87"/>
      <c r="L379" s="87"/>
      <c r="M379" s="87"/>
      <c r="N379" s="87"/>
      <c r="P379" s="87"/>
      <c r="Q379" s="87"/>
      <c r="R379" s="87"/>
    </row>
    <row r="380" spans="10:18">
      <c r="J380" s="107"/>
      <c r="K380" s="87"/>
      <c r="L380" s="87"/>
      <c r="M380" s="87"/>
      <c r="N380" s="87"/>
      <c r="P380" s="87"/>
      <c r="Q380" s="87"/>
      <c r="R380" s="87"/>
    </row>
    <row r="381" spans="10:18">
      <c r="J381" s="107"/>
      <c r="K381" s="87"/>
      <c r="L381" s="87"/>
      <c r="M381" s="87"/>
      <c r="N381" s="87"/>
      <c r="P381" s="87"/>
      <c r="Q381" s="87"/>
      <c r="R381" s="87"/>
    </row>
    <row r="382" spans="10:18">
      <c r="J382" s="107"/>
      <c r="K382" s="87"/>
      <c r="L382" s="87"/>
      <c r="M382" s="87"/>
      <c r="N382" s="87"/>
      <c r="P382" s="87"/>
      <c r="Q382" s="87"/>
      <c r="R382" s="87"/>
    </row>
    <row r="383" spans="10:18">
      <c r="J383" s="107"/>
      <c r="K383" s="87"/>
      <c r="L383" s="87"/>
      <c r="M383" s="87"/>
      <c r="N383" s="87"/>
      <c r="P383" s="87"/>
      <c r="Q383" s="87"/>
      <c r="R383" s="87"/>
    </row>
    <row r="384" spans="10:18">
      <c r="J384" s="107"/>
      <c r="K384" s="87"/>
      <c r="L384" s="87"/>
      <c r="M384" s="87"/>
      <c r="N384" s="87"/>
      <c r="P384" s="87"/>
      <c r="Q384" s="87"/>
      <c r="R384" s="87"/>
    </row>
    <row r="385" spans="10:18">
      <c r="J385" s="107"/>
      <c r="K385" s="87"/>
      <c r="L385" s="87"/>
      <c r="M385" s="87"/>
      <c r="N385" s="87"/>
      <c r="P385" s="87"/>
      <c r="Q385" s="87"/>
      <c r="R385" s="87"/>
    </row>
    <row r="386" spans="10:18">
      <c r="J386" s="107"/>
      <c r="K386" s="87"/>
      <c r="L386" s="87"/>
      <c r="M386" s="87"/>
      <c r="N386" s="87"/>
      <c r="P386" s="87"/>
      <c r="Q386" s="87"/>
      <c r="R386" s="87"/>
    </row>
    <row r="387" spans="10:18">
      <c r="J387" s="107"/>
      <c r="K387" s="87"/>
      <c r="L387" s="87"/>
      <c r="M387" s="87"/>
      <c r="N387" s="87"/>
      <c r="P387" s="87"/>
      <c r="Q387" s="87"/>
      <c r="R387" s="87"/>
    </row>
    <row r="388" spans="10:18">
      <c r="J388" s="107"/>
      <c r="K388" s="87"/>
      <c r="L388" s="87"/>
      <c r="M388" s="87"/>
      <c r="N388" s="87"/>
      <c r="P388" s="87"/>
      <c r="Q388" s="87"/>
      <c r="R388" s="87"/>
    </row>
    <row r="389" spans="10:18">
      <c r="J389" s="107"/>
      <c r="K389" s="87"/>
      <c r="L389" s="87"/>
      <c r="M389" s="87"/>
      <c r="N389" s="87"/>
      <c r="P389" s="87"/>
      <c r="Q389" s="87"/>
      <c r="R389" s="87"/>
    </row>
    <row r="390" spans="10:18">
      <c r="J390" s="107"/>
      <c r="K390" s="87"/>
      <c r="L390" s="87"/>
      <c r="M390" s="87"/>
      <c r="N390" s="87"/>
      <c r="P390" s="87"/>
      <c r="Q390" s="87"/>
      <c r="R390" s="87"/>
    </row>
    <row r="391" spans="10:18">
      <c r="J391" s="107"/>
      <c r="K391" s="87"/>
      <c r="L391" s="87"/>
      <c r="M391" s="87"/>
      <c r="N391" s="87"/>
      <c r="P391" s="87"/>
      <c r="Q391" s="87"/>
      <c r="R391" s="87"/>
    </row>
    <row r="392" spans="10:18">
      <c r="J392" s="107"/>
      <c r="K392" s="87"/>
      <c r="L392" s="87"/>
      <c r="M392" s="87"/>
      <c r="N392" s="87"/>
      <c r="P392" s="87"/>
      <c r="Q392" s="87"/>
      <c r="R392" s="87"/>
    </row>
    <row r="393" spans="10:18">
      <c r="J393" s="107"/>
      <c r="K393" s="87"/>
      <c r="L393" s="87"/>
      <c r="M393" s="87"/>
      <c r="N393" s="87"/>
      <c r="P393" s="87"/>
      <c r="Q393" s="87"/>
      <c r="R393" s="87"/>
    </row>
    <row r="394" spans="10:18">
      <c r="J394" s="107"/>
      <c r="K394" s="87"/>
      <c r="L394" s="87"/>
      <c r="M394" s="87"/>
      <c r="N394" s="87"/>
      <c r="P394" s="87"/>
      <c r="Q394" s="87"/>
      <c r="R394" s="87"/>
    </row>
    <row r="395" spans="10:18">
      <c r="J395" s="107"/>
      <c r="K395" s="87"/>
      <c r="L395" s="87"/>
      <c r="M395" s="87"/>
      <c r="N395" s="87"/>
      <c r="P395" s="87"/>
      <c r="Q395" s="87"/>
      <c r="R395" s="87"/>
    </row>
    <row r="396" spans="10:18">
      <c r="J396" s="107"/>
      <c r="K396" s="87"/>
      <c r="L396" s="87"/>
      <c r="M396" s="87"/>
      <c r="N396" s="87"/>
      <c r="P396" s="87"/>
      <c r="Q396" s="87"/>
      <c r="R396" s="87"/>
    </row>
    <row r="397" spans="10:18">
      <c r="J397" s="107"/>
      <c r="K397" s="87"/>
      <c r="L397" s="87"/>
      <c r="M397" s="87"/>
      <c r="N397" s="87"/>
      <c r="P397" s="87"/>
      <c r="Q397" s="87"/>
      <c r="R397" s="87"/>
    </row>
    <row r="398" spans="10:18">
      <c r="J398" s="107"/>
      <c r="K398" s="87"/>
      <c r="L398" s="87"/>
      <c r="M398" s="87"/>
      <c r="N398" s="87"/>
      <c r="P398" s="87"/>
      <c r="Q398" s="87"/>
      <c r="R398" s="87"/>
    </row>
    <row r="399" spans="10:18">
      <c r="J399" s="107"/>
      <c r="K399" s="87"/>
      <c r="L399" s="87"/>
      <c r="M399" s="87"/>
      <c r="N399" s="87"/>
      <c r="P399" s="87"/>
      <c r="Q399" s="87"/>
      <c r="R399" s="87"/>
    </row>
    <row r="400" spans="10:18">
      <c r="J400" s="107"/>
      <c r="K400" s="87"/>
      <c r="L400" s="87"/>
      <c r="M400" s="87"/>
      <c r="N400" s="87"/>
      <c r="P400" s="87"/>
      <c r="Q400" s="87"/>
      <c r="R400" s="87"/>
    </row>
    <row r="401" spans="10:18">
      <c r="J401" s="107"/>
      <c r="K401" s="87"/>
      <c r="L401" s="87"/>
      <c r="M401" s="87"/>
      <c r="N401" s="87"/>
      <c r="P401" s="87"/>
      <c r="Q401" s="87"/>
      <c r="R401" s="87"/>
    </row>
    <row r="402" spans="10:18">
      <c r="J402" s="107"/>
      <c r="K402" s="87"/>
      <c r="L402" s="87"/>
      <c r="M402" s="87"/>
      <c r="N402" s="87"/>
      <c r="P402" s="87"/>
      <c r="Q402" s="87"/>
      <c r="R402" s="87"/>
    </row>
    <row r="403" spans="10:18">
      <c r="J403" s="107"/>
      <c r="K403" s="87"/>
      <c r="L403" s="87"/>
      <c r="M403" s="87"/>
      <c r="N403" s="87"/>
      <c r="P403" s="87"/>
      <c r="Q403" s="87"/>
      <c r="R403" s="87"/>
    </row>
    <row r="404" spans="10:18">
      <c r="J404" s="107"/>
      <c r="K404" s="87"/>
      <c r="L404" s="87"/>
      <c r="M404" s="87"/>
      <c r="N404" s="87"/>
      <c r="P404" s="87"/>
      <c r="Q404" s="87"/>
      <c r="R404" s="87"/>
    </row>
    <row r="405" spans="10:18">
      <c r="J405" s="107"/>
      <c r="K405" s="87"/>
      <c r="L405" s="87"/>
      <c r="M405" s="87"/>
      <c r="N405" s="87"/>
      <c r="P405" s="87"/>
      <c r="Q405" s="87"/>
      <c r="R405" s="87"/>
    </row>
    <row r="406" spans="10:18">
      <c r="J406" s="107"/>
      <c r="K406" s="87"/>
      <c r="L406" s="87"/>
      <c r="M406" s="87"/>
      <c r="N406" s="87"/>
      <c r="P406" s="87"/>
      <c r="Q406" s="87"/>
      <c r="R406" s="87"/>
    </row>
    <row r="407" spans="10:18">
      <c r="J407" s="107"/>
      <c r="K407" s="87"/>
      <c r="L407" s="87"/>
      <c r="M407" s="87"/>
      <c r="N407" s="87"/>
      <c r="P407" s="87"/>
      <c r="Q407" s="87"/>
      <c r="R407" s="87"/>
    </row>
    <row r="408" spans="10:18">
      <c r="J408" s="107"/>
      <c r="K408" s="87"/>
      <c r="L408" s="87"/>
      <c r="M408" s="87"/>
      <c r="N408" s="87"/>
      <c r="P408" s="87"/>
      <c r="Q408" s="87"/>
      <c r="R408" s="87"/>
    </row>
    <row r="409" spans="10:18">
      <c r="J409" s="107"/>
      <c r="K409" s="87"/>
      <c r="L409" s="87"/>
      <c r="M409" s="87"/>
      <c r="N409" s="87"/>
      <c r="P409" s="87"/>
      <c r="Q409" s="87"/>
      <c r="R409" s="87"/>
    </row>
    <row r="410" spans="10:18">
      <c r="J410" s="107"/>
      <c r="K410" s="87"/>
      <c r="L410" s="87"/>
      <c r="M410" s="87"/>
      <c r="N410" s="87"/>
      <c r="P410" s="87"/>
      <c r="Q410" s="87"/>
      <c r="R410" s="87"/>
    </row>
    <row r="411" spans="10:18">
      <c r="J411" s="107"/>
      <c r="K411" s="87"/>
      <c r="L411" s="87"/>
      <c r="M411" s="87"/>
      <c r="N411" s="87"/>
      <c r="P411" s="87"/>
      <c r="Q411" s="87"/>
      <c r="R411" s="87"/>
    </row>
    <row r="412" spans="10:18">
      <c r="J412" s="107"/>
      <c r="K412" s="87"/>
      <c r="L412" s="87"/>
      <c r="M412" s="87"/>
      <c r="N412" s="87"/>
      <c r="P412" s="87"/>
      <c r="Q412" s="87"/>
      <c r="R412" s="87"/>
    </row>
    <row r="413" spans="10:18">
      <c r="J413" s="107"/>
      <c r="K413" s="87"/>
      <c r="L413" s="87"/>
      <c r="M413" s="87"/>
      <c r="N413" s="87"/>
      <c r="P413" s="87"/>
      <c r="Q413" s="87"/>
      <c r="R413" s="87"/>
    </row>
    <row r="414" spans="10:18">
      <c r="J414" s="107"/>
      <c r="K414" s="87"/>
      <c r="L414" s="87"/>
      <c r="M414" s="87"/>
      <c r="N414" s="87"/>
      <c r="P414" s="87"/>
      <c r="Q414" s="87"/>
      <c r="R414" s="87"/>
    </row>
    <row r="415" spans="10:18">
      <c r="J415" s="107"/>
      <c r="K415" s="87"/>
      <c r="L415" s="87"/>
      <c r="M415" s="87"/>
      <c r="N415" s="87"/>
      <c r="P415" s="87"/>
      <c r="Q415" s="87"/>
      <c r="R415" s="87"/>
    </row>
    <row r="416" spans="10:18">
      <c r="J416" s="107"/>
      <c r="K416" s="87"/>
      <c r="L416" s="87"/>
      <c r="M416" s="87"/>
      <c r="N416" s="87"/>
      <c r="P416" s="87"/>
      <c r="Q416" s="87"/>
      <c r="R416" s="87"/>
    </row>
    <row r="417" spans="10:18">
      <c r="J417" s="107"/>
      <c r="K417" s="87"/>
      <c r="L417" s="87"/>
      <c r="M417" s="87"/>
      <c r="N417" s="87"/>
      <c r="P417" s="87"/>
      <c r="Q417" s="87"/>
      <c r="R417" s="87"/>
    </row>
    <row r="418" spans="10:18">
      <c r="J418" s="107"/>
      <c r="K418" s="87"/>
      <c r="L418" s="87"/>
      <c r="M418" s="87"/>
      <c r="N418" s="87"/>
      <c r="P418" s="87"/>
      <c r="Q418" s="87"/>
      <c r="R418" s="87"/>
    </row>
    <row r="419" spans="10:18">
      <c r="J419" s="107"/>
      <c r="K419" s="87"/>
      <c r="L419" s="87"/>
      <c r="M419" s="87"/>
      <c r="N419" s="87"/>
      <c r="P419" s="87"/>
      <c r="Q419" s="87"/>
      <c r="R419" s="87"/>
    </row>
    <row r="420" spans="10:18">
      <c r="J420" s="107"/>
      <c r="K420" s="87"/>
      <c r="L420" s="87"/>
      <c r="M420" s="87"/>
      <c r="N420" s="87"/>
      <c r="P420" s="87"/>
      <c r="Q420" s="87"/>
      <c r="R420" s="87"/>
    </row>
    <row r="421" spans="10:18">
      <c r="J421" s="107"/>
      <c r="K421" s="87"/>
      <c r="L421" s="87"/>
      <c r="M421" s="87"/>
      <c r="N421" s="87"/>
      <c r="P421" s="87"/>
      <c r="Q421" s="87"/>
      <c r="R421" s="87"/>
    </row>
    <row r="422" spans="10:18">
      <c r="J422" s="107"/>
      <c r="K422" s="87"/>
      <c r="L422" s="87"/>
      <c r="M422" s="87"/>
      <c r="N422" s="87"/>
      <c r="P422" s="87"/>
      <c r="Q422" s="87"/>
      <c r="R422" s="87"/>
    </row>
    <row r="423" spans="10:18">
      <c r="J423" s="107"/>
      <c r="K423" s="87"/>
      <c r="L423" s="87"/>
      <c r="M423" s="87"/>
      <c r="N423" s="87"/>
      <c r="P423" s="87"/>
      <c r="Q423" s="87"/>
      <c r="R423" s="87"/>
    </row>
    <row r="424" spans="10:18">
      <c r="J424" s="107"/>
      <c r="K424" s="87"/>
      <c r="L424" s="87"/>
      <c r="M424" s="87"/>
      <c r="N424" s="87"/>
      <c r="P424" s="87"/>
      <c r="Q424" s="87"/>
      <c r="R424" s="87"/>
    </row>
    <row r="425" spans="10:18">
      <c r="J425" s="107"/>
      <c r="K425" s="87"/>
      <c r="L425" s="87"/>
      <c r="M425" s="87"/>
      <c r="N425" s="87"/>
      <c r="P425" s="87"/>
      <c r="Q425" s="87"/>
      <c r="R425" s="87"/>
    </row>
    <row r="426" spans="10:18">
      <c r="J426" s="107"/>
      <c r="K426" s="87"/>
      <c r="L426" s="87"/>
      <c r="M426" s="87"/>
      <c r="N426" s="87"/>
      <c r="P426" s="87"/>
      <c r="Q426" s="87"/>
      <c r="R426" s="87"/>
    </row>
    <row r="427" spans="10:18">
      <c r="J427" s="107"/>
      <c r="K427" s="87"/>
      <c r="L427" s="87"/>
      <c r="M427" s="87"/>
      <c r="N427" s="87"/>
      <c r="P427" s="87"/>
      <c r="Q427" s="87"/>
      <c r="R427" s="87"/>
    </row>
    <row r="428" spans="10:18">
      <c r="J428" s="107"/>
      <c r="K428" s="87"/>
      <c r="L428" s="87"/>
      <c r="M428" s="87"/>
      <c r="N428" s="87"/>
      <c r="P428" s="87"/>
      <c r="Q428" s="87"/>
      <c r="R428" s="87"/>
    </row>
    <row r="429" spans="10:18">
      <c r="J429" s="107"/>
      <c r="K429" s="87"/>
      <c r="L429" s="87"/>
      <c r="M429" s="87"/>
      <c r="N429" s="87"/>
      <c r="P429" s="87"/>
      <c r="Q429" s="87"/>
      <c r="R429" s="87"/>
    </row>
    <row r="430" spans="10:18">
      <c r="J430" s="107"/>
      <c r="K430" s="87"/>
      <c r="L430" s="87"/>
      <c r="M430" s="87"/>
      <c r="N430" s="87"/>
      <c r="P430" s="87"/>
      <c r="Q430" s="87"/>
      <c r="R430" s="87"/>
    </row>
    <row r="431" spans="10:18">
      <c r="J431" s="107"/>
      <c r="K431" s="87"/>
      <c r="L431" s="87"/>
      <c r="M431" s="87"/>
      <c r="N431" s="87"/>
      <c r="P431" s="87"/>
      <c r="Q431" s="87"/>
      <c r="R431" s="87"/>
    </row>
    <row r="432" spans="10:18">
      <c r="J432" s="107"/>
      <c r="K432" s="87"/>
      <c r="L432" s="87"/>
      <c r="M432" s="87"/>
      <c r="N432" s="87"/>
      <c r="P432" s="87"/>
      <c r="Q432" s="87"/>
      <c r="R432" s="87"/>
    </row>
    <row r="433" spans="10:18">
      <c r="J433" s="107"/>
      <c r="K433" s="87"/>
      <c r="L433" s="87"/>
      <c r="M433" s="87"/>
      <c r="N433" s="87"/>
      <c r="P433" s="87"/>
      <c r="Q433" s="87"/>
      <c r="R433" s="87"/>
    </row>
    <row r="434" spans="10:18">
      <c r="J434" s="107"/>
      <c r="K434" s="87"/>
      <c r="L434" s="87"/>
      <c r="M434" s="87"/>
      <c r="N434" s="87"/>
      <c r="P434" s="87"/>
      <c r="Q434" s="87"/>
      <c r="R434" s="87"/>
    </row>
    <row r="435" spans="10:18">
      <c r="J435" s="107"/>
      <c r="K435" s="87"/>
      <c r="L435" s="87"/>
      <c r="M435" s="87"/>
      <c r="N435" s="87"/>
      <c r="P435" s="87"/>
      <c r="Q435" s="87"/>
      <c r="R435" s="87"/>
    </row>
    <row r="436" spans="10:18">
      <c r="J436" s="107"/>
      <c r="K436" s="87"/>
      <c r="L436" s="87"/>
      <c r="M436" s="87"/>
      <c r="N436" s="87"/>
      <c r="P436" s="87"/>
      <c r="Q436" s="87"/>
      <c r="R436" s="87"/>
    </row>
    <row r="437" spans="10:18">
      <c r="J437" s="107"/>
      <c r="K437" s="87"/>
      <c r="L437" s="87"/>
      <c r="M437" s="87"/>
      <c r="N437" s="87"/>
      <c r="P437" s="87"/>
      <c r="Q437" s="87"/>
      <c r="R437" s="87"/>
    </row>
    <row r="438" spans="10:18">
      <c r="J438" s="107"/>
      <c r="K438" s="87"/>
      <c r="L438" s="87"/>
      <c r="M438" s="87"/>
      <c r="N438" s="87"/>
      <c r="P438" s="87"/>
      <c r="Q438" s="87"/>
      <c r="R438" s="87"/>
    </row>
    <row r="439" spans="10:18">
      <c r="J439" s="107"/>
      <c r="K439" s="87"/>
      <c r="L439" s="87"/>
      <c r="M439" s="87"/>
      <c r="N439" s="87"/>
      <c r="P439" s="87"/>
      <c r="Q439" s="87"/>
      <c r="R439" s="87"/>
    </row>
    <row r="440" spans="10:18">
      <c r="J440" s="107"/>
      <c r="K440" s="87"/>
      <c r="L440" s="87"/>
      <c r="M440" s="87"/>
      <c r="N440" s="87"/>
      <c r="P440" s="87"/>
      <c r="Q440" s="87"/>
      <c r="R440" s="87"/>
    </row>
    <row r="441" spans="10:18">
      <c r="J441" s="107"/>
      <c r="K441" s="87"/>
      <c r="L441" s="87"/>
      <c r="M441" s="87"/>
      <c r="N441" s="87"/>
      <c r="P441" s="87"/>
      <c r="Q441" s="87"/>
      <c r="R441" s="87"/>
    </row>
    <row r="442" spans="10:18">
      <c r="J442" s="107"/>
      <c r="K442" s="87"/>
      <c r="L442" s="87"/>
      <c r="M442" s="87"/>
      <c r="N442" s="87"/>
      <c r="P442" s="87"/>
      <c r="Q442" s="87"/>
      <c r="R442" s="87"/>
    </row>
    <row r="443" spans="10:18">
      <c r="J443" s="107"/>
      <c r="K443" s="87"/>
      <c r="L443" s="87"/>
      <c r="M443" s="87"/>
      <c r="N443" s="87"/>
      <c r="P443" s="87"/>
      <c r="Q443" s="87"/>
      <c r="R443" s="87"/>
    </row>
    <row r="444" spans="10:18">
      <c r="J444" s="107"/>
      <c r="K444" s="87"/>
      <c r="L444" s="87"/>
      <c r="M444" s="87"/>
      <c r="N444" s="87"/>
      <c r="P444" s="87"/>
      <c r="Q444" s="87"/>
      <c r="R444" s="87"/>
    </row>
    <row r="445" spans="10:18">
      <c r="J445" s="107"/>
      <c r="K445" s="87"/>
      <c r="L445" s="87"/>
      <c r="M445" s="87"/>
      <c r="N445" s="87"/>
      <c r="P445" s="87"/>
      <c r="Q445" s="87"/>
      <c r="R445" s="87"/>
    </row>
    <row r="446" spans="10:18">
      <c r="J446" s="107"/>
      <c r="K446" s="87"/>
      <c r="L446" s="87"/>
      <c r="M446" s="87"/>
      <c r="N446" s="87"/>
      <c r="P446" s="87"/>
      <c r="Q446" s="87"/>
      <c r="R446" s="87"/>
    </row>
    <row r="447" spans="10:18">
      <c r="J447" s="107"/>
      <c r="K447" s="87"/>
      <c r="L447" s="87"/>
      <c r="M447" s="87"/>
      <c r="N447" s="87"/>
      <c r="P447" s="87"/>
      <c r="Q447" s="87"/>
      <c r="R447" s="87"/>
    </row>
    <row r="448" spans="10:18">
      <c r="J448" s="107"/>
      <c r="K448" s="87"/>
      <c r="L448" s="87"/>
      <c r="M448" s="87"/>
      <c r="N448" s="87"/>
      <c r="P448" s="87"/>
      <c r="Q448" s="87"/>
      <c r="R448" s="87"/>
    </row>
    <row r="449" spans="10:18">
      <c r="J449" s="107"/>
      <c r="K449" s="87"/>
      <c r="L449" s="87"/>
      <c r="M449" s="87"/>
      <c r="N449" s="87"/>
      <c r="P449" s="87"/>
      <c r="Q449" s="87"/>
      <c r="R449" s="87"/>
    </row>
    <row r="450" spans="10:18">
      <c r="J450" s="107"/>
      <c r="K450" s="87"/>
      <c r="L450" s="87"/>
      <c r="M450" s="87"/>
      <c r="N450" s="87"/>
      <c r="P450" s="87"/>
      <c r="Q450" s="87"/>
      <c r="R450" s="87"/>
    </row>
    <row r="451" spans="10:18">
      <c r="J451" s="107"/>
      <c r="K451" s="87"/>
      <c r="L451" s="87"/>
      <c r="M451" s="87"/>
      <c r="N451" s="87"/>
      <c r="P451" s="87"/>
      <c r="Q451" s="87"/>
      <c r="R451" s="87"/>
    </row>
    <row r="452" spans="10:18">
      <c r="J452" s="107"/>
      <c r="K452" s="87"/>
      <c r="L452" s="87"/>
      <c r="M452" s="87"/>
      <c r="N452" s="87"/>
      <c r="P452" s="87"/>
      <c r="Q452" s="87"/>
      <c r="R452" s="87"/>
    </row>
    <row r="453" spans="10:18">
      <c r="J453" s="107"/>
      <c r="K453" s="87"/>
      <c r="L453" s="87"/>
      <c r="M453" s="87"/>
      <c r="N453" s="87"/>
      <c r="P453" s="87"/>
      <c r="Q453" s="87"/>
      <c r="R453" s="87"/>
    </row>
    <row r="454" spans="10:18">
      <c r="J454" s="107"/>
      <c r="K454" s="87"/>
      <c r="L454" s="87"/>
      <c r="M454" s="87"/>
      <c r="N454" s="87"/>
      <c r="P454" s="87"/>
      <c r="Q454" s="87"/>
      <c r="R454" s="87"/>
    </row>
    <row r="455" spans="10:18">
      <c r="J455" s="107"/>
      <c r="K455" s="87"/>
      <c r="L455" s="87"/>
      <c r="M455" s="87"/>
      <c r="N455" s="87"/>
      <c r="P455" s="87"/>
      <c r="Q455" s="87"/>
      <c r="R455" s="87"/>
    </row>
    <row r="456" spans="10:18">
      <c r="J456" s="107"/>
      <c r="K456" s="87"/>
      <c r="L456" s="87"/>
      <c r="M456" s="87"/>
      <c r="N456" s="87"/>
      <c r="P456" s="87"/>
      <c r="Q456" s="87"/>
      <c r="R456" s="87"/>
    </row>
    <row r="457" spans="10:18">
      <c r="J457" s="107"/>
      <c r="K457" s="87"/>
      <c r="L457" s="87"/>
      <c r="M457" s="87"/>
      <c r="N457" s="87"/>
      <c r="P457" s="87"/>
      <c r="Q457" s="87"/>
      <c r="R457" s="87"/>
    </row>
    <row r="458" spans="10:18">
      <c r="J458" s="107"/>
      <c r="K458" s="87"/>
      <c r="L458" s="87"/>
      <c r="M458" s="87"/>
      <c r="N458" s="87"/>
      <c r="P458" s="87"/>
      <c r="Q458" s="87"/>
      <c r="R458" s="87"/>
    </row>
    <row r="459" spans="10:18">
      <c r="J459" s="107"/>
      <c r="K459" s="87"/>
      <c r="L459" s="87"/>
      <c r="M459" s="87"/>
      <c r="N459" s="87"/>
      <c r="P459" s="87"/>
      <c r="Q459" s="87"/>
      <c r="R459" s="87"/>
    </row>
    <row r="460" spans="10:18">
      <c r="J460" s="107"/>
      <c r="K460" s="87"/>
      <c r="L460" s="87"/>
      <c r="M460" s="87"/>
      <c r="N460" s="87"/>
      <c r="P460" s="87"/>
      <c r="Q460" s="87"/>
      <c r="R460" s="87"/>
    </row>
    <row r="461" spans="10:18">
      <c r="J461" s="107"/>
      <c r="K461" s="87"/>
      <c r="L461" s="87"/>
      <c r="M461" s="87"/>
      <c r="N461" s="87"/>
      <c r="P461" s="87"/>
      <c r="Q461" s="87"/>
      <c r="R461" s="87"/>
    </row>
    <row r="462" spans="10:18">
      <c r="J462" s="107"/>
      <c r="K462" s="87"/>
      <c r="L462" s="87"/>
      <c r="M462" s="87"/>
      <c r="N462" s="87"/>
      <c r="P462" s="87"/>
      <c r="Q462" s="87"/>
      <c r="R462" s="87"/>
    </row>
    <row r="463" spans="10:18">
      <c r="J463" s="107"/>
      <c r="K463" s="87"/>
      <c r="L463" s="87"/>
      <c r="M463" s="87"/>
      <c r="N463" s="87"/>
      <c r="P463" s="87"/>
      <c r="Q463" s="87"/>
      <c r="R463" s="87"/>
    </row>
    <row r="464" spans="10:18">
      <c r="J464" s="107"/>
      <c r="K464" s="87"/>
      <c r="L464" s="87"/>
      <c r="M464" s="87"/>
      <c r="N464" s="87"/>
      <c r="P464" s="87"/>
      <c r="Q464" s="87"/>
      <c r="R464" s="87"/>
    </row>
    <row r="465" spans="10:18">
      <c r="J465" s="107"/>
      <c r="K465" s="87"/>
      <c r="L465" s="87"/>
      <c r="M465" s="87"/>
      <c r="N465" s="87"/>
      <c r="P465" s="87"/>
      <c r="Q465" s="87"/>
      <c r="R465" s="87"/>
    </row>
    <row r="466" spans="10:18">
      <c r="J466" s="107"/>
      <c r="K466" s="87"/>
      <c r="L466" s="87"/>
      <c r="M466" s="87"/>
      <c r="N466" s="87"/>
      <c r="P466" s="87"/>
      <c r="Q466" s="87"/>
      <c r="R466" s="87"/>
    </row>
    <row r="467" spans="10:18">
      <c r="J467" s="107"/>
      <c r="K467" s="87"/>
      <c r="L467" s="87"/>
      <c r="M467" s="87"/>
      <c r="N467" s="87"/>
      <c r="P467" s="87"/>
      <c r="Q467" s="87"/>
      <c r="R467" s="87"/>
    </row>
    <row r="468" spans="10:18">
      <c r="J468" s="107"/>
      <c r="K468" s="87"/>
      <c r="L468" s="87"/>
      <c r="M468" s="87"/>
      <c r="N468" s="87"/>
      <c r="P468" s="87"/>
      <c r="Q468" s="87"/>
      <c r="R468" s="87"/>
    </row>
    <row r="469" spans="10:18">
      <c r="J469" s="107"/>
      <c r="K469" s="87"/>
      <c r="L469" s="87"/>
      <c r="M469" s="87"/>
      <c r="N469" s="87"/>
      <c r="P469" s="87"/>
      <c r="Q469" s="87"/>
      <c r="R469" s="87"/>
    </row>
    <row r="470" spans="10:18">
      <c r="J470" s="107"/>
      <c r="K470" s="87"/>
      <c r="L470" s="87"/>
      <c r="M470" s="87"/>
      <c r="N470" s="87"/>
      <c r="P470" s="87"/>
      <c r="Q470" s="87"/>
      <c r="R470" s="87"/>
    </row>
    <row r="471" spans="10:18">
      <c r="J471" s="107"/>
      <c r="K471" s="87"/>
      <c r="L471" s="87"/>
      <c r="M471" s="87"/>
      <c r="N471" s="87"/>
      <c r="P471" s="87"/>
      <c r="Q471" s="87"/>
      <c r="R471" s="87"/>
    </row>
    <row r="472" spans="10:18">
      <c r="J472" s="107"/>
      <c r="K472" s="87"/>
      <c r="L472" s="87"/>
      <c r="M472" s="87"/>
      <c r="N472" s="87"/>
      <c r="P472" s="87"/>
      <c r="Q472" s="87"/>
      <c r="R472" s="87"/>
    </row>
    <row r="473" spans="10:18">
      <c r="J473" s="107"/>
      <c r="K473" s="87"/>
      <c r="L473" s="87"/>
      <c r="M473" s="87"/>
      <c r="N473" s="87"/>
      <c r="P473" s="87"/>
      <c r="Q473" s="87"/>
      <c r="R473" s="87"/>
    </row>
    <row r="474" spans="10:18">
      <c r="J474" s="107"/>
      <c r="K474" s="87"/>
      <c r="L474" s="87"/>
      <c r="M474" s="87"/>
      <c r="N474" s="87"/>
      <c r="P474" s="87"/>
      <c r="Q474" s="87"/>
      <c r="R474" s="87"/>
    </row>
    <row r="475" spans="10:18">
      <c r="J475" s="107"/>
      <c r="K475" s="87"/>
      <c r="L475" s="87"/>
      <c r="M475" s="87"/>
      <c r="N475" s="87"/>
      <c r="P475" s="87"/>
      <c r="Q475" s="87"/>
      <c r="R475" s="87"/>
    </row>
    <row r="476" spans="10:18">
      <c r="J476" s="107"/>
      <c r="K476" s="87"/>
      <c r="L476" s="87"/>
      <c r="M476" s="87"/>
      <c r="N476" s="87"/>
      <c r="P476" s="87"/>
      <c r="Q476" s="87"/>
      <c r="R476" s="87"/>
    </row>
    <row r="477" spans="10:18">
      <c r="J477" s="107"/>
      <c r="K477" s="87"/>
      <c r="L477" s="87"/>
      <c r="M477" s="87"/>
      <c r="N477" s="87"/>
      <c r="P477" s="87"/>
      <c r="Q477" s="87"/>
      <c r="R477" s="87"/>
    </row>
    <row r="478" spans="10:18">
      <c r="J478" s="107"/>
      <c r="K478" s="87"/>
      <c r="L478" s="87"/>
      <c r="M478" s="87"/>
      <c r="N478" s="87"/>
      <c r="P478" s="87"/>
      <c r="Q478" s="87"/>
      <c r="R478" s="87"/>
    </row>
    <row r="479" spans="10:18">
      <c r="J479" s="107"/>
      <c r="K479" s="87"/>
      <c r="L479" s="87"/>
      <c r="M479" s="87"/>
      <c r="N479" s="87"/>
      <c r="P479" s="87"/>
      <c r="Q479" s="87"/>
      <c r="R479" s="87"/>
    </row>
    <row r="480" spans="10:18">
      <c r="J480" s="107"/>
      <c r="K480" s="87"/>
      <c r="L480" s="87"/>
      <c r="M480" s="87"/>
      <c r="N480" s="87"/>
      <c r="P480" s="87"/>
      <c r="Q480" s="87"/>
      <c r="R480" s="87"/>
    </row>
    <row r="481" spans="10:18">
      <c r="J481" s="107"/>
      <c r="K481" s="87"/>
      <c r="L481" s="87"/>
      <c r="M481" s="87"/>
      <c r="N481" s="87"/>
      <c r="P481" s="87"/>
      <c r="Q481" s="87"/>
      <c r="R481" s="87"/>
    </row>
    <row r="482" spans="10:18">
      <c r="J482" s="107"/>
      <c r="K482" s="87"/>
      <c r="L482" s="87"/>
      <c r="M482" s="87"/>
      <c r="N482" s="87"/>
      <c r="P482" s="87"/>
      <c r="Q482" s="87"/>
      <c r="R482" s="87"/>
    </row>
    <row r="483" spans="10:18">
      <c r="J483" s="107"/>
      <c r="K483" s="87"/>
      <c r="L483" s="87"/>
      <c r="M483" s="87"/>
      <c r="N483" s="87"/>
      <c r="P483" s="87"/>
      <c r="Q483" s="87"/>
      <c r="R483" s="87"/>
    </row>
    <row r="484" spans="10:18">
      <c r="J484" s="107"/>
      <c r="K484" s="87"/>
      <c r="L484" s="87"/>
      <c r="M484" s="87"/>
      <c r="N484" s="87"/>
      <c r="P484" s="87"/>
      <c r="Q484" s="87"/>
      <c r="R484" s="87"/>
    </row>
    <row r="485" spans="10:18">
      <c r="J485" s="107"/>
      <c r="K485" s="87"/>
      <c r="L485" s="87"/>
      <c r="M485" s="87"/>
      <c r="N485" s="87"/>
      <c r="P485" s="87"/>
      <c r="Q485" s="87"/>
      <c r="R485" s="87"/>
    </row>
    <row r="486" spans="10:18">
      <c r="J486" s="107"/>
      <c r="K486" s="87"/>
      <c r="L486" s="87"/>
      <c r="M486" s="87"/>
      <c r="N486" s="87"/>
      <c r="P486" s="87"/>
      <c r="Q486" s="87"/>
      <c r="R486" s="87"/>
    </row>
    <row r="487" spans="10:18">
      <c r="J487" s="107"/>
      <c r="K487" s="87"/>
      <c r="L487" s="87"/>
      <c r="M487" s="87"/>
      <c r="N487" s="87"/>
      <c r="P487" s="87"/>
      <c r="Q487" s="87"/>
      <c r="R487" s="87"/>
    </row>
    <row r="488" spans="10:18">
      <c r="J488" s="107"/>
      <c r="K488" s="87"/>
      <c r="L488" s="87"/>
      <c r="M488" s="87"/>
      <c r="N488" s="87"/>
      <c r="P488" s="87"/>
      <c r="Q488" s="87"/>
      <c r="R488" s="87"/>
    </row>
    <row r="489" spans="10:18">
      <c r="J489" s="107"/>
      <c r="K489" s="87"/>
      <c r="L489" s="87"/>
      <c r="M489" s="87"/>
      <c r="N489" s="87"/>
      <c r="P489" s="87"/>
      <c r="Q489" s="87"/>
      <c r="R489" s="87"/>
    </row>
    <row r="490" spans="10:18">
      <c r="J490" s="107"/>
      <c r="K490" s="87"/>
      <c r="L490" s="87"/>
      <c r="M490" s="87"/>
      <c r="N490" s="87"/>
      <c r="P490" s="87"/>
      <c r="Q490" s="87"/>
      <c r="R490" s="87"/>
    </row>
    <row r="491" spans="10:18">
      <c r="J491" s="107"/>
      <c r="K491" s="87"/>
      <c r="L491" s="87"/>
      <c r="M491" s="87"/>
      <c r="N491" s="87"/>
      <c r="P491" s="87"/>
      <c r="Q491" s="87"/>
      <c r="R491" s="87"/>
    </row>
    <row r="492" spans="10:18">
      <c r="J492" s="107"/>
      <c r="K492" s="87"/>
      <c r="L492" s="87"/>
      <c r="M492" s="87"/>
      <c r="N492" s="87"/>
      <c r="P492" s="87"/>
      <c r="Q492" s="87"/>
      <c r="R492" s="87"/>
    </row>
    <row r="493" spans="10:18">
      <c r="J493" s="107"/>
      <c r="K493" s="87"/>
      <c r="L493" s="87"/>
      <c r="M493" s="87"/>
      <c r="N493" s="87"/>
      <c r="P493" s="87"/>
      <c r="Q493" s="87"/>
      <c r="R493" s="87"/>
    </row>
    <row r="494" spans="10:18">
      <c r="J494" s="107"/>
      <c r="K494" s="87"/>
      <c r="L494" s="87"/>
      <c r="M494" s="87"/>
      <c r="N494" s="87"/>
      <c r="P494" s="87"/>
      <c r="Q494" s="87"/>
      <c r="R494" s="87"/>
    </row>
    <row r="495" spans="10:18">
      <c r="J495" s="107"/>
      <c r="K495" s="87"/>
      <c r="L495" s="87"/>
      <c r="M495" s="87"/>
      <c r="N495" s="87"/>
      <c r="P495" s="87"/>
      <c r="Q495" s="87"/>
      <c r="R495" s="87"/>
    </row>
    <row r="496" spans="10:18">
      <c r="J496" s="107"/>
      <c r="K496" s="87"/>
      <c r="L496" s="87"/>
      <c r="M496" s="87"/>
      <c r="N496" s="87"/>
      <c r="P496" s="87"/>
      <c r="Q496" s="87"/>
      <c r="R496" s="87"/>
    </row>
    <row r="497" spans="10:18">
      <c r="J497" s="107"/>
      <c r="K497" s="87"/>
      <c r="L497" s="87"/>
      <c r="M497" s="87"/>
      <c r="N497" s="87"/>
      <c r="P497" s="87"/>
      <c r="Q497" s="87"/>
      <c r="R497" s="87"/>
    </row>
    <row r="498" spans="10:18">
      <c r="J498" s="107"/>
      <c r="K498" s="87"/>
      <c r="L498" s="87"/>
      <c r="M498" s="87"/>
      <c r="N498" s="87"/>
      <c r="P498" s="87"/>
      <c r="Q498" s="87"/>
      <c r="R498" s="87"/>
    </row>
    <row r="499" spans="10:18">
      <c r="J499" s="107"/>
      <c r="K499" s="87"/>
      <c r="L499" s="87"/>
      <c r="M499" s="87"/>
      <c r="N499" s="87"/>
      <c r="P499" s="87"/>
      <c r="Q499" s="87"/>
      <c r="R499" s="87"/>
    </row>
    <row r="500" spans="10:18">
      <c r="J500" s="107"/>
      <c r="K500" s="87"/>
      <c r="L500" s="87"/>
      <c r="M500" s="87"/>
      <c r="N500" s="87"/>
      <c r="P500" s="87"/>
      <c r="Q500" s="87"/>
      <c r="R500" s="87"/>
    </row>
    <row r="501" spans="10:18">
      <c r="J501" s="107"/>
      <c r="K501" s="87"/>
      <c r="L501" s="87"/>
      <c r="M501" s="87"/>
      <c r="N501" s="87"/>
      <c r="P501" s="87"/>
      <c r="Q501" s="87"/>
      <c r="R501" s="87"/>
    </row>
    <row r="502" spans="10:18">
      <c r="J502" s="107"/>
      <c r="K502" s="87"/>
      <c r="L502" s="87"/>
      <c r="M502" s="87"/>
      <c r="N502" s="87"/>
      <c r="P502" s="87"/>
      <c r="Q502" s="87"/>
      <c r="R502" s="87"/>
    </row>
    <row r="503" spans="10:18">
      <c r="J503" s="107"/>
      <c r="K503" s="87"/>
      <c r="L503" s="87"/>
      <c r="M503" s="87"/>
      <c r="N503" s="87"/>
      <c r="P503" s="87"/>
      <c r="Q503" s="87"/>
      <c r="R503" s="87"/>
    </row>
    <row r="504" spans="10:18">
      <c r="J504" s="107"/>
      <c r="K504" s="87"/>
      <c r="L504" s="87"/>
      <c r="M504" s="87"/>
      <c r="N504" s="87"/>
      <c r="P504" s="87"/>
      <c r="Q504" s="87"/>
      <c r="R504" s="87"/>
    </row>
    <row r="505" spans="10:18">
      <c r="J505" s="107"/>
      <c r="K505" s="87"/>
      <c r="L505" s="87"/>
      <c r="M505" s="87"/>
      <c r="N505" s="87"/>
      <c r="P505" s="87"/>
      <c r="Q505" s="87"/>
      <c r="R505" s="87"/>
    </row>
    <row r="506" spans="10:18">
      <c r="J506" s="107"/>
      <c r="K506" s="87"/>
      <c r="L506" s="87"/>
      <c r="M506" s="87"/>
      <c r="N506" s="87"/>
      <c r="P506" s="87"/>
      <c r="Q506" s="87"/>
      <c r="R506" s="87"/>
    </row>
    <row r="507" spans="10:18">
      <c r="J507" s="107"/>
      <c r="K507" s="87"/>
      <c r="L507" s="87"/>
      <c r="M507" s="87"/>
      <c r="N507" s="87"/>
      <c r="P507" s="87"/>
      <c r="Q507" s="87"/>
      <c r="R507" s="87"/>
    </row>
    <row r="508" spans="10:18">
      <c r="J508" s="107"/>
      <c r="K508" s="87"/>
      <c r="L508" s="87"/>
      <c r="M508" s="87"/>
      <c r="N508" s="87"/>
      <c r="P508" s="87"/>
      <c r="Q508" s="87"/>
      <c r="R508" s="87"/>
    </row>
    <row r="509" spans="10:18">
      <c r="J509" s="107"/>
      <c r="K509" s="87"/>
      <c r="L509" s="87"/>
      <c r="M509" s="87"/>
      <c r="N509" s="87"/>
      <c r="P509" s="87"/>
      <c r="Q509" s="87"/>
      <c r="R509" s="87"/>
    </row>
    <row r="510" spans="10:18">
      <c r="J510" s="107"/>
      <c r="K510" s="87"/>
      <c r="L510" s="87"/>
      <c r="M510" s="87"/>
      <c r="N510" s="87"/>
      <c r="P510" s="87"/>
      <c r="Q510" s="87"/>
      <c r="R510" s="87"/>
    </row>
    <row r="511" spans="10:18">
      <c r="J511" s="107"/>
      <c r="K511" s="87"/>
      <c r="L511" s="87"/>
      <c r="M511" s="87"/>
      <c r="N511" s="87"/>
      <c r="P511" s="87"/>
      <c r="Q511" s="87"/>
      <c r="R511" s="87"/>
    </row>
    <row r="512" spans="10:18">
      <c r="J512" s="107"/>
      <c r="K512" s="87"/>
      <c r="L512" s="87"/>
      <c r="M512" s="87"/>
      <c r="N512" s="87"/>
      <c r="P512" s="87"/>
      <c r="Q512" s="87"/>
      <c r="R512" s="87"/>
    </row>
    <row r="513" spans="10:18">
      <c r="J513" s="107"/>
      <c r="K513" s="87"/>
      <c r="L513" s="87"/>
      <c r="M513" s="87"/>
      <c r="N513" s="87"/>
      <c r="P513" s="87"/>
      <c r="Q513" s="87"/>
      <c r="R513" s="87"/>
    </row>
    <row r="514" spans="10:18">
      <c r="J514" s="107"/>
      <c r="K514" s="87"/>
      <c r="L514" s="87"/>
      <c r="M514" s="87"/>
      <c r="N514" s="87"/>
      <c r="P514" s="87"/>
      <c r="Q514" s="87"/>
      <c r="R514" s="87"/>
    </row>
    <row r="515" spans="10:18">
      <c r="J515" s="107"/>
      <c r="K515" s="87"/>
      <c r="L515" s="87"/>
      <c r="M515" s="87"/>
      <c r="N515" s="87"/>
      <c r="P515" s="87"/>
      <c r="Q515" s="87"/>
      <c r="R515" s="87"/>
    </row>
    <row r="516" spans="10:18">
      <c r="J516" s="107"/>
      <c r="K516" s="87"/>
      <c r="L516" s="87"/>
      <c r="M516" s="87"/>
      <c r="N516" s="87"/>
      <c r="P516" s="87"/>
      <c r="Q516" s="87"/>
      <c r="R516" s="87"/>
    </row>
    <row r="517" spans="10:18">
      <c r="J517" s="107"/>
      <c r="K517" s="87"/>
      <c r="L517" s="87"/>
      <c r="M517" s="87"/>
      <c r="N517" s="87"/>
      <c r="P517" s="87"/>
      <c r="Q517" s="87"/>
      <c r="R517" s="87"/>
    </row>
    <row r="518" spans="10:18">
      <c r="J518" s="107"/>
      <c r="K518" s="87"/>
      <c r="L518" s="87"/>
      <c r="M518" s="87"/>
      <c r="N518" s="87"/>
      <c r="P518" s="87"/>
      <c r="Q518" s="87"/>
      <c r="R518" s="87"/>
    </row>
    <row r="519" spans="10:18">
      <c r="J519" s="107"/>
      <c r="K519" s="87"/>
      <c r="L519" s="87"/>
      <c r="M519" s="87"/>
      <c r="N519" s="87"/>
      <c r="P519" s="87"/>
      <c r="Q519" s="87"/>
      <c r="R519" s="87"/>
    </row>
    <row r="520" spans="10:18">
      <c r="J520" s="107"/>
      <c r="K520" s="87"/>
      <c r="L520" s="87"/>
      <c r="M520" s="87"/>
      <c r="N520" s="87"/>
      <c r="P520" s="87"/>
      <c r="Q520" s="87"/>
      <c r="R520" s="87"/>
    </row>
    <row r="521" spans="10:18">
      <c r="J521" s="107"/>
      <c r="K521" s="87"/>
      <c r="L521" s="87"/>
      <c r="M521" s="87"/>
      <c r="N521" s="87"/>
      <c r="P521" s="87"/>
      <c r="Q521" s="87"/>
      <c r="R521" s="87"/>
    </row>
    <row r="522" spans="10:18">
      <c r="J522" s="107"/>
      <c r="K522" s="87"/>
      <c r="L522" s="87"/>
      <c r="M522" s="87"/>
      <c r="N522" s="87"/>
      <c r="P522" s="87"/>
      <c r="Q522" s="87"/>
      <c r="R522" s="87"/>
    </row>
    <row r="523" spans="10:18">
      <c r="J523" s="107"/>
      <c r="K523" s="87"/>
      <c r="L523" s="87"/>
      <c r="M523" s="87"/>
      <c r="N523" s="87"/>
      <c r="P523" s="87"/>
      <c r="Q523" s="87"/>
      <c r="R523" s="87"/>
    </row>
    <row r="524" spans="10:18">
      <c r="J524" s="107"/>
      <c r="K524" s="87"/>
      <c r="L524" s="87"/>
      <c r="M524" s="87"/>
      <c r="N524" s="87"/>
      <c r="P524" s="87"/>
      <c r="Q524" s="87"/>
      <c r="R524" s="87"/>
    </row>
    <row r="525" spans="10:18">
      <c r="J525" s="107"/>
      <c r="K525" s="87"/>
      <c r="L525" s="87"/>
      <c r="M525" s="87"/>
      <c r="N525" s="87"/>
      <c r="P525" s="87"/>
      <c r="Q525" s="87"/>
      <c r="R525" s="87"/>
    </row>
    <row r="526" spans="10:18">
      <c r="J526" s="107"/>
      <c r="K526" s="87"/>
      <c r="L526" s="87"/>
      <c r="M526" s="87"/>
      <c r="N526" s="87"/>
      <c r="P526" s="87"/>
      <c r="Q526" s="87"/>
      <c r="R526" s="87"/>
    </row>
    <row r="527" spans="10:18">
      <c r="J527" s="107"/>
      <c r="K527" s="87"/>
      <c r="L527" s="87"/>
      <c r="M527" s="87"/>
      <c r="N527" s="87"/>
      <c r="P527" s="87"/>
      <c r="Q527" s="87"/>
      <c r="R527" s="87"/>
    </row>
    <row r="528" spans="10:18">
      <c r="J528" s="107"/>
      <c r="K528" s="87"/>
      <c r="L528" s="87"/>
      <c r="M528" s="87"/>
      <c r="N528" s="87"/>
      <c r="P528" s="87"/>
      <c r="Q528" s="87"/>
      <c r="R528" s="87"/>
    </row>
    <row r="529" spans="10:18">
      <c r="J529" s="107"/>
      <c r="K529" s="87"/>
      <c r="L529" s="87"/>
      <c r="M529" s="87"/>
      <c r="N529" s="87"/>
      <c r="P529" s="87"/>
      <c r="Q529" s="87"/>
      <c r="R529" s="87"/>
    </row>
    <row r="530" spans="10:18">
      <c r="J530" s="107"/>
      <c r="K530" s="87"/>
      <c r="L530" s="87"/>
      <c r="M530" s="87"/>
      <c r="N530" s="87"/>
      <c r="P530" s="87"/>
      <c r="Q530" s="87"/>
      <c r="R530" s="87"/>
    </row>
    <row r="531" spans="10:18">
      <c r="J531" s="107"/>
      <c r="K531" s="87"/>
      <c r="L531" s="87"/>
      <c r="M531" s="87"/>
      <c r="N531" s="87"/>
      <c r="P531" s="87"/>
      <c r="Q531" s="87"/>
      <c r="R531" s="87"/>
    </row>
    <row r="532" spans="10:18">
      <c r="J532" s="107"/>
      <c r="K532" s="87"/>
      <c r="L532" s="87"/>
      <c r="M532" s="87"/>
      <c r="N532" s="87"/>
      <c r="P532" s="87"/>
      <c r="Q532" s="87"/>
      <c r="R532" s="87"/>
    </row>
    <row r="533" spans="10:18">
      <c r="J533" s="107"/>
      <c r="K533" s="87"/>
      <c r="L533" s="87"/>
      <c r="M533" s="87"/>
      <c r="N533" s="87"/>
      <c r="P533" s="87"/>
      <c r="Q533" s="87"/>
      <c r="R533" s="87"/>
    </row>
    <row r="534" spans="10:18">
      <c r="J534" s="107"/>
      <c r="K534" s="87"/>
      <c r="L534" s="87"/>
      <c r="M534" s="87"/>
      <c r="N534" s="87"/>
      <c r="P534" s="87"/>
      <c r="Q534" s="87"/>
      <c r="R534" s="87"/>
    </row>
    <row r="535" spans="10:18">
      <c r="J535" s="107"/>
      <c r="K535" s="87"/>
      <c r="L535" s="87"/>
      <c r="M535" s="87"/>
      <c r="N535" s="87"/>
      <c r="P535" s="87"/>
      <c r="Q535" s="87"/>
      <c r="R535" s="87"/>
    </row>
    <row r="536" spans="10:18">
      <c r="J536" s="107"/>
      <c r="K536" s="87"/>
      <c r="L536" s="87"/>
      <c r="M536" s="87"/>
      <c r="N536" s="87"/>
      <c r="P536" s="87"/>
      <c r="Q536" s="87"/>
      <c r="R536" s="87"/>
    </row>
    <row r="537" spans="10:18">
      <c r="J537" s="107"/>
      <c r="K537" s="87"/>
      <c r="L537" s="87"/>
      <c r="M537" s="87"/>
      <c r="N537" s="87"/>
      <c r="P537" s="87"/>
      <c r="Q537" s="87"/>
      <c r="R537" s="87"/>
    </row>
    <row r="538" spans="10:18">
      <c r="J538" s="107"/>
      <c r="K538" s="87"/>
      <c r="L538" s="87"/>
      <c r="M538" s="87"/>
      <c r="N538" s="87"/>
      <c r="P538" s="87"/>
      <c r="Q538" s="87"/>
      <c r="R538" s="87"/>
    </row>
    <row r="539" spans="10:18">
      <c r="J539" s="107"/>
      <c r="K539" s="87"/>
      <c r="L539" s="87"/>
      <c r="M539" s="87"/>
      <c r="N539" s="87"/>
      <c r="P539" s="87"/>
      <c r="Q539" s="87"/>
      <c r="R539" s="87"/>
    </row>
    <row r="540" spans="10:18">
      <c r="J540" s="107"/>
      <c r="K540" s="87"/>
      <c r="L540" s="87"/>
      <c r="M540" s="87"/>
      <c r="N540" s="87"/>
      <c r="P540" s="87"/>
      <c r="Q540" s="87"/>
      <c r="R540" s="87"/>
    </row>
    <row r="541" spans="10:18">
      <c r="J541" s="107"/>
      <c r="K541" s="87"/>
      <c r="L541" s="87"/>
      <c r="M541" s="87"/>
      <c r="N541" s="87"/>
      <c r="P541" s="87"/>
      <c r="Q541" s="87"/>
      <c r="R541" s="87"/>
    </row>
    <row r="542" spans="10:18">
      <c r="J542" s="107"/>
      <c r="K542" s="87"/>
      <c r="L542" s="87"/>
      <c r="M542" s="87"/>
      <c r="N542" s="87"/>
      <c r="P542" s="87"/>
      <c r="Q542" s="87"/>
      <c r="R542" s="87"/>
    </row>
    <row r="543" spans="10:18">
      <c r="J543" s="107"/>
      <c r="K543" s="87"/>
      <c r="L543" s="87"/>
      <c r="M543" s="87"/>
      <c r="N543" s="87"/>
      <c r="P543" s="87"/>
      <c r="Q543" s="87"/>
      <c r="R543" s="87"/>
    </row>
    <row r="544" spans="10:18">
      <c r="J544" s="107"/>
      <c r="K544" s="87"/>
      <c r="L544" s="87"/>
      <c r="M544" s="87"/>
      <c r="N544" s="87"/>
      <c r="P544" s="87"/>
      <c r="Q544" s="87"/>
      <c r="R544" s="87"/>
    </row>
    <row r="545" spans="10:18">
      <c r="J545" s="107"/>
      <c r="K545" s="87"/>
      <c r="L545" s="87"/>
      <c r="M545" s="87"/>
      <c r="N545" s="87"/>
      <c r="P545" s="87"/>
      <c r="Q545" s="87"/>
      <c r="R545" s="87"/>
    </row>
    <row r="546" spans="10:18">
      <c r="J546" s="107"/>
      <c r="K546" s="87"/>
      <c r="L546" s="87"/>
      <c r="M546" s="87"/>
      <c r="N546" s="87"/>
      <c r="P546" s="87"/>
      <c r="Q546" s="87"/>
      <c r="R546" s="87"/>
    </row>
    <row r="547" spans="10:18">
      <c r="J547" s="107"/>
      <c r="K547" s="87"/>
      <c r="L547" s="87"/>
      <c r="M547" s="87"/>
      <c r="N547" s="87"/>
      <c r="P547" s="87"/>
      <c r="Q547" s="87"/>
      <c r="R547" s="87"/>
    </row>
    <row r="548" spans="10:18">
      <c r="J548" s="107"/>
      <c r="K548" s="87"/>
      <c r="L548" s="87"/>
      <c r="M548" s="87"/>
      <c r="N548" s="87"/>
      <c r="P548" s="87"/>
      <c r="Q548" s="87"/>
      <c r="R548" s="87"/>
    </row>
    <row r="549" spans="10:18">
      <c r="J549" s="107"/>
      <c r="K549" s="87"/>
      <c r="L549" s="87"/>
      <c r="M549" s="87"/>
      <c r="N549" s="87"/>
      <c r="P549" s="87"/>
      <c r="Q549" s="87"/>
      <c r="R549" s="87"/>
    </row>
    <row r="550" spans="10:18">
      <c r="J550" s="107"/>
      <c r="K550" s="87"/>
      <c r="L550" s="87"/>
      <c r="M550" s="87"/>
      <c r="N550" s="87"/>
      <c r="P550" s="87"/>
      <c r="Q550" s="87"/>
      <c r="R550" s="87"/>
    </row>
    <row r="551" spans="10:18">
      <c r="J551" s="107"/>
      <c r="K551" s="87"/>
      <c r="L551" s="87"/>
      <c r="M551" s="87"/>
      <c r="N551" s="87"/>
      <c r="P551" s="87"/>
      <c r="Q551" s="87"/>
      <c r="R551" s="87"/>
    </row>
    <row r="552" spans="10:18">
      <c r="J552" s="107"/>
      <c r="K552" s="87"/>
      <c r="L552" s="87"/>
      <c r="M552" s="87"/>
      <c r="N552" s="87"/>
      <c r="P552" s="87"/>
      <c r="Q552" s="87"/>
      <c r="R552" s="87"/>
    </row>
    <row r="553" spans="10:18">
      <c r="J553" s="107"/>
      <c r="K553" s="87"/>
      <c r="L553" s="87"/>
      <c r="M553" s="87"/>
      <c r="N553" s="87"/>
      <c r="P553" s="87"/>
      <c r="Q553" s="87"/>
      <c r="R553" s="87"/>
    </row>
    <row r="554" spans="10:18">
      <c r="J554" s="107"/>
      <c r="K554" s="87"/>
      <c r="L554" s="87"/>
      <c r="M554" s="87"/>
      <c r="N554" s="87"/>
      <c r="P554" s="87"/>
      <c r="Q554" s="87"/>
      <c r="R554" s="87"/>
    </row>
    <row r="555" spans="10:18">
      <c r="J555" s="107"/>
      <c r="K555" s="87"/>
      <c r="L555" s="87"/>
      <c r="M555" s="87"/>
      <c r="N555" s="87"/>
      <c r="P555" s="87"/>
      <c r="Q555" s="87"/>
      <c r="R555" s="87"/>
    </row>
    <row r="556" spans="10:18">
      <c r="J556" s="107"/>
      <c r="K556" s="87"/>
      <c r="L556" s="87"/>
      <c r="M556" s="87"/>
      <c r="N556" s="87"/>
      <c r="P556" s="87"/>
      <c r="Q556" s="87"/>
      <c r="R556" s="87"/>
    </row>
    <row r="557" spans="10:18">
      <c r="J557" s="107"/>
      <c r="K557" s="87"/>
      <c r="L557" s="87"/>
      <c r="M557" s="87"/>
      <c r="N557" s="87"/>
      <c r="P557" s="87"/>
      <c r="Q557" s="87"/>
      <c r="R557" s="87"/>
    </row>
    <row r="558" spans="10:18">
      <c r="J558" s="107"/>
      <c r="K558" s="87"/>
      <c r="L558" s="87"/>
      <c r="M558" s="87"/>
      <c r="N558" s="87"/>
      <c r="P558" s="87"/>
      <c r="Q558" s="87"/>
      <c r="R558" s="87"/>
    </row>
    <row r="559" spans="10:18">
      <c r="J559" s="107"/>
      <c r="K559" s="87"/>
      <c r="L559" s="87"/>
      <c r="M559" s="87"/>
      <c r="N559" s="87"/>
      <c r="P559" s="87"/>
      <c r="Q559" s="87"/>
      <c r="R559" s="87"/>
    </row>
    <row r="560" spans="10:18">
      <c r="J560" s="107"/>
      <c r="K560" s="87"/>
      <c r="L560" s="87"/>
      <c r="M560" s="87"/>
      <c r="N560" s="87"/>
      <c r="P560" s="87"/>
      <c r="Q560" s="87"/>
      <c r="R560" s="87"/>
    </row>
    <row r="561" spans="10:18">
      <c r="J561" s="107"/>
      <c r="K561" s="87"/>
      <c r="L561" s="87"/>
      <c r="M561" s="87"/>
      <c r="N561" s="87"/>
      <c r="P561" s="87"/>
      <c r="Q561" s="87"/>
      <c r="R561" s="87"/>
    </row>
    <row r="562" spans="10:18">
      <c r="J562" s="107"/>
      <c r="K562" s="87"/>
      <c r="L562" s="87"/>
      <c r="M562" s="87"/>
      <c r="N562" s="87"/>
      <c r="P562" s="87"/>
      <c r="Q562" s="87"/>
      <c r="R562" s="87"/>
    </row>
    <row r="563" spans="10:18">
      <c r="J563" s="107"/>
      <c r="K563" s="87"/>
      <c r="L563" s="87"/>
      <c r="M563" s="87"/>
      <c r="N563" s="87"/>
      <c r="P563" s="87"/>
      <c r="Q563" s="87"/>
      <c r="R563" s="87"/>
    </row>
    <row r="564" spans="10:18">
      <c r="J564" s="107"/>
      <c r="K564" s="87"/>
      <c r="L564" s="87"/>
      <c r="M564" s="87"/>
      <c r="N564" s="87"/>
      <c r="P564" s="87"/>
      <c r="Q564" s="87"/>
      <c r="R564" s="87"/>
    </row>
    <row r="565" spans="10:18">
      <c r="J565" s="107"/>
      <c r="K565" s="87"/>
      <c r="L565" s="87"/>
      <c r="M565" s="87"/>
      <c r="N565" s="87"/>
      <c r="P565" s="87"/>
      <c r="Q565" s="87"/>
      <c r="R565" s="87"/>
    </row>
    <row r="566" spans="10:18">
      <c r="J566" s="107"/>
      <c r="K566" s="87"/>
      <c r="L566" s="87"/>
      <c r="M566" s="87"/>
      <c r="N566" s="87"/>
      <c r="P566" s="87"/>
      <c r="Q566" s="87"/>
      <c r="R566" s="87"/>
    </row>
    <row r="567" spans="10:18">
      <c r="J567" s="107"/>
      <c r="K567" s="87"/>
      <c r="L567" s="87"/>
      <c r="M567" s="87"/>
      <c r="N567" s="87"/>
      <c r="P567" s="87"/>
      <c r="Q567" s="87"/>
      <c r="R567" s="87"/>
    </row>
    <row r="568" spans="10:18">
      <c r="J568" s="107"/>
      <c r="K568" s="87"/>
      <c r="L568" s="87"/>
      <c r="M568" s="87"/>
      <c r="N568" s="87"/>
      <c r="P568" s="87"/>
      <c r="Q568" s="87"/>
      <c r="R568" s="87"/>
    </row>
    <row r="569" spans="10:18">
      <c r="J569" s="107"/>
      <c r="K569" s="87"/>
      <c r="L569" s="87"/>
      <c r="M569" s="87"/>
      <c r="N569" s="87"/>
      <c r="P569" s="87"/>
      <c r="Q569" s="87"/>
      <c r="R569" s="87"/>
    </row>
    <row r="570" spans="10:18">
      <c r="J570" s="107"/>
      <c r="K570" s="87"/>
      <c r="L570" s="87"/>
      <c r="M570" s="87"/>
      <c r="N570" s="87"/>
      <c r="P570" s="87"/>
      <c r="Q570" s="87"/>
      <c r="R570" s="87"/>
    </row>
    <row r="571" spans="10:18">
      <c r="J571" s="107"/>
      <c r="K571" s="87"/>
      <c r="L571" s="87"/>
      <c r="M571" s="87"/>
      <c r="N571" s="87"/>
      <c r="P571" s="87"/>
      <c r="Q571" s="87"/>
      <c r="R571" s="87"/>
    </row>
    <row r="572" spans="10:18">
      <c r="J572" s="107"/>
      <c r="K572" s="87"/>
      <c r="L572" s="87"/>
      <c r="M572" s="87"/>
      <c r="N572" s="87"/>
      <c r="P572" s="87"/>
      <c r="Q572" s="87"/>
      <c r="R572" s="87"/>
    </row>
    <row r="573" spans="10:18">
      <c r="J573" s="107"/>
      <c r="K573" s="87"/>
      <c r="L573" s="87"/>
      <c r="M573" s="87"/>
      <c r="N573" s="87"/>
      <c r="P573" s="87"/>
      <c r="Q573" s="87"/>
      <c r="R573" s="87"/>
    </row>
    <row r="574" spans="10:18">
      <c r="J574" s="107"/>
      <c r="K574" s="87"/>
      <c r="L574" s="87"/>
      <c r="M574" s="87"/>
      <c r="N574" s="87"/>
      <c r="P574" s="87"/>
      <c r="Q574" s="87"/>
      <c r="R574" s="87"/>
    </row>
    <row r="575" spans="10:18">
      <c r="J575" s="107"/>
      <c r="K575" s="87"/>
      <c r="L575" s="87"/>
      <c r="M575" s="87"/>
      <c r="N575" s="87"/>
      <c r="P575" s="87"/>
      <c r="Q575" s="87"/>
      <c r="R575" s="87"/>
    </row>
    <row r="576" spans="10:18">
      <c r="J576" s="107"/>
      <c r="K576" s="87"/>
      <c r="L576" s="87"/>
      <c r="M576" s="87"/>
      <c r="N576" s="87"/>
      <c r="P576" s="87"/>
      <c r="Q576" s="87"/>
      <c r="R576" s="87"/>
    </row>
    <row r="577" spans="10:18">
      <c r="J577" s="107"/>
      <c r="K577" s="87"/>
      <c r="L577" s="87"/>
      <c r="M577" s="87"/>
      <c r="N577" s="87"/>
      <c r="P577" s="87"/>
      <c r="Q577" s="87"/>
      <c r="R577" s="87"/>
    </row>
    <row r="578" spans="10:18">
      <c r="J578" s="107"/>
      <c r="K578" s="87"/>
      <c r="L578" s="87"/>
      <c r="M578" s="87"/>
      <c r="N578" s="87"/>
      <c r="P578" s="87"/>
      <c r="Q578" s="87"/>
      <c r="R578" s="87"/>
    </row>
    <row r="579" spans="10:18">
      <c r="J579" s="107"/>
      <c r="K579" s="87"/>
      <c r="L579" s="87"/>
      <c r="M579" s="87"/>
      <c r="N579" s="87"/>
      <c r="P579" s="87"/>
      <c r="Q579" s="87"/>
      <c r="R579" s="87"/>
    </row>
    <row r="580" spans="10:18">
      <c r="J580" s="107"/>
      <c r="K580" s="87"/>
      <c r="L580" s="87"/>
      <c r="M580" s="87"/>
      <c r="N580" s="87"/>
      <c r="P580" s="87"/>
      <c r="Q580" s="87"/>
      <c r="R580" s="87"/>
    </row>
    <row r="581" spans="10:18">
      <c r="J581" s="107"/>
      <c r="K581" s="87"/>
      <c r="L581" s="87"/>
      <c r="M581" s="87"/>
      <c r="N581" s="87"/>
      <c r="P581" s="87"/>
      <c r="Q581" s="87"/>
      <c r="R581" s="87"/>
    </row>
    <row r="582" spans="10:18">
      <c r="J582" s="107"/>
      <c r="K582" s="87"/>
      <c r="L582" s="87"/>
      <c r="M582" s="87"/>
      <c r="N582" s="87"/>
      <c r="P582" s="87"/>
      <c r="Q582" s="87"/>
      <c r="R582" s="87"/>
    </row>
    <row r="583" spans="10:18">
      <c r="J583" s="107"/>
      <c r="K583" s="87"/>
      <c r="L583" s="87"/>
      <c r="M583" s="87"/>
      <c r="N583" s="87"/>
      <c r="P583" s="87"/>
      <c r="Q583" s="87"/>
      <c r="R583" s="87"/>
    </row>
    <row r="584" spans="10:18">
      <c r="J584" s="107"/>
      <c r="K584" s="87"/>
      <c r="L584" s="87"/>
      <c r="M584" s="87"/>
      <c r="N584" s="87"/>
      <c r="P584" s="87"/>
      <c r="Q584" s="87"/>
      <c r="R584" s="87"/>
    </row>
    <row r="585" spans="10:18">
      <c r="J585" s="107"/>
      <c r="K585" s="87"/>
      <c r="L585" s="87"/>
      <c r="M585" s="87"/>
      <c r="N585" s="87"/>
      <c r="P585" s="87"/>
      <c r="Q585" s="87"/>
      <c r="R585" s="87"/>
    </row>
    <row r="586" spans="10:18">
      <c r="J586" s="107"/>
      <c r="K586" s="87"/>
      <c r="L586" s="87"/>
      <c r="M586" s="87"/>
      <c r="N586" s="87"/>
      <c r="P586" s="87"/>
      <c r="Q586" s="87"/>
      <c r="R586" s="87"/>
    </row>
    <row r="587" spans="10:18">
      <c r="J587" s="107"/>
      <c r="K587" s="87"/>
      <c r="L587" s="87"/>
      <c r="M587" s="87"/>
      <c r="N587" s="87"/>
      <c r="P587" s="87"/>
      <c r="Q587" s="87"/>
      <c r="R587" s="87"/>
    </row>
    <row r="588" spans="10:18">
      <c r="J588" s="107"/>
      <c r="K588" s="87"/>
      <c r="L588" s="87"/>
      <c r="M588" s="87"/>
      <c r="N588" s="87"/>
      <c r="P588" s="87"/>
      <c r="Q588" s="87"/>
      <c r="R588" s="87"/>
    </row>
    <row r="589" spans="10:18">
      <c r="J589" s="107"/>
      <c r="K589" s="87"/>
      <c r="L589" s="87"/>
      <c r="M589" s="87"/>
      <c r="N589" s="87"/>
      <c r="P589" s="87"/>
      <c r="Q589" s="87"/>
      <c r="R589" s="87"/>
    </row>
    <row r="590" spans="10:18">
      <c r="J590" s="107"/>
      <c r="K590" s="87"/>
      <c r="L590" s="87"/>
      <c r="M590" s="87"/>
      <c r="N590" s="87"/>
      <c r="P590" s="87"/>
      <c r="Q590" s="87"/>
      <c r="R590" s="87"/>
    </row>
    <row r="591" spans="10:18">
      <c r="J591" s="107"/>
      <c r="K591" s="87"/>
      <c r="L591" s="87"/>
      <c r="M591" s="87"/>
      <c r="N591" s="87"/>
      <c r="P591" s="87"/>
      <c r="Q591" s="87"/>
      <c r="R591" s="87"/>
    </row>
    <row r="592" spans="10:18">
      <c r="J592" s="107"/>
      <c r="K592" s="87"/>
      <c r="L592" s="87"/>
      <c r="M592" s="87"/>
      <c r="N592" s="87"/>
      <c r="P592" s="87"/>
      <c r="Q592" s="87"/>
      <c r="R592" s="87"/>
    </row>
    <row r="593" spans="10:18">
      <c r="J593" s="107"/>
      <c r="K593" s="87"/>
      <c r="L593" s="87"/>
      <c r="M593" s="87"/>
      <c r="N593" s="87"/>
      <c r="P593" s="87"/>
      <c r="Q593" s="87"/>
      <c r="R593" s="87"/>
    </row>
    <row r="594" spans="10:18">
      <c r="J594" s="107"/>
      <c r="K594" s="87"/>
      <c r="L594" s="87"/>
      <c r="M594" s="87"/>
      <c r="N594" s="87"/>
      <c r="P594" s="87"/>
      <c r="Q594" s="87"/>
      <c r="R594" s="87"/>
    </row>
    <row r="595" spans="10:18">
      <c r="J595" s="107"/>
      <c r="K595" s="87"/>
      <c r="L595" s="87"/>
      <c r="M595" s="87"/>
      <c r="N595" s="87"/>
      <c r="P595" s="87"/>
      <c r="Q595" s="87"/>
      <c r="R595" s="87"/>
    </row>
    <row r="596" spans="10:18">
      <c r="J596" s="107"/>
      <c r="K596" s="87"/>
      <c r="L596" s="87"/>
      <c r="M596" s="87"/>
      <c r="N596" s="87"/>
      <c r="P596" s="87"/>
      <c r="Q596" s="87"/>
      <c r="R596" s="87"/>
    </row>
    <row r="597" spans="10:18">
      <c r="J597" s="107"/>
      <c r="K597" s="87"/>
      <c r="L597" s="87"/>
      <c r="M597" s="87"/>
      <c r="N597" s="87"/>
      <c r="P597" s="87"/>
      <c r="Q597" s="87"/>
      <c r="R597" s="87"/>
    </row>
    <row r="598" spans="10:18">
      <c r="J598" s="107"/>
      <c r="K598" s="87"/>
      <c r="L598" s="87"/>
      <c r="M598" s="87"/>
      <c r="N598" s="87"/>
      <c r="P598" s="87"/>
      <c r="Q598" s="87"/>
      <c r="R598" s="87"/>
    </row>
    <row r="599" spans="10:18">
      <c r="J599" s="107"/>
      <c r="K599" s="87"/>
      <c r="L599" s="87"/>
      <c r="M599" s="87"/>
      <c r="N599" s="87"/>
      <c r="P599" s="87"/>
      <c r="Q599" s="87"/>
      <c r="R599" s="87"/>
    </row>
    <row r="600" spans="10:18">
      <c r="J600" s="107"/>
      <c r="K600" s="87"/>
      <c r="L600" s="87"/>
      <c r="M600" s="87"/>
      <c r="N600" s="87"/>
      <c r="P600" s="87"/>
      <c r="Q600" s="87"/>
      <c r="R600" s="87"/>
    </row>
    <row r="601" spans="10:18">
      <c r="J601" s="107"/>
      <c r="K601" s="87"/>
      <c r="L601" s="87"/>
      <c r="M601" s="87"/>
      <c r="N601" s="87"/>
      <c r="P601" s="87"/>
      <c r="Q601" s="87"/>
      <c r="R601" s="87"/>
    </row>
    <row r="602" spans="10:18">
      <c r="J602" s="107"/>
      <c r="K602" s="87"/>
      <c r="L602" s="87"/>
      <c r="M602" s="87"/>
      <c r="N602" s="87"/>
      <c r="P602" s="87"/>
      <c r="Q602" s="87"/>
      <c r="R602" s="87"/>
    </row>
    <row r="603" spans="10:18">
      <c r="J603" s="107"/>
      <c r="K603" s="87"/>
      <c r="L603" s="87"/>
      <c r="M603" s="87"/>
      <c r="N603" s="87"/>
      <c r="P603" s="87"/>
      <c r="Q603" s="87"/>
      <c r="R603" s="87"/>
    </row>
    <row r="604" spans="10:18">
      <c r="J604" s="107"/>
      <c r="K604" s="87"/>
      <c r="L604" s="87"/>
      <c r="M604" s="87"/>
      <c r="N604" s="87"/>
      <c r="P604" s="87"/>
      <c r="Q604" s="87"/>
      <c r="R604" s="87"/>
    </row>
    <row r="605" spans="10:18">
      <c r="J605" s="107"/>
      <c r="K605" s="87"/>
      <c r="L605" s="87"/>
      <c r="M605" s="87"/>
      <c r="N605" s="87"/>
      <c r="P605" s="87"/>
      <c r="Q605" s="87"/>
      <c r="R605" s="87"/>
    </row>
    <row r="606" spans="10:18">
      <c r="J606" s="107"/>
      <c r="K606" s="87"/>
      <c r="L606" s="87"/>
      <c r="M606" s="87"/>
      <c r="N606" s="87"/>
      <c r="P606" s="87"/>
      <c r="Q606" s="87"/>
      <c r="R606" s="87"/>
    </row>
    <row r="607" spans="10:18">
      <c r="J607" s="107"/>
      <c r="K607" s="87"/>
      <c r="L607" s="87"/>
      <c r="M607" s="87"/>
      <c r="N607" s="87"/>
      <c r="P607" s="87"/>
      <c r="Q607" s="87"/>
      <c r="R607" s="87"/>
    </row>
    <row r="608" spans="10:18">
      <c r="J608" s="107"/>
      <c r="K608" s="87"/>
      <c r="L608" s="87"/>
      <c r="M608" s="87"/>
      <c r="N608" s="87"/>
      <c r="P608" s="87"/>
      <c r="Q608" s="87"/>
      <c r="R608" s="87"/>
    </row>
    <row r="609" spans="10:18">
      <c r="J609" s="107"/>
      <c r="K609" s="87"/>
      <c r="L609" s="87"/>
      <c r="M609" s="87"/>
      <c r="N609" s="87"/>
      <c r="P609" s="87"/>
      <c r="Q609" s="87"/>
      <c r="R609" s="87"/>
    </row>
    <row r="610" spans="10:18">
      <c r="J610" s="107"/>
      <c r="K610" s="87"/>
      <c r="L610" s="87"/>
      <c r="M610" s="87"/>
      <c r="N610" s="87"/>
      <c r="P610" s="87"/>
      <c r="Q610" s="87"/>
      <c r="R610" s="87"/>
    </row>
    <row r="611" spans="10:18">
      <c r="J611" s="107"/>
      <c r="K611" s="87"/>
      <c r="L611" s="87"/>
      <c r="M611" s="87"/>
      <c r="N611" s="87"/>
      <c r="P611" s="87"/>
      <c r="Q611" s="87"/>
      <c r="R611" s="87"/>
    </row>
    <row r="612" spans="10:18">
      <c r="J612" s="107"/>
      <c r="K612" s="87"/>
      <c r="L612" s="87"/>
      <c r="M612" s="87"/>
      <c r="N612" s="87"/>
      <c r="P612" s="87"/>
      <c r="Q612" s="87"/>
      <c r="R612" s="87"/>
    </row>
    <row r="613" spans="10:18">
      <c r="J613" s="107"/>
      <c r="K613" s="87"/>
      <c r="L613" s="87"/>
      <c r="M613" s="87"/>
      <c r="N613" s="87"/>
      <c r="P613" s="87"/>
      <c r="Q613" s="87"/>
      <c r="R613" s="87"/>
    </row>
    <row r="614" spans="10:18">
      <c r="J614" s="107"/>
      <c r="K614" s="87"/>
      <c r="L614" s="87"/>
      <c r="M614" s="87"/>
      <c r="N614" s="87"/>
      <c r="P614" s="87"/>
      <c r="Q614" s="87"/>
      <c r="R614" s="87"/>
    </row>
    <row r="615" spans="10:18">
      <c r="J615" s="107"/>
      <c r="K615" s="87"/>
      <c r="L615" s="87"/>
      <c r="M615" s="87"/>
      <c r="N615" s="87"/>
      <c r="P615" s="87"/>
      <c r="Q615" s="87"/>
      <c r="R615" s="87"/>
    </row>
    <row r="616" spans="10:18">
      <c r="J616" s="107"/>
      <c r="K616" s="87"/>
      <c r="L616" s="87"/>
      <c r="M616" s="87"/>
      <c r="N616" s="87"/>
      <c r="P616" s="87"/>
      <c r="Q616" s="87"/>
      <c r="R616" s="87"/>
    </row>
    <row r="617" spans="10:18">
      <c r="J617" s="107"/>
      <c r="K617" s="87"/>
      <c r="L617" s="87"/>
      <c r="M617" s="87"/>
      <c r="N617" s="87"/>
      <c r="P617" s="87"/>
      <c r="Q617" s="87"/>
      <c r="R617" s="87"/>
    </row>
    <row r="618" spans="10:18">
      <c r="J618" s="107"/>
      <c r="K618" s="87"/>
      <c r="L618" s="87"/>
      <c r="M618" s="87"/>
      <c r="N618" s="87"/>
      <c r="P618" s="87"/>
      <c r="Q618" s="87"/>
      <c r="R618" s="87"/>
    </row>
    <row r="619" spans="10:18">
      <c r="J619" s="107"/>
      <c r="K619" s="87"/>
      <c r="L619" s="87"/>
      <c r="M619" s="87"/>
      <c r="N619" s="87"/>
      <c r="P619" s="87"/>
      <c r="Q619" s="87"/>
      <c r="R619" s="87"/>
    </row>
    <row r="620" spans="10:18">
      <c r="J620" s="107"/>
      <c r="K620" s="87"/>
      <c r="L620" s="87"/>
      <c r="M620" s="87"/>
      <c r="N620" s="87"/>
      <c r="P620" s="87"/>
      <c r="Q620" s="87"/>
      <c r="R620" s="87"/>
    </row>
    <row r="621" spans="10:18">
      <c r="J621" s="107"/>
      <c r="K621" s="87"/>
      <c r="L621" s="87"/>
      <c r="M621" s="87"/>
      <c r="N621" s="87"/>
      <c r="P621" s="87"/>
      <c r="Q621" s="87"/>
      <c r="R621" s="87"/>
    </row>
    <row r="622" spans="10:18">
      <c r="J622" s="107"/>
      <c r="K622" s="87"/>
      <c r="L622" s="87"/>
      <c r="M622" s="87"/>
      <c r="N622" s="87"/>
      <c r="P622" s="87"/>
      <c r="Q622" s="87"/>
      <c r="R622" s="87"/>
    </row>
    <row r="623" spans="10:18">
      <c r="J623" s="107"/>
      <c r="K623" s="87"/>
      <c r="L623" s="87"/>
      <c r="M623" s="87"/>
      <c r="N623" s="87"/>
      <c r="P623" s="87"/>
      <c r="Q623" s="87"/>
      <c r="R623" s="87"/>
    </row>
    <row r="624" spans="10:18">
      <c r="J624" s="107"/>
      <c r="K624" s="87"/>
      <c r="L624" s="87"/>
      <c r="M624" s="87"/>
      <c r="N624" s="87"/>
      <c r="P624" s="87"/>
      <c r="Q624" s="87"/>
      <c r="R624" s="87"/>
    </row>
    <row r="625" spans="10:18">
      <c r="J625" s="107"/>
      <c r="K625" s="87"/>
      <c r="L625" s="87"/>
      <c r="M625" s="87"/>
      <c r="N625" s="87"/>
      <c r="P625" s="87"/>
      <c r="Q625" s="87"/>
      <c r="R625" s="87"/>
    </row>
    <row r="626" spans="10:18">
      <c r="J626" s="107"/>
      <c r="K626" s="87"/>
      <c r="L626" s="87"/>
      <c r="M626" s="87"/>
      <c r="N626" s="87"/>
      <c r="P626" s="87"/>
      <c r="Q626" s="87"/>
      <c r="R626" s="87"/>
    </row>
    <row r="627" spans="10:18">
      <c r="J627" s="107"/>
      <c r="K627" s="87"/>
      <c r="L627" s="87"/>
      <c r="M627" s="87"/>
      <c r="N627" s="87"/>
      <c r="P627" s="87"/>
      <c r="Q627" s="87"/>
      <c r="R627" s="87"/>
    </row>
    <row r="628" spans="10:18">
      <c r="J628" s="107"/>
      <c r="K628" s="87"/>
      <c r="L628" s="87"/>
      <c r="M628" s="87"/>
      <c r="N628" s="87"/>
      <c r="P628" s="87"/>
      <c r="Q628" s="87"/>
      <c r="R628" s="87"/>
    </row>
    <row r="629" spans="10:18">
      <c r="J629" s="107"/>
      <c r="K629" s="87"/>
      <c r="L629" s="87"/>
      <c r="M629" s="87"/>
      <c r="N629" s="87"/>
      <c r="P629" s="87"/>
      <c r="Q629" s="87"/>
      <c r="R629" s="87"/>
    </row>
    <row r="630" spans="10:18">
      <c r="J630" s="107"/>
      <c r="K630" s="87"/>
      <c r="L630" s="87"/>
      <c r="M630" s="87"/>
      <c r="N630" s="87"/>
      <c r="P630" s="87"/>
      <c r="Q630" s="87"/>
      <c r="R630" s="87"/>
    </row>
    <row r="631" spans="10:18">
      <c r="J631" s="107"/>
      <c r="K631" s="87"/>
      <c r="L631" s="87"/>
      <c r="M631" s="87"/>
      <c r="N631" s="87"/>
      <c r="P631" s="87"/>
      <c r="Q631" s="87"/>
      <c r="R631" s="87"/>
    </row>
    <row r="632" spans="10:18">
      <c r="J632" s="107"/>
      <c r="K632" s="87"/>
      <c r="L632" s="87"/>
      <c r="M632" s="87"/>
      <c r="N632" s="87"/>
      <c r="P632" s="87"/>
      <c r="Q632" s="87"/>
      <c r="R632" s="87"/>
    </row>
    <row r="633" spans="10:18">
      <c r="J633" s="107"/>
      <c r="K633" s="87"/>
      <c r="L633" s="87"/>
      <c r="M633" s="87"/>
      <c r="N633" s="87"/>
      <c r="P633" s="87"/>
      <c r="Q633" s="87"/>
      <c r="R633" s="87"/>
    </row>
    <row r="634" spans="10:18">
      <c r="J634" s="107"/>
      <c r="K634" s="87"/>
      <c r="L634" s="87"/>
      <c r="M634" s="87"/>
      <c r="N634" s="87"/>
      <c r="P634" s="87"/>
      <c r="Q634" s="87"/>
      <c r="R634" s="87"/>
    </row>
    <row r="635" spans="10:18">
      <c r="J635" s="107"/>
      <c r="K635" s="87"/>
      <c r="L635" s="87"/>
      <c r="M635" s="87"/>
      <c r="N635" s="87"/>
      <c r="P635" s="87"/>
      <c r="Q635" s="87"/>
      <c r="R635" s="87"/>
    </row>
    <row r="636" spans="10:18">
      <c r="J636" s="107"/>
      <c r="K636" s="87"/>
      <c r="L636" s="87"/>
      <c r="M636" s="87"/>
      <c r="N636" s="87"/>
      <c r="P636" s="87"/>
      <c r="Q636" s="87"/>
      <c r="R636" s="87"/>
    </row>
    <row r="637" spans="10:18">
      <c r="J637" s="107"/>
      <c r="K637" s="87"/>
      <c r="L637" s="87"/>
      <c r="M637" s="87"/>
      <c r="N637" s="87"/>
      <c r="P637" s="87"/>
      <c r="Q637" s="87"/>
      <c r="R637" s="87"/>
    </row>
    <row r="638" spans="10:18">
      <c r="J638" s="107"/>
      <c r="K638" s="87"/>
      <c r="L638" s="87"/>
      <c r="M638" s="87"/>
      <c r="N638" s="87"/>
      <c r="P638" s="87"/>
      <c r="Q638" s="87"/>
      <c r="R638" s="87"/>
    </row>
    <row r="639" spans="10:18">
      <c r="J639" s="107"/>
      <c r="K639" s="87"/>
      <c r="L639" s="87"/>
      <c r="M639" s="87"/>
      <c r="N639" s="87"/>
      <c r="P639" s="87"/>
      <c r="Q639" s="87"/>
      <c r="R639" s="87"/>
    </row>
    <row r="640" spans="10:18">
      <c r="J640" s="107"/>
      <c r="K640" s="87"/>
      <c r="L640" s="87"/>
      <c r="M640" s="87"/>
      <c r="N640" s="87"/>
      <c r="P640" s="87"/>
      <c r="Q640" s="87"/>
      <c r="R640" s="87"/>
    </row>
    <row r="641" spans="10:18">
      <c r="J641" s="107"/>
      <c r="K641" s="87"/>
      <c r="L641" s="87"/>
      <c r="M641" s="87"/>
      <c r="N641" s="87"/>
      <c r="P641" s="87"/>
      <c r="Q641" s="87"/>
      <c r="R641" s="87"/>
    </row>
    <row r="642" spans="10:18">
      <c r="J642" s="107"/>
      <c r="K642" s="87"/>
      <c r="L642" s="87"/>
      <c r="M642" s="87"/>
      <c r="N642" s="87"/>
      <c r="P642" s="87"/>
      <c r="Q642" s="87"/>
      <c r="R642" s="87"/>
    </row>
    <row r="643" spans="10:18">
      <c r="J643" s="107"/>
      <c r="K643" s="87"/>
      <c r="L643" s="87"/>
      <c r="M643" s="87"/>
      <c r="N643" s="87"/>
      <c r="P643" s="87"/>
      <c r="Q643" s="87"/>
      <c r="R643" s="87"/>
    </row>
    <row r="644" spans="10:18">
      <c r="J644" s="107"/>
      <c r="K644" s="87"/>
      <c r="L644" s="87"/>
      <c r="M644" s="87"/>
      <c r="N644" s="87"/>
      <c r="P644" s="87"/>
      <c r="Q644" s="87"/>
      <c r="R644" s="87"/>
    </row>
    <row r="645" spans="10:18">
      <c r="J645" s="107"/>
      <c r="K645" s="87"/>
      <c r="L645" s="87"/>
      <c r="M645" s="87"/>
      <c r="N645" s="87"/>
      <c r="P645" s="87"/>
      <c r="Q645" s="87"/>
      <c r="R645" s="87"/>
    </row>
    <row r="646" spans="10:18">
      <c r="J646" s="107"/>
      <c r="K646" s="87"/>
      <c r="L646" s="87"/>
      <c r="M646" s="87"/>
      <c r="N646" s="87"/>
      <c r="P646" s="87"/>
      <c r="Q646" s="87"/>
      <c r="R646" s="87"/>
    </row>
    <row r="647" spans="10:18">
      <c r="J647" s="107"/>
      <c r="K647" s="87"/>
      <c r="L647" s="87"/>
      <c r="M647" s="87"/>
      <c r="N647" s="87"/>
      <c r="P647" s="87"/>
      <c r="Q647" s="87"/>
      <c r="R647" s="87"/>
    </row>
    <row r="648" spans="10:18">
      <c r="J648" s="107"/>
      <c r="K648" s="87"/>
      <c r="L648" s="87"/>
      <c r="M648" s="87"/>
      <c r="N648" s="87"/>
      <c r="P648" s="87"/>
      <c r="Q648" s="87"/>
      <c r="R648" s="87"/>
    </row>
    <row r="649" spans="10:18">
      <c r="J649" s="107"/>
      <c r="K649" s="87"/>
      <c r="L649" s="87"/>
      <c r="M649" s="87"/>
      <c r="N649" s="87"/>
      <c r="P649" s="87"/>
      <c r="Q649" s="87"/>
      <c r="R649" s="87"/>
    </row>
    <row r="650" spans="10:18">
      <c r="J650" s="107"/>
      <c r="K650" s="87"/>
      <c r="L650" s="87"/>
      <c r="M650" s="87"/>
      <c r="N650" s="87"/>
      <c r="P650" s="87"/>
      <c r="Q650" s="87"/>
      <c r="R650" s="87"/>
    </row>
    <row r="651" spans="10:18">
      <c r="J651" s="107"/>
      <c r="K651" s="87"/>
      <c r="L651" s="87"/>
      <c r="M651" s="87"/>
      <c r="N651" s="87"/>
      <c r="P651" s="87"/>
      <c r="Q651" s="87"/>
      <c r="R651" s="87"/>
    </row>
    <row r="652" spans="10:18">
      <c r="J652" s="107"/>
      <c r="K652" s="87"/>
      <c r="L652" s="87"/>
      <c r="M652" s="87"/>
      <c r="N652" s="87"/>
      <c r="P652" s="87"/>
      <c r="Q652" s="87"/>
      <c r="R652" s="87"/>
    </row>
    <row r="653" spans="10:18">
      <c r="J653" s="107"/>
      <c r="K653" s="87"/>
      <c r="L653" s="87"/>
      <c r="M653" s="87"/>
      <c r="N653" s="87"/>
      <c r="P653" s="87"/>
      <c r="Q653" s="87"/>
      <c r="R653" s="87"/>
    </row>
    <row r="654" spans="10:18">
      <c r="J654" s="107"/>
      <c r="K654" s="87"/>
      <c r="L654" s="87"/>
      <c r="M654" s="87"/>
      <c r="N654" s="87"/>
      <c r="P654" s="87"/>
      <c r="Q654" s="87"/>
      <c r="R654" s="87"/>
    </row>
    <row r="655" spans="10:18">
      <c r="J655" s="107"/>
      <c r="K655" s="87"/>
      <c r="L655" s="87"/>
      <c r="M655" s="87"/>
      <c r="N655" s="87"/>
      <c r="P655" s="87"/>
      <c r="Q655" s="87"/>
      <c r="R655" s="87"/>
    </row>
    <row r="656" spans="10:18">
      <c r="J656" s="107"/>
      <c r="K656" s="87"/>
      <c r="L656" s="87"/>
      <c r="M656" s="87"/>
      <c r="N656" s="87"/>
      <c r="P656" s="87"/>
      <c r="Q656" s="87"/>
      <c r="R656" s="87"/>
    </row>
    <row r="657" spans="10:18">
      <c r="J657" s="107"/>
      <c r="K657" s="87"/>
      <c r="L657" s="87"/>
      <c r="M657" s="87"/>
      <c r="N657" s="87"/>
      <c r="P657" s="87"/>
      <c r="Q657" s="87"/>
      <c r="R657" s="87"/>
    </row>
    <row r="658" spans="10:18">
      <c r="J658" s="107"/>
      <c r="K658" s="87"/>
      <c r="L658" s="87"/>
      <c r="M658" s="87"/>
      <c r="N658" s="87"/>
      <c r="P658" s="87"/>
      <c r="Q658" s="87"/>
      <c r="R658" s="87"/>
    </row>
    <row r="659" spans="10:18">
      <c r="J659" s="107"/>
      <c r="K659" s="87"/>
      <c r="L659" s="87"/>
      <c r="M659" s="87"/>
      <c r="N659" s="87"/>
      <c r="P659" s="87"/>
      <c r="Q659" s="87"/>
      <c r="R659" s="87"/>
    </row>
    <row r="660" spans="10:18">
      <c r="J660" s="107"/>
      <c r="K660" s="87"/>
      <c r="L660" s="87"/>
      <c r="M660" s="87"/>
      <c r="N660" s="87"/>
      <c r="P660" s="87"/>
      <c r="Q660" s="87"/>
      <c r="R660" s="87"/>
    </row>
    <row r="661" spans="10:18">
      <c r="J661" s="107"/>
      <c r="K661" s="87"/>
      <c r="L661" s="87"/>
      <c r="M661" s="87"/>
      <c r="N661" s="87"/>
      <c r="P661" s="87"/>
      <c r="Q661" s="87"/>
      <c r="R661" s="87"/>
    </row>
    <row r="662" spans="10:18">
      <c r="J662" s="107"/>
      <c r="K662" s="87"/>
      <c r="L662" s="87"/>
      <c r="M662" s="87"/>
      <c r="N662" s="87"/>
      <c r="P662" s="87"/>
      <c r="Q662" s="87"/>
      <c r="R662" s="87"/>
    </row>
    <row r="663" spans="10:18">
      <c r="J663" s="107"/>
      <c r="K663" s="87"/>
      <c r="L663" s="87"/>
      <c r="M663" s="87"/>
      <c r="N663" s="87"/>
      <c r="P663" s="87"/>
      <c r="Q663" s="87"/>
      <c r="R663" s="87"/>
    </row>
    <row r="664" spans="10:18">
      <c r="J664" s="107"/>
      <c r="K664" s="87"/>
      <c r="L664" s="87"/>
      <c r="M664" s="87"/>
      <c r="N664" s="87"/>
      <c r="P664" s="87"/>
      <c r="Q664" s="87"/>
      <c r="R664" s="87"/>
    </row>
    <row r="665" spans="10:18">
      <c r="J665" s="107"/>
      <c r="K665" s="87"/>
      <c r="L665" s="87"/>
      <c r="M665" s="87"/>
      <c r="N665" s="87"/>
      <c r="P665" s="87"/>
      <c r="Q665" s="87"/>
      <c r="R665" s="87"/>
    </row>
    <row r="666" spans="10:18">
      <c r="J666" s="107"/>
      <c r="K666" s="87"/>
      <c r="L666" s="87"/>
      <c r="M666" s="87"/>
      <c r="N666" s="87"/>
      <c r="P666" s="87"/>
      <c r="Q666" s="87"/>
      <c r="R666" s="87"/>
    </row>
    <row r="667" spans="10:18">
      <c r="J667" s="107"/>
      <c r="K667" s="87"/>
      <c r="L667" s="87"/>
      <c r="M667" s="87"/>
      <c r="N667" s="87"/>
      <c r="P667" s="87"/>
      <c r="Q667" s="87"/>
      <c r="R667" s="87"/>
    </row>
    <row r="668" spans="10:18">
      <c r="J668" s="107"/>
      <c r="K668" s="87"/>
      <c r="L668" s="87"/>
      <c r="M668" s="87"/>
      <c r="N668" s="87"/>
      <c r="P668" s="87"/>
      <c r="Q668" s="87"/>
      <c r="R668" s="87"/>
    </row>
    <row r="669" spans="10:18">
      <c r="J669" s="107"/>
      <c r="K669" s="87"/>
      <c r="L669" s="87"/>
      <c r="M669" s="87"/>
      <c r="N669" s="87"/>
      <c r="P669" s="87"/>
      <c r="Q669" s="87"/>
      <c r="R669" s="87"/>
    </row>
    <row r="670" spans="10:18">
      <c r="J670" s="107"/>
      <c r="K670" s="87"/>
      <c r="L670" s="87"/>
      <c r="M670" s="87"/>
      <c r="N670" s="87"/>
      <c r="P670" s="87"/>
      <c r="Q670" s="87"/>
      <c r="R670" s="87"/>
    </row>
    <row r="671" spans="10:18">
      <c r="J671" s="107"/>
      <c r="K671" s="87"/>
      <c r="L671" s="87"/>
      <c r="M671" s="87"/>
      <c r="N671" s="87"/>
      <c r="P671" s="87"/>
      <c r="Q671" s="87"/>
      <c r="R671" s="87"/>
    </row>
    <row r="672" spans="10:18">
      <c r="J672" s="107"/>
      <c r="K672" s="87"/>
      <c r="L672" s="87"/>
      <c r="M672" s="87"/>
      <c r="N672" s="87"/>
      <c r="P672" s="87"/>
      <c r="Q672" s="87"/>
      <c r="R672" s="87"/>
    </row>
    <row r="673" spans="10:18">
      <c r="J673" s="107"/>
      <c r="K673" s="87"/>
      <c r="L673" s="87"/>
      <c r="M673" s="87"/>
      <c r="N673" s="87"/>
      <c r="P673" s="87"/>
      <c r="Q673" s="87"/>
      <c r="R673" s="87"/>
    </row>
    <row r="674" spans="10:18">
      <c r="J674" s="107"/>
      <c r="K674" s="87"/>
      <c r="L674" s="87"/>
      <c r="M674" s="87"/>
      <c r="N674" s="87"/>
      <c r="P674" s="87"/>
      <c r="Q674" s="87"/>
      <c r="R674" s="87"/>
    </row>
    <row r="675" spans="10:18">
      <c r="J675" s="107"/>
      <c r="K675" s="87"/>
      <c r="L675" s="87"/>
      <c r="M675" s="87"/>
      <c r="N675" s="87"/>
      <c r="P675" s="87"/>
      <c r="Q675" s="87"/>
      <c r="R675" s="87"/>
    </row>
    <row r="676" spans="10:18">
      <c r="J676" s="107"/>
      <c r="K676" s="87"/>
      <c r="L676" s="87"/>
      <c r="M676" s="87"/>
      <c r="N676" s="87"/>
      <c r="P676" s="87"/>
      <c r="Q676" s="87"/>
      <c r="R676" s="87"/>
    </row>
    <row r="677" spans="10:18">
      <c r="J677" s="107"/>
      <c r="K677" s="87"/>
      <c r="L677" s="87"/>
      <c r="M677" s="87"/>
      <c r="N677" s="87"/>
      <c r="P677" s="87"/>
      <c r="Q677" s="87"/>
      <c r="R677" s="87"/>
    </row>
    <row r="678" spans="10:18">
      <c r="J678" s="107"/>
      <c r="K678" s="87"/>
      <c r="L678" s="87"/>
      <c r="M678" s="87"/>
      <c r="N678" s="87"/>
      <c r="P678" s="87"/>
      <c r="Q678" s="87"/>
      <c r="R678" s="87"/>
    </row>
    <row r="679" spans="10:18">
      <c r="J679" s="107"/>
      <c r="K679" s="87"/>
      <c r="L679" s="87"/>
      <c r="M679" s="87"/>
      <c r="N679" s="87"/>
      <c r="P679" s="87"/>
      <c r="Q679" s="87"/>
      <c r="R679" s="87"/>
    </row>
    <row r="680" spans="10:18">
      <c r="J680" s="107"/>
      <c r="K680" s="87"/>
      <c r="L680" s="87"/>
      <c r="M680" s="87"/>
      <c r="N680" s="87"/>
      <c r="P680" s="87"/>
      <c r="Q680" s="87"/>
      <c r="R680" s="87"/>
    </row>
    <row r="681" spans="10:18">
      <c r="J681" s="107"/>
      <c r="K681" s="87"/>
      <c r="L681" s="87"/>
      <c r="M681" s="87"/>
      <c r="N681" s="87"/>
      <c r="P681" s="87"/>
      <c r="Q681" s="87"/>
      <c r="R681" s="87"/>
    </row>
    <row r="682" spans="10:18">
      <c r="J682" s="107"/>
      <c r="K682" s="87"/>
      <c r="L682" s="87"/>
      <c r="M682" s="87"/>
      <c r="N682" s="87"/>
      <c r="P682" s="87"/>
      <c r="Q682" s="87"/>
      <c r="R682" s="87"/>
    </row>
    <row r="683" spans="10:18">
      <c r="J683" s="107"/>
      <c r="K683" s="87"/>
      <c r="L683" s="87"/>
      <c r="M683" s="87"/>
      <c r="N683" s="87"/>
      <c r="P683" s="87"/>
      <c r="Q683" s="87"/>
      <c r="R683" s="87"/>
    </row>
    <row r="684" spans="10:18">
      <c r="J684" s="107"/>
      <c r="K684" s="87"/>
      <c r="L684" s="87"/>
      <c r="M684" s="87"/>
      <c r="N684" s="87"/>
      <c r="P684" s="87"/>
      <c r="Q684" s="87"/>
      <c r="R684" s="87"/>
    </row>
    <row r="685" spans="10:18">
      <c r="J685" s="107"/>
      <c r="K685" s="87"/>
      <c r="L685" s="87"/>
      <c r="M685" s="87"/>
      <c r="N685" s="87"/>
      <c r="P685" s="87"/>
      <c r="Q685" s="87"/>
      <c r="R685" s="87"/>
    </row>
    <row r="686" spans="10:18">
      <c r="J686" s="107"/>
      <c r="K686" s="87"/>
      <c r="L686" s="87"/>
      <c r="M686" s="87"/>
      <c r="N686" s="87"/>
      <c r="P686" s="87"/>
      <c r="Q686" s="87"/>
      <c r="R686" s="87"/>
    </row>
    <row r="687" spans="10:18">
      <c r="J687" s="107"/>
      <c r="K687" s="87"/>
      <c r="L687" s="87"/>
      <c r="M687" s="87"/>
      <c r="N687" s="87"/>
      <c r="P687" s="87"/>
      <c r="Q687" s="87"/>
      <c r="R687" s="87"/>
    </row>
    <row r="688" spans="10:18">
      <c r="J688" s="107"/>
      <c r="K688" s="87"/>
      <c r="L688" s="87"/>
      <c r="M688" s="87"/>
      <c r="N688" s="87"/>
      <c r="P688" s="87"/>
      <c r="Q688" s="87"/>
      <c r="R688" s="87"/>
    </row>
    <row r="689" spans="10:18">
      <c r="J689" s="107"/>
      <c r="K689" s="87"/>
      <c r="L689" s="87"/>
      <c r="M689" s="87"/>
      <c r="N689" s="87"/>
      <c r="P689" s="87"/>
      <c r="Q689" s="87"/>
      <c r="R689" s="87"/>
    </row>
    <row r="690" spans="10:18">
      <c r="J690" s="107"/>
      <c r="K690" s="87"/>
      <c r="L690" s="87"/>
      <c r="M690" s="87"/>
      <c r="N690" s="87"/>
      <c r="P690" s="87"/>
      <c r="Q690" s="87"/>
      <c r="R690" s="87"/>
    </row>
    <row r="691" spans="10:18">
      <c r="J691" s="107"/>
      <c r="K691" s="87"/>
      <c r="L691" s="87"/>
      <c r="M691" s="87"/>
      <c r="N691" s="87"/>
      <c r="P691" s="87"/>
      <c r="Q691" s="87"/>
      <c r="R691" s="87"/>
    </row>
    <row r="692" spans="10:18">
      <c r="J692" s="107"/>
      <c r="K692" s="87"/>
      <c r="L692" s="87"/>
      <c r="M692" s="87"/>
      <c r="N692" s="87"/>
      <c r="P692" s="87"/>
      <c r="Q692" s="87"/>
      <c r="R692" s="87"/>
    </row>
    <row r="693" spans="10:18">
      <c r="J693" s="107"/>
      <c r="K693" s="87"/>
      <c r="L693" s="87"/>
      <c r="M693" s="87"/>
      <c r="N693" s="87"/>
      <c r="P693" s="87"/>
      <c r="Q693" s="87"/>
      <c r="R693" s="87"/>
    </row>
    <row r="694" spans="10:18">
      <c r="J694" s="107"/>
      <c r="K694" s="87"/>
      <c r="L694" s="87"/>
      <c r="M694" s="87"/>
      <c r="N694" s="87"/>
      <c r="P694" s="87"/>
      <c r="Q694" s="87"/>
      <c r="R694" s="87"/>
    </row>
    <row r="695" spans="10:18">
      <c r="J695" s="107"/>
      <c r="K695" s="87"/>
      <c r="L695" s="87"/>
      <c r="M695" s="87"/>
      <c r="N695" s="87"/>
      <c r="P695" s="87"/>
      <c r="Q695" s="87"/>
      <c r="R695" s="87"/>
    </row>
    <row r="696" spans="10:18">
      <c r="J696" s="107"/>
      <c r="K696" s="87"/>
      <c r="L696" s="87"/>
      <c r="M696" s="87"/>
      <c r="N696" s="87"/>
      <c r="P696" s="87"/>
      <c r="Q696" s="87"/>
      <c r="R696" s="87"/>
    </row>
    <row r="697" spans="10:18">
      <c r="J697" s="107"/>
      <c r="K697" s="87"/>
      <c r="L697" s="87"/>
      <c r="M697" s="87"/>
      <c r="N697" s="87"/>
      <c r="P697" s="87"/>
      <c r="Q697" s="87"/>
      <c r="R697" s="87"/>
    </row>
    <row r="698" spans="10:18">
      <c r="J698" s="107"/>
      <c r="K698" s="87"/>
      <c r="L698" s="87"/>
      <c r="M698" s="87"/>
      <c r="N698" s="87"/>
      <c r="P698" s="87"/>
      <c r="Q698" s="87"/>
      <c r="R698" s="87"/>
    </row>
    <row r="699" spans="10:18">
      <c r="J699" s="107"/>
      <c r="K699" s="87"/>
      <c r="L699" s="87"/>
      <c r="M699" s="87"/>
      <c r="N699" s="87"/>
      <c r="P699" s="87"/>
      <c r="Q699" s="87"/>
      <c r="R699" s="87"/>
    </row>
    <row r="700" spans="10:18">
      <c r="J700" s="107"/>
      <c r="K700" s="87"/>
      <c r="L700" s="87"/>
      <c r="M700" s="87"/>
      <c r="N700" s="87"/>
      <c r="P700" s="87"/>
      <c r="Q700" s="87"/>
      <c r="R700" s="87"/>
    </row>
    <row r="701" spans="10:18">
      <c r="J701" s="107"/>
      <c r="K701" s="87"/>
      <c r="L701" s="87"/>
      <c r="M701" s="87"/>
      <c r="N701" s="87"/>
      <c r="P701" s="87"/>
      <c r="Q701" s="87"/>
      <c r="R701" s="87"/>
    </row>
    <row r="702" spans="10:18">
      <c r="J702" s="107"/>
      <c r="K702" s="87"/>
      <c r="L702" s="87"/>
      <c r="M702" s="87"/>
      <c r="N702" s="87"/>
      <c r="P702" s="87"/>
      <c r="Q702" s="87"/>
      <c r="R702" s="87"/>
    </row>
    <row r="703" spans="10:18">
      <c r="J703" s="107"/>
      <c r="K703" s="87"/>
      <c r="L703" s="87"/>
      <c r="M703" s="87"/>
      <c r="N703" s="87"/>
      <c r="P703" s="87"/>
      <c r="Q703" s="87"/>
      <c r="R703" s="87"/>
    </row>
    <row r="704" spans="10:18">
      <c r="J704" s="107"/>
      <c r="K704" s="87"/>
      <c r="L704" s="87"/>
      <c r="M704" s="87"/>
      <c r="N704" s="87"/>
      <c r="P704" s="87"/>
      <c r="Q704" s="87"/>
      <c r="R704" s="87"/>
    </row>
    <row r="705" spans="10:18">
      <c r="J705" s="107"/>
      <c r="K705" s="87"/>
      <c r="L705" s="87"/>
      <c r="M705" s="87"/>
      <c r="N705" s="87"/>
      <c r="P705" s="87"/>
      <c r="Q705" s="87"/>
      <c r="R705" s="87"/>
    </row>
    <row r="706" spans="10:18">
      <c r="J706" s="107"/>
      <c r="K706" s="87"/>
      <c r="L706" s="87"/>
      <c r="M706" s="87"/>
      <c r="N706" s="87"/>
      <c r="P706" s="87"/>
      <c r="Q706" s="87"/>
      <c r="R706" s="87"/>
    </row>
    <row r="707" spans="10:18">
      <c r="J707" s="107"/>
      <c r="K707" s="87"/>
      <c r="L707" s="87"/>
      <c r="M707" s="87"/>
      <c r="N707" s="87"/>
      <c r="P707" s="87"/>
      <c r="Q707" s="87"/>
      <c r="R707" s="87"/>
    </row>
    <row r="708" spans="10:18">
      <c r="J708" s="107"/>
      <c r="K708" s="87"/>
      <c r="L708" s="87"/>
      <c r="M708" s="87"/>
      <c r="N708" s="87"/>
      <c r="P708" s="87"/>
      <c r="Q708" s="87"/>
      <c r="R708" s="87"/>
    </row>
    <row r="709" spans="10:18">
      <c r="J709" s="107"/>
      <c r="K709" s="87"/>
      <c r="L709" s="87"/>
      <c r="M709" s="87"/>
      <c r="N709" s="87"/>
      <c r="P709" s="87"/>
      <c r="Q709" s="87"/>
      <c r="R709" s="87"/>
    </row>
    <row r="710" spans="10:18">
      <c r="J710" s="107"/>
      <c r="K710" s="87"/>
      <c r="L710" s="87"/>
      <c r="M710" s="87"/>
      <c r="N710" s="87"/>
      <c r="P710" s="87"/>
      <c r="Q710" s="87"/>
      <c r="R710" s="87"/>
    </row>
    <row r="711" spans="10:18">
      <c r="J711" s="107"/>
      <c r="K711" s="87"/>
      <c r="L711" s="87"/>
      <c r="M711" s="87"/>
      <c r="N711" s="87"/>
      <c r="P711" s="87"/>
      <c r="Q711" s="87"/>
      <c r="R711" s="87"/>
    </row>
    <row r="712" spans="10:18">
      <c r="J712" s="107"/>
      <c r="K712" s="87"/>
      <c r="L712" s="87"/>
      <c r="M712" s="87"/>
      <c r="N712" s="87"/>
      <c r="P712" s="87"/>
      <c r="Q712" s="87"/>
      <c r="R712" s="87"/>
    </row>
    <row r="713" spans="10:18">
      <c r="J713" s="107"/>
      <c r="K713" s="87"/>
      <c r="L713" s="87"/>
      <c r="M713" s="87"/>
      <c r="N713" s="87"/>
      <c r="P713" s="87"/>
      <c r="Q713" s="87"/>
      <c r="R713" s="87"/>
    </row>
    <row r="714" spans="10:18">
      <c r="J714" s="107"/>
      <c r="K714" s="87"/>
      <c r="L714" s="87"/>
      <c r="M714" s="87"/>
      <c r="N714" s="87"/>
      <c r="P714" s="87"/>
      <c r="Q714" s="87"/>
      <c r="R714" s="87"/>
    </row>
    <row r="715" spans="10:18">
      <c r="J715" s="107"/>
      <c r="K715" s="87"/>
      <c r="L715" s="87"/>
      <c r="M715" s="87"/>
      <c r="N715" s="87"/>
      <c r="P715" s="87"/>
      <c r="Q715" s="87"/>
      <c r="R715" s="87"/>
    </row>
    <row r="716" spans="10:18">
      <c r="J716" s="107"/>
      <c r="K716" s="87"/>
      <c r="L716" s="87"/>
      <c r="M716" s="87"/>
      <c r="N716" s="87"/>
      <c r="P716" s="87"/>
      <c r="Q716" s="87"/>
      <c r="R716" s="87"/>
    </row>
    <row r="717" spans="10:18">
      <c r="J717" s="107"/>
      <c r="K717" s="87"/>
      <c r="L717" s="87"/>
      <c r="M717" s="87"/>
      <c r="N717" s="87"/>
      <c r="P717" s="87"/>
      <c r="Q717" s="87"/>
      <c r="R717" s="87"/>
    </row>
    <row r="718" spans="10:18">
      <c r="J718" s="107"/>
      <c r="K718" s="87"/>
      <c r="L718" s="87"/>
      <c r="M718" s="87"/>
      <c r="N718" s="87"/>
      <c r="P718" s="87"/>
      <c r="Q718" s="87"/>
      <c r="R718" s="87"/>
    </row>
    <row r="719" spans="10:18">
      <c r="J719" s="107"/>
      <c r="K719" s="87"/>
      <c r="L719" s="87"/>
      <c r="M719" s="87"/>
      <c r="N719" s="87"/>
      <c r="P719" s="87"/>
      <c r="Q719" s="87"/>
      <c r="R719" s="87"/>
    </row>
    <row r="720" spans="10:18">
      <c r="J720" s="107"/>
      <c r="K720" s="87"/>
      <c r="L720" s="87"/>
      <c r="M720" s="87"/>
      <c r="N720" s="87"/>
      <c r="P720" s="87"/>
      <c r="Q720" s="87"/>
      <c r="R720" s="87"/>
    </row>
    <row r="721" spans="10:18">
      <c r="J721" s="107"/>
      <c r="K721" s="87"/>
      <c r="L721" s="87"/>
      <c r="M721" s="87"/>
      <c r="N721" s="87"/>
      <c r="P721" s="87"/>
      <c r="Q721" s="87"/>
      <c r="R721" s="87"/>
    </row>
    <row r="722" spans="10:18">
      <c r="J722" s="107"/>
      <c r="K722" s="87"/>
      <c r="L722" s="87"/>
      <c r="M722" s="87"/>
      <c r="N722" s="87"/>
      <c r="P722" s="87"/>
      <c r="Q722" s="87"/>
      <c r="R722" s="87"/>
    </row>
    <row r="723" spans="10:18">
      <c r="J723" s="107"/>
      <c r="K723" s="87"/>
      <c r="L723" s="87"/>
      <c r="M723" s="87"/>
      <c r="N723" s="87"/>
      <c r="P723" s="87"/>
      <c r="Q723" s="87"/>
      <c r="R723" s="87"/>
    </row>
    <row r="724" spans="10:18">
      <c r="J724" s="107"/>
      <c r="K724" s="87"/>
      <c r="L724" s="87"/>
      <c r="M724" s="87"/>
      <c r="N724" s="87"/>
      <c r="P724" s="87"/>
      <c r="Q724" s="87"/>
      <c r="R724" s="87"/>
    </row>
    <row r="725" spans="10:18">
      <c r="J725" s="107"/>
      <c r="K725" s="87"/>
      <c r="L725" s="87"/>
      <c r="M725" s="87"/>
      <c r="N725" s="87"/>
      <c r="P725" s="87"/>
      <c r="Q725" s="87"/>
      <c r="R725" s="87"/>
    </row>
    <row r="726" spans="10:18">
      <c r="J726" s="107"/>
      <c r="K726" s="87"/>
      <c r="L726" s="87"/>
      <c r="M726" s="87"/>
      <c r="N726" s="87"/>
      <c r="P726" s="87"/>
      <c r="Q726" s="87"/>
      <c r="R726" s="87"/>
    </row>
    <row r="727" spans="10:18">
      <c r="J727" s="107"/>
      <c r="K727" s="87"/>
      <c r="L727" s="87"/>
      <c r="M727" s="87"/>
      <c r="N727" s="87"/>
      <c r="P727" s="87"/>
      <c r="Q727" s="87"/>
      <c r="R727" s="87"/>
    </row>
    <row r="728" spans="10:18">
      <c r="J728" s="107"/>
      <c r="K728" s="87"/>
      <c r="L728" s="87"/>
      <c r="M728" s="87"/>
      <c r="N728" s="87"/>
      <c r="P728" s="87"/>
      <c r="Q728" s="87"/>
      <c r="R728" s="87"/>
    </row>
    <row r="729" spans="10:18">
      <c r="J729" s="107"/>
      <c r="K729" s="87"/>
      <c r="L729" s="87"/>
      <c r="M729" s="87"/>
      <c r="N729" s="87"/>
      <c r="P729" s="87"/>
      <c r="Q729" s="87"/>
      <c r="R729" s="87"/>
    </row>
    <row r="730" spans="10:18">
      <c r="J730" s="107"/>
      <c r="K730" s="87"/>
      <c r="L730" s="87"/>
      <c r="M730" s="87"/>
      <c r="N730" s="87"/>
      <c r="P730" s="87"/>
      <c r="Q730" s="87"/>
      <c r="R730" s="87"/>
    </row>
    <row r="731" spans="10:18">
      <c r="J731" s="107"/>
      <c r="K731" s="87"/>
      <c r="L731" s="87"/>
      <c r="M731" s="87"/>
      <c r="N731" s="87"/>
      <c r="P731" s="87"/>
      <c r="Q731" s="87"/>
      <c r="R731" s="87"/>
    </row>
  </sheetData>
  <mergeCells count="4">
    <mergeCell ref="AL1:AS1"/>
    <mergeCell ref="AC1:AJ1"/>
    <mergeCell ref="T1:AA1"/>
    <mergeCell ref="AU1:BB1"/>
  </mergeCells>
  <phoneticPr fontId="16" type="noConversion"/>
  <conditionalFormatting sqref="AL56:AL106 AC108:AC157 T164:T293 J164:J274 AU164:AU293">
    <cfRule type="expression" dxfId="19" priority="13" stopIfTrue="1">
      <formula>J56&gt;0</formula>
    </cfRule>
  </conditionalFormatting>
  <conditionalFormatting sqref="A7:B7">
    <cfRule type="expression" dxfId="18" priority="12" stopIfTrue="1">
      <formula>A7&gt;0</formula>
    </cfRule>
  </conditionalFormatting>
  <conditionalFormatting sqref="AK4:AK157 AK159:AK65536">
    <cfRule type="expression" dxfId="17" priority="11" stopIfTrue="1">
      <formula>OR(AL4&lt;&gt;"",AF4&lt;&gt;"")</formula>
    </cfRule>
  </conditionalFormatting>
  <conditionalFormatting sqref="AB159:AB65536">
    <cfRule type="expression" dxfId="16" priority="8" stopIfTrue="1">
      <formula>OR(AC160&lt;&gt;"",W159&lt;&gt;"")</formula>
    </cfRule>
  </conditionalFormatting>
  <conditionalFormatting sqref="AB4:AB157">
    <cfRule type="expression" dxfId="15" priority="20" stopIfTrue="1">
      <formula>OR(AC4&lt;&gt;"",W4&lt;&gt;"")</formula>
    </cfRule>
  </conditionalFormatting>
  <conditionalFormatting sqref="S164:S65536 S4:S156">
    <cfRule type="expression" dxfId="14" priority="25" stopIfTrue="1">
      <formula>OR(T4&lt;&gt;"",Q4&lt;&gt;"")</formula>
    </cfRule>
  </conditionalFormatting>
  <conditionalFormatting sqref="AK158">
    <cfRule type="expression" dxfId="13" priority="2" stopIfTrue="1">
      <formula>OR(AL158&lt;&gt;"",AF158&lt;&gt;"")</formula>
    </cfRule>
  </conditionalFormatting>
  <conditionalFormatting sqref="AB158">
    <cfRule type="expression" dxfId="12" priority="1" stopIfTrue="1">
      <formula>OR(AC159&lt;&gt;"",W158&lt;&gt;"")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1</xdr:col>
                    <xdr:colOff>0</xdr:colOff>
                    <xdr:row>7</xdr:row>
                    <xdr:rowOff>0</xdr:rowOff>
                  </from>
                  <to>
                    <xdr:col>2</xdr:col>
                    <xdr:colOff>38100</xdr:colOff>
                    <xdr:row>8</xdr:row>
                    <xdr:rowOff>19050</xdr:rowOff>
                  </to>
                </anchor>
              </controlPr>
            </control>
          </mc:Choice>
        </mc:AlternateContent>
        <mc:AlternateContent xmlns:mc="http://schemas.openxmlformats.org/markup-compatibility/2006">
          <mc:Choice Requires="x14">
            <control shapeId="16395" r:id="rId5" name="Drop Down 11">
              <controlPr defaultSize="0" autoLine="0" autoPict="0">
                <anchor moveWithCells="1">
                  <from>
                    <xdr:col>2</xdr:col>
                    <xdr:colOff>0</xdr:colOff>
                    <xdr:row>7</xdr:row>
                    <xdr:rowOff>0</xdr:rowOff>
                  </from>
                  <to>
                    <xdr:col>3</xdr:col>
                    <xdr:colOff>38100</xdr:colOff>
                    <xdr:row>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157"/>
  <sheetViews>
    <sheetView zoomScaleNormal="100" workbookViewId="0">
      <pane xSplit="10" ySplit="3" topLeftCell="K4" activePane="bottomRight" state="frozen"/>
      <selection pane="topRight" activeCell="K1" sqref="K1"/>
      <selection pane="bottomLeft" activeCell="A4" sqref="A4"/>
      <selection pane="bottomRight" activeCell="H53" sqref="H53"/>
    </sheetView>
  </sheetViews>
  <sheetFormatPr defaultRowHeight="14.25"/>
  <cols>
    <col min="1" max="1" width="30.625" bestFit="1" customWidth="1"/>
    <col min="2" max="2" width="2.375" bestFit="1" customWidth="1"/>
    <col min="10" max="10" width="9.5" bestFit="1" customWidth="1"/>
    <col min="11" max="11" width="12.5" bestFit="1" customWidth="1"/>
    <col min="12" max="12" width="10.25" bestFit="1" customWidth="1"/>
    <col min="13" max="13" width="12.5" bestFit="1" customWidth="1"/>
    <col min="14" max="14" width="17.875" bestFit="1" customWidth="1"/>
    <col min="15" max="15" width="10.25" bestFit="1" customWidth="1"/>
    <col min="16" max="16" width="12.5" bestFit="1" customWidth="1"/>
    <col min="17" max="18" width="10.25" bestFit="1" customWidth="1"/>
    <col min="19" max="19" width="12.5" bestFit="1" customWidth="1"/>
    <col min="20" max="20" width="10.25" bestFit="1" customWidth="1"/>
    <col min="21" max="22" width="12.5" bestFit="1" customWidth="1"/>
    <col min="23" max="23" width="10.25" bestFit="1" customWidth="1"/>
    <col min="24" max="25" width="12.5" bestFit="1" customWidth="1"/>
    <col min="26" max="26" width="10.25" bestFit="1" customWidth="1"/>
    <col min="27" max="27" width="12.5" bestFit="1" customWidth="1"/>
    <col min="28" max="28" width="10.25" bestFit="1" customWidth="1"/>
    <col min="29" max="30" width="12.5" bestFit="1" customWidth="1"/>
    <col min="31" max="31" width="10.25" bestFit="1" customWidth="1"/>
    <col min="32" max="32" width="14.25" bestFit="1" customWidth="1"/>
    <col min="33" max="33" width="10.625" bestFit="1" customWidth="1"/>
    <col min="34" max="34" width="12.5" bestFit="1" customWidth="1"/>
    <col min="35" max="35" width="14.25" bestFit="1" customWidth="1"/>
    <col min="36" max="36" width="10.25" bestFit="1" customWidth="1"/>
    <col min="37" max="37" width="10.625" bestFit="1" customWidth="1"/>
    <col min="38" max="39" width="10.25" bestFit="1" customWidth="1"/>
    <col min="40" max="40" width="9.5" style="84" bestFit="1" customWidth="1"/>
    <col min="41" max="41" width="12.5" style="75" bestFit="1" customWidth="1"/>
    <col min="42" max="42" width="9" style="75" bestFit="1" customWidth="1"/>
    <col min="43" max="43" width="12.5" style="75" bestFit="1" customWidth="1"/>
    <col min="44" max="44" width="17.875" style="75" bestFit="1" customWidth="1"/>
    <col min="45" max="45" width="9" style="75" bestFit="1" customWidth="1"/>
    <col min="46" max="46" width="12.5" style="75" bestFit="1" customWidth="1"/>
    <col min="47" max="47" width="9" style="75" bestFit="1" customWidth="1"/>
    <col min="48" max="48" width="9" style="75" customWidth="1"/>
    <col min="49" max="49" width="12.5" style="75" bestFit="1" customWidth="1"/>
    <col min="50" max="50" width="9" style="75" customWidth="1"/>
    <col min="51" max="52" width="12.5" style="75" bestFit="1" customWidth="1"/>
    <col min="53" max="53" width="9" style="75" customWidth="1"/>
    <col min="54" max="55" width="12.5" style="75" bestFit="1" customWidth="1"/>
    <col min="56" max="56" width="9" style="75" customWidth="1"/>
    <col min="57" max="57" width="12.5" style="75" bestFit="1" customWidth="1"/>
    <col min="58" max="58" width="9" style="75" customWidth="1"/>
    <col min="59" max="60" width="12.5" style="75" bestFit="1" customWidth="1"/>
    <col min="61" max="61" width="9" style="75" customWidth="1"/>
    <col min="62" max="62" width="14.25" style="75" bestFit="1" customWidth="1"/>
    <col min="63" max="63" width="10.625" style="75" bestFit="1" customWidth="1"/>
    <col min="64" max="64" width="12.5" style="75" bestFit="1" customWidth="1"/>
    <col min="65" max="65" width="14.25" style="75" bestFit="1" customWidth="1"/>
    <col min="66" max="66" width="9" style="75" customWidth="1"/>
    <col min="67" max="67" width="10.625" style="75" bestFit="1" customWidth="1"/>
    <col min="68" max="69" width="9" style="75" customWidth="1"/>
    <col min="70" max="70" width="0.75" style="73" customWidth="1"/>
    <col min="71" max="71" width="9.5" style="70" bestFit="1" customWidth="1"/>
    <col min="72" max="72" width="12.5" style="70" bestFit="1" customWidth="1"/>
    <col min="73" max="73" width="9" style="70" bestFit="1" customWidth="1"/>
    <col min="74" max="74" width="12.5" style="70" bestFit="1" customWidth="1"/>
    <col min="75" max="75" width="17.875" style="70" bestFit="1" customWidth="1"/>
    <col min="76" max="76" width="9" style="70" bestFit="1" customWidth="1"/>
    <col min="77" max="77" width="12.5" style="70" bestFit="1" customWidth="1"/>
    <col min="78" max="78" width="9" style="70" bestFit="1" customWidth="1"/>
    <col min="79" max="79" width="9" style="70" customWidth="1"/>
    <col min="80" max="80" width="12.5" style="70" bestFit="1" customWidth="1"/>
    <col min="81" max="81" width="9" style="70" customWidth="1"/>
    <col min="82" max="83" width="12.5" style="70" bestFit="1" customWidth="1"/>
    <col min="84" max="84" width="9" style="70" customWidth="1"/>
    <col min="85" max="86" width="12.5" style="70" bestFit="1" customWidth="1"/>
    <col min="87" max="87" width="9" style="70" customWidth="1"/>
    <col min="88" max="88" width="12.5" style="70" bestFit="1" customWidth="1"/>
    <col min="89" max="89" width="9" style="70" customWidth="1"/>
    <col min="90" max="91" width="12.5" style="70" bestFit="1" customWidth="1"/>
    <col min="92" max="92" width="9" style="70" customWidth="1"/>
    <col min="93" max="93" width="14.25" style="70" bestFit="1" customWidth="1"/>
    <col min="94" max="94" width="10.625" style="70" bestFit="1" customWidth="1"/>
    <col min="95" max="95" width="12.5" style="70" bestFit="1" customWidth="1"/>
    <col min="96" max="96" width="14.25" style="70" bestFit="1" customWidth="1"/>
    <col min="97" max="97" width="9" style="70" customWidth="1"/>
    <col min="98" max="98" width="10.625" style="70" bestFit="1" customWidth="1"/>
    <col min="99" max="100" width="9" style="70" customWidth="1"/>
    <col min="101" max="101" width="0.75" style="73" customWidth="1"/>
    <col min="102" max="102" width="9.5" style="70" bestFit="1" customWidth="1"/>
    <col min="103" max="103" width="12.5" style="70" bestFit="1" customWidth="1"/>
    <col min="104" max="104" width="9" style="70" bestFit="1" customWidth="1"/>
    <col min="105" max="105" width="12.5" style="70" bestFit="1" customWidth="1"/>
    <col min="106" max="106" width="17.875" style="70" bestFit="1" customWidth="1"/>
    <col min="107" max="107" width="9" style="70" bestFit="1" customWidth="1"/>
    <col min="108" max="108" width="12.5" style="70" bestFit="1" customWidth="1"/>
    <col min="109" max="109" width="9" style="70" bestFit="1" customWidth="1"/>
    <col min="110" max="110" width="9" style="70" customWidth="1"/>
    <col min="111" max="111" width="12.5" style="70" bestFit="1" customWidth="1"/>
    <col min="112" max="112" width="9" style="70" customWidth="1"/>
    <col min="113" max="114" width="12.5" style="70" bestFit="1" customWidth="1"/>
    <col min="115" max="115" width="9" style="70" customWidth="1"/>
    <col min="116" max="117" width="12.5" style="70" bestFit="1" customWidth="1"/>
    <col min="118" max="118" width="9" style="70" customWidth="1"/>
    <col min="119" max="119" width="12.5" style="70" bestFit="1" customWidth="1"/>
    <col min="120" max="120" width="9" style="70" customWidth="1"/>
    <col min="121" max="122" width="12.5" style="70" bestFit="1" customWidth="1"/>
    <col min="123" max="123" width="9" style="70" customWidth="1"/>
    <col min="124" max="124" width="14.25" style="70" bestFit="1" customWidth="1"/>
    <col min="125" max="125" width="10.625" style="70" bestFit="1" customWidth="1"/>
    <col min="126" max="126" width="12.5" style="70" bestFit="1" customWidth="1"/>
    <col min="127" max="127" width="14.25" style="70" bestFit="1" customWidth="1"/>
    <col min="128" max="128" width="9" style="70" customWidth="1"/>
    <col min="129" max="129" width="10.625" style="70" bestFit="1" customWidth="1"/>
    <col min="130" max="131" width="9" style="70" customWidth="1"/>
  </cols>
  <sheetData>
    <row r="1" spans="1:131">
      <c r="J1" s="89" t="str">
        <f>[2]!HisQuote("[hisWindCode_1!A1:A29]","[Close]","5",,,-1,"Y",1,2,1,1,1,1,2,1,1,,3)</f>
        <v>Wind资讯</v>
      </c>
      <c r="K1" s="277" t="s">
        <v>322</v>
      </c>
      <c r="L1" s="277" t="s">
        <v>323</v>
      </c>
      <c r="M1" s="277" t="s">
        <v>324</v>
      </c>
      <c r="N1" s="277" t="s">
        <v>325</v>
      </c>
      <c r="O1" s="277" t="s">
        <v>326</v>
      </c>
      <c r="P1" s="277" t="s">
        <v>327</v>
      </c>
      <c r="Q1" s="277" t="s">
        <v>328</v>
      </c>
      <c r="R1" s="277" t="s">
        <v>329</v>
      </c>
      <c r="S1" s="277" t="s">
        <v>330</v>
      </c>
      <c r="T1" s="277" t="s">
        <v>331</v>
      </c>
      <c r="U1" s="277" t="s">
        <v>332</v>
      </c>
      <c r="V1" s="277" t="s">
        <v>333</v>
      </c>
      <c r="W1" s="277" t="s">
        <v>334</v>
      </c>
      <c r="X1" s="277" t="s">
        <v>335</v>
      </c>
      <c r="Y1" s="277" t="s">
        <v>336</v>
      </c>
      <c r="Z1" s="277" t="s">
        <v>337</v>
      </c>
      <c r="AA1" s="277" t="s">
        <v>338</v>
      </c>
      <c r="AB1" s="277" t="s">
        <v>339</v>
      </c>
      <c r="AC1" s="277" t="s">
        <v>340</v>
      </c>
      <c r="AD1" s="277" t="s">
        <v>341</v>
      </c>
      <c r="AE1" s="277" t="s">
        <v>342</v>
      </c>
      <c r="AF1" s="277" t="s">
        <v>343</v>
      </c>
      <c r="AG1" s="277" t="s">
        <v>344</v>
      </c>
      <c r="AH1" s="277" t="s">
        <v>345</v>
      </c>
      <c r="AI1" s="277" t="s">
        <v>346</v>
      </c>
      <c r="AJ1" s="277" t="s">
        <v>347</v>
      </c>
      <c r="AK1" s="277" t="s">
        <v>348</v>
      </c>
      <c r="AL1" s="277" t="s">
        <v>349</v>
      </c>
      <c r="AM1" s="277" t="s">
        <v>350</v>
      </c>
      <c r="AN1" s="224"/>
      <c r="AO1" s="227" t="str">
        <f>[2]!HisQuote("[hisWindCode_2!A1:A29]","[PctChg]","5",,,-1,"Y",1,2,1,1,1,1,2,1,1,,3)</f>
        <v>Wind资讯</v>
      </c>
      <c r="AP1" s="285" t="s">
        <v>322</v>
      </c>
      <c r="AQ1" s="285" t="s">
        <v>323</v>
      </c>
      <c r="AR1" s="285" t="s">
        <v>324</v>
      </c>
      <c r="AS1" s="285" t="s">
        <v>325</v>
      </c>
      <c r="AT1" s="285" t="s">
        <v>326</v>
      </c>
      <c r="AU1" s="286" t="s">
        <v>327</v>
      </c>
      <c r="AV1" s="287" t="s">
        <v>328</v>
      </c>
      <c r="AW1" s="287" t="s">
        <v>329</v>
      </c>
      <c r="AX1" s="287" t="s">
        <v>330</v>
      </c>
      <c r="AY1" s="287" t="s">
        <v>331</v>
      </c>
      <c r="AZ1" s="287" t="s">
        <v>332</v>
      </c>
      <c r="BA1" s="287" t="s">
        <v>333</v>
      </c>
      <c r="BB1" s="287" t="s">
        <v>334</v>
      </c>
      <c r="BC1" s="287" t="s">
        <v>335</v>
      </c>
      <c r="BD1" s="287" t="s">
        <v>336</v>
      </c>
      <c r="BE1" s="287" t="s">
        <v>337</v>
      </c>
      <c r="BF1" s="287" t="s">
        <v>338</v>
      </c>
      <c r="BG1" s="287" t="s">
        <v>339</v>
      </c>
      <c r="BH1" s="287" t="s">
        <v>340</v>
      </c>
      <c r="BI1" s="287" t="s">
        <v>341</v>
      </c>
      <c r="BJ1" s="287" t="s">
        <v>342</v>
      </c>
      <c r="BK1" s="287" t="s">
        <v>343</v>
      </c>
      <c r="BL1" s="287" t="s">
        <v>344</v>
      </c>
      <c r="BM1" s="287" t="s">
        <v>345</v>
      </c>
      <c r="BN1" s="287" t="s">
        <v>346</v>
      </c>
      <c r="BO1" s="287" t="s">
        <v>347</v>
      </c>
      <c r="BP1" s="287" t="s">
        <v>348</v>
      </c>
      <c r="BQ1" s="287" t="s">
        <v>349</v>
      </c>
      <c r="BR1" s="288" t="s">
        <v>350</v>
      </c>
      <c r="BS1" s="333"/>
      <c r="BT1" s="334"/>
      <c r="BU1" s="334"/>
      <c r="BV1" s="334"/>
      <c r="BW1" s="334"/>
      <c r="BX1" s="334"/>
      <c r="BY1" s="334"/>
      <c r="BZ1" s="335"/>
      <c r="CA1" s="129"/>
      <c r="CB1" s="129"/>
      <c r="CC1" s="129"/>
      <c r="CD1" s="129"/>
      <c r="CE1" s="129"/>
      <c r="CF1" s="129"/>
      <c r="CG1" s="129"/>
      <c r="CH1" s="129"/>
      <c r="CI1" s="129"/>
      <c r="CJ1" s="129"/>
      <c r="CK1" s="129"/>
      <c r="CL1" s="129"/>
      <c r="CM1" s="129"/>
      <c r="CN1" s="129"/>
      <c r="CO1" s="129"/>
      <c r="CP1" s="129"/>
      <c r="CQ1" s="129"/>
      <c r="CR1" s="129"/>
      <c r="CS1" s="129"/>
      <c r="CT1" s="129"/>
      <c r="CU1" s="129"/>
      <c r="CV1" s="129"/>
      <c r="CW1" s="90"/>
      <c r="CX1" s="333"/>
      <c r="CY1" s="334"/>
      <c r="CZ1" s="334"/>
      <c r="DA1" s="334"/>
      <c r="DB1" s="334"/>
      <c r="DC1" s="334"/>
      <c r="DD1" s="334"/>
      <c r="DE1" s="334"/>
      <c r="DF1" s="130"/>
      <c r="DG1" s="130"/>
      <c r="DH1" s="130"/>
      <c r="DI1" s="130"/>
      <c r="DJ1" s="130"/>
      <c r="DK1" s="130"/>
      <c r="DL1" s="130"/>
      <c r="DM1" s="130"/>
      <c r="DN1" s="130"/>
      <c r="DO1" s="130"/>
      <c r="DP1" s="130"/>
      <c r="DQ1" s="130"/>
      <c r="DR1" s="130"/>
      <c r="DS1" s="130"/>
      <c r="DT1" s="130"/>
      <c r="DU1" s="130"/>
      <c r="DV1" s="130"/>
      <c r="DW1" s="130"/>
      <c r="DX1" s="130"/>
      <c r="DY1" s="130"/>
      <c r="DZ1" s="130"/>
      <c r="EA1" s="130"/>
    </row>
    <row r="2" spans="1:131">
      <c r="J2" s="128"/>
      <c r="K2" s="128" t="s">
        <v>351</v>
      </c>
      <c r="L2" s="128" t="s">
        <v>352</v>
      </c>
      <c r="M2" s="128" t="s">
        <v>353</v>
      </c>
      <c r="N2" s="128" t="s">
        <v>354</v>
      </c>
      <c r="O2" s="128" t="s">
        <v>355</v>
      </c>
      <c r="P2" s="128" t="s">
        <v>356</v>
      </c>
      <c r="Q2" s="128" t="s">
        <v>357</v>
      </c>
      <c r="R2" s="128" t="s">
        <v>358</v>
      </c>
      <c r="S2" s="128" t="s">
        <v>359</v>
      </c>
      <c r="T2" s="128" t="s">
        <v>360</v>
      </c>
      <c r="U2" s="128" t="s">
        <v>361</v>
      </c>
      <c r="V2" s="128" t="s">
        <v>362</v>
      </c>
      <c r="W2" s="128" t="s">
        <v>363</v>
      </c>
      <c r="X2" s="128" t="s">
        <v>364</v>
      </c>
      <c r="Y2" s="128" t="s">
        <v>365</v>
      </c>
      <c r="Z2" s="128" t="s">
        <v>366</v>
      </c>
      <c r="AA2" s="128" t="s">
        <v>367</v>
      </c>
      <c r="AB2" s="128" t="s">
        <v>368</v>
      </c>
      <c r="AC2" s="128" t="s">
        <v>369</v>
      </c>
      <c r="AD2" s="128" t="s">
        <v>370</v>
      </c>
      <c r="AE2" s="128" t="s">
        <v>371</v>
      </c>
      <c r="AF2" s="128" t="s">
        <v>372</v>
      </c>
      <c r="AG2" s="128" t="s">
        <v>373</v>
      </c>
      <c r="AH2" s="128" t="s">
        <v>374</v>
      </c>
      <c r="AI2" s="128" t="s">
        <v>375</v>
      </c>
      <c r="AJ2" s="128" t="s">
        <v>376</v>
      </c>
      <c r="AK2" s="128" t="s">
        <v>377</v>
      </c>
      <c r="AL2" s="128" t="s">
        <v>378</v>
      </c>
      <c r="AM2" s="128" t="s">
        <v>379</v>
      </c>
      <c r="AN2" s="91"/>
      <c r="AO2" s="106"/>
      <c r="AP2" s="128" t="s">
        <v>351</v>
      </c>
      <c r="AQ2" s="128" t="s">
        <v>352</v>
      </c>
      <c r="AR2" s="128" t="s">
        <v>353</v>
      </c>
      <c r="AS2" s="128" t="s">
        <v>354</v>
      </c>
      <c r="AT2" s="128" t="s">
        <v>355</v>
      </c>
      <c r="AU2" s="128" t="s">
        <v>356</v>
      </c>
      <c r="AV2" s="128" t="s">
        <v>357</v>
      </c>
      <c r="AW2" s="128" t="s">
        <v>358</v>
      </c>
      <c r="AX2" s="128" t="s">
        <v>359</v>
      </c>
      <c r="AY2" s="128" t="s">
        <v>360</v>
      </c>
      <c r="AZ2" s="128" t="s">
        <v>361</v>
      </c>
      <c r="BA2" s="128" t="s">
        <v>362</v>
      </c>
      <c r="BB2" s="128" t="s">
        <v>363</v>
      </c>
      <c r="BC2" s="128" t="s">
        <v>364</v>
      </c>
      <c r="BD2" s="128" t="s">
        <v>365</v>
      </c>
      <c r="BE2" s="128" t="s">
        <v>366</v>
      </c>
      <c r="BF2" s="128" t="s">
        <v>367</v>
      </c>
      <c r="BG2" s="128" t="s">
        <v>368</v>
      </c>
      <c r="BH2" s="128" t="s">
        <v>369</v>
      </c>
      <c r="BI2" s="128" t="s">
        <v>370</v>
      </c>
      <c r="BJ2" s="128" t="s">
        <v>371</v>
      </c>
      <c r="BK2" s="128" t="s">
        <v>372</v>
      </c>
      <c r="BL2" s="128" t="s">
        <v>373</v>
      </c>
      <c r="BM2" s="128" t="s">
        <v>374</v>
      </c>
      <c r="BN2" s="128" t="s">
        <v>375</v>
      </c>
      <c r="BO2" s="128" t="s">
        <v>376</v>
      </c>
      <c r="BP2" s="128" t="s">
        <v>377</v>
      </c>
      <c r="BQ2" s="128" t="s">
        <v>378</v>
      </c>
      <c r="BR2" s="279" t="s">
        <v>379</v>
      </c>
      <c r="BS2" s="93"/>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92"/>
      <c r="CX2" s="91"/>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row>
    <row r="3" spans="1:131">
      <c r="J3" s="94" t="s">
        <v>2</v>
      </c>
      <c r="K3" s="94" t="s">
        <v>122</v>
      </c>
      <c r="L3" s="94" t="s">
        <v>122</v>
      </c>
      <c r="M3" s="94" t="s">
        <v>122</v>
      </c>
      <c r="N3" s="94" t="s">
        <v>122</v>
      </c>
      <c r="O3" s="94" t="s">
        <v>122</v>
      </c>
      <c r="P3" s="94" t="s">
        <v>122</v>
      </c>
      <c r="Q3" s="94" t="s">
        <v>122</v>
      </c>
      <c r="R3" s="94" t="s">
        <v>122</v>
      </c>
      <c r="S3" s="94" t="s">
        <v>122</v>
      </c>
      <c r="T3" s="94" t="s">
        <v>122</v>
      </c>
      <c r="U3" s="94" t="s">
        <v>122</v>
      </c>
      <c r="V3" s="94" t="s">
        <v>122</v>
      </c>
      <c r="W3" s="94" t="s">
        <v>122</v>
      </c>
      <c r="X3" s="94" t="s">
        <v>122</v>
      </c>
      <c r="Y3" s="94" t="s">
        <v>122</v>
      </c>
      <c r="Z3" s="94" t="s">
        <v>122</v>
      </c>
      <c r="AA3" s="94" t="s">
        <v>122</v>
      </c>
      <c r="AB3" s="94" t="s">
        <v>122</v>
      </c>
      <c r="AC3" s="94" t="s">
        <v>122</v>
      </c>
      <c r="AD3" s="94" t="s">
        <v>122</v>
      </c>
      <c r="AE3" s="94" t="s">
        <v>122</v>
      </c>
      <c r="AF3" s="94" t="s">
        <v>122</v>
      </c>
      <c r="AG3" s="94" t="s">
        <v>122</v>
      </c>
      <c r="AH3" s="94" t="s">
        <v>122</v>
      </c>
      <c r="AI3" s="94" t="s">
        <v>122</v>
      </c>
      <c r="AJ3" s="94" t="s">
        <v>122</v>
      </c>
      <c r="AK3" s="94" t="s">
        <v>122</v>
      </c>
      <c r="AL3" s="94" t="s">
        <v>122</v>
      </c>
      <c r="AM3" s="94" t="s">
        <v>122</v>
      </c>
      <c r="AN3" s="96"/>
      <c r="AO3" s="94" t="s">
        <v>2</v>
      </c>
      <c r="AP3" s="94" t="s">
        <v>380</v>
      </c>
      <c r="AQ3" s="94" t="s">
        <v>380</v>
      </c>
      <c r="AR3" s="94" t="s">
        <v>380</v>
      </c>
      <c r="AS3" s="94" t="s">
        <v>380</v>
      </c>
      <c r="AT3" s="94" t="s">
        <v>380</v>
      </c>
      <c r="AU3" s="94" t="s">
        <v>380</v>
      </c>
      <c r="AV3" s="94" t="s">
        <v>380</v>
      </c>
      <c r="AW3" s="94" t="s">
        <v>380</v>
      </c>
      <c r="AX3" s="94" t="s">
        <v>380</v>
      </c>
      <c r="AY3" s="94" t="s">
        <v>380</v>
      </c>
      <c r="AZ3" s="94" t="s">
        <v>380</v>
      </c>
      <c r="BA3" s="94" t="s">
        <v>380</v>
      </c>
      <c r="BB3" s="94" t="s">
        <v>380</v>
      </c>
      <c r="BC3" s="94" t="s">
        <v>380</v>
      </c>
      <c r="BD3" s="94" t="s">
        <v>380</v>
      </c>
      <c r="BE3" s="94" t="s">
        <v>380</v>
      </c>
      <c r="BF3" s="94" t="s">
        <v>380</v>
      </c>
      <c r="BG3" s="94" t="s">
        <v>380</v>
      </c>
      <c r="BH3" s="94" t="s">
        <v>380</v>
      </c>
      <c r="BI3" s="94" t="s">
        <v>380</v>
      </c>
      <c r="BJ3" s="94" t="s">
        <v>380</v>
      </c>
      <c r="BK3" s="94" t="s">
        <v>380</v>
      </c>
      <c r="BL3" s="94" t="s">
        <v>380</v>
      </c>
      <c r="BM3" s="94" t="s">
        <v>380</v>
      </c>
      <c r="BN3" s="94" t="s">
        <v>380</v>
      </c>
      <c r="BO3" s="94" t="s">
        <v>380</v>
      </c>
      <c r="BP3" s="94" t="s">
        <v>380</v>
      </c>
      <c r="BQ3" s="94" t="s">
        <v>380</v>
      </c>
      <c r="BR3" s="280" t="s">
        <v>380</v>
      </c>
      <c r="BS3" s="98"/>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5"/>
      <c r="CX3" s="96"/>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row>
    <row r="4" spans="1:131">
      <c r="J4" s="99">
        <v>41546</v>
      </c>
      <c r="K4" s="87">
        <v>1864.5232000000001</v>
      </c>
      <c r="L4" s="87">
        <v>1541.5395000000001</v>
      </c>
      <c r="M4" s="87">
        <v>3460.0754000000002</v>
      </c>
      <c r="N4" s="87">
        <v>1833.9417000000001</v>
      </c>
      <c r="O4" s="87">
        <v>1065.2838999999999</v>
      </c>
      <c r="P4" s="87">
        <v>2570.3969999999999</v>
      </c>
      <c r="Q4" s="87">
        <v>2073.2597000000001</v>
      </c>
      <c r="R4" s="87">
        <v>3117.0360999999998</v>
      </c>
      <c r="S4" s="87">
        <v>1946.2851000000001</v>
      </c>
      <c r="T4" s="87">
        <v>3122.5034000000001</v>
      </c>
      <c r="U4" s="87">
        <v>3231.6536000000001</v>
      </c>
      <c r="V4" s="87">
        <v>4230.7972</v>
      </c>
      <c r="W4" s="87">
        <v>3605.8217</v>
      </c>
      <c r="X4" s="87">
        <v>3752.1903000000002</v>
      </c>
      <c r="Y4" s="87">
        <v>3148.7384999999999</v>
      </c>
      <c r="Z4" s="87">
        <v>3947.74</v>
      </c>
      <c r="AA4" s="87">
        <v>2067.2615000000001</v>
      </c>
      <c r="AB4" s="87">
        <v>5922.9530000000004</v>
      </c>
      <c r="AC4" s="87">
        <v>5754.3828000000003</v>
      </c>
      <c r="AD4" s="87">
        <v>2758.2737000000002</v>
      </c>
      <c r="AE4" s="87">
        <v>3640.2892999999999</v>
      </c>
      <c r="AF4" s="87">
        <v>4394.7685000000001</v>
      </c>
      <c r="AG4" s="87">
        <v>3526.3517000000002</v>
      </c>
      <c r="AH4" s="87">
        <v>1169.4051999999999</v>
      </c>
      <c r="AI4" s="87">
        <v>2857.0779000000002</v>
      </c>
      <c r="AJ4" s="87">
        <v>2302.7067999999999</v>
      </c>
      <c r="AK4" s="87">
        <v>2463.5671000000002</v>
      </c>
      <c r="AL4" s="87">
        <v>4163.6295</v>
      </c>
      <c r="AM4" s="87">
        <v>2774.2748000000001</v>
      </c>
      <c r="AN4" s="74"/>
      <c r="AO4" s="107">
        <v>41546</v>
      </c>
      <c r="AP4" s="87">
        <v>-0.71111199999999997</v>
      </c>
      <c r="AQ4" s="87">
        <v>-1.4899899999999999</v>
      </c>
      <c r="AR4" s="87">
        <v>-0.90922999999999998</v>
      </c>
      <c r="AS4" s="87">
        <v>-2.1817419999999998</v>
      </c>
      <c r="AT4" s="87">
        <v>-2.8542480000000001</v>
      </c>
      <c r="AU4" s="87">
        <v>-1.484971</v>
      </c>
      <c r="AV4" s="87">
        <v>-3.3493210000000002</v>
      </c>
      <c r="AW4" s="87">
        <v>-3.1658559999999998</v>
      </c>
      <c r="AX4" s="87">
        <v>-0.44459399999999999</v>
      </c>
      <c r="AY4" s="87">
        <v>-1.5537190000000001</v>
      </c>
      <c r="AZ4" s="87">
        <v>1.876304</v>
      </c>
      <c r="BA4" s="87">
        <v>-3.1510410000000002</v>
      </c>
      <c r="BB4" s="87">
        <v>-0.70192299999999996</v>
      </c>
      <c r="BC4" s="87">
        <v>2.2990490000000001</v>
      </c>
      <c r="BD4" s="87">
        <v>-3.0477789999999998</v>
      </c>
      <c r="BE4" s="87">
        <v>1.5994889999999999</v>
      </c>
      <c r="BF4" s="87">
        <v>-1.069828</v>
      </c>
      <c r="BG4" s="87">
        <v>4.9011319999999996</v>
      </c>
      <c r="BH4" s="87">
        <v>2.032527</v>
      </c>
      <c r="BI4" s="87">
        <v>7.8926999999999997E-2</v>
      </c>
      <c r="BJ4" s="87">
        <v>-4.7331760000000003</v>
      </c>
      <c r="BK4" s="87">
        <v>-3.4471620000000001</v>
      </c>
      <c r="BL4" s="87">
        <v>-3.5565910000000001</v>
      </c>
      <c r="BM4" s="87">
        <v>-3.7072150000000001</v>
      </c>
      <c r="BN4" s="87">
        <v>2.5091999999999999</v>
      </c>
      <c r="BO4" s="87">
        <v>3.295747</v>
      </c>
      <c r="BP4" s="87">
        <v>3.221759</v>
      </c>
      <c r="BQ4" s="87">
        <v>4.737984</v>
      </c>
      <c r="BR4" s="228">
        <v>2.1226600000000002</v>
      </c>
      <c r="BS4" s="74"/>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X4" s="74"/>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row>
    <row r="5" spans="1:131">
      <c r="A5" s="71"/>
      <c r="B5" s="72"/>
      <c r="C5" s="70"/>
      <c r="D5" s="70"/>
      <c r="E5" s="70"/>
      <c r="F5" s="70"/>
      <c r="G5" s="70"/>
      <c r="H5" s="70"/>
      <c r="I5" s="70"/>
      <c r="J5" s="99">
        <v>41553</v>
      </c>
      <c r="K5" s="87">
        <v>1871.8594000000001</v>
      </c>
      <c r="L5" s="87">
        <v>1542.8545999999999</v>
      </c>
      <c r="M5" s="87">
        <v>3482.4874</v>
      </c>
      <c r="N5" s="87">
        <v>1852.4721</v>
      </c>
      <c r="O5" s="87">
        <v>1070.2538999999999</v>
      </c>
      <c r="P5" s="87">
        <v>2593.1797999999999</v>
      </c>
      <c r="Q5" s="87">
        <v>2083.1579999999999</v>
      </c>
      <c r="R5" s="87">
        <v>3128.7975999999999</v>
      </c>
      <c r="S5" s="87">
        <v>1973.5268000000001</v>
      </c>
      <c r="T5" s="87">
        <v>3153.0971</v>
      </c>
      <c r="U5" s="87">
        <v>3270.1907000000001</v>
      </c>
      <c r="V5" s="87">
        <v>4250.5231999999996</v>
      </c>
      <c r="W5" s="87">
        <v>3641.3416000000002</v>
      </c>
      <c r="X5" s="87">
        <v>3857.5877</v>
      </c>
      <c r="Y5" s="87">
        <v>3204.9793</v>
      </c>
      <c r="Z5" s="87">
        <v>3951.9349999999999</v>
      </c>
      <c r="AA5" s="87">
        <v>2092.7534000000001</v>
      </c>
      <c r="AB5" s="87">
        <v>5950.8238000000001</v>
      </c>
      <c r="AC5" s="87">
        <v>5796.7829000000002</v>
      </c>
      <c r="AD5" s="87">
        <v>2850.5587</v>
      </c>
      <c r="AE5" s="87">
        <v>3653.8087999999998</v>
      </c>
      <c r="AF5" s="87">
        <v>4359.5196999999998</v>
      </c>
      <c r="AG5" s="87">
        <v>3559.8359999999998</v>
      </c>
      <c r="AH5" s="87">
        <v>1186.1826000000001</v>
      </c>
      <c r="AI5" s="87">
        <v>2887.7991999999999</v>
      </c>
      <c r="AJ5" s="87">
        <v>2354.7532000000001</v>
      </c>
      <c r="AK5" s="87">
        <v>2540.4429</v>
      </c>
      <c r="AL5" s="87">
        <v>4404.2461999999996</v>
      </c>
      <c r="AM5" s="87">
        <v>2864.8692999999998</v>
      </c>
      <c r="AN5" s="74"/>
      <c r="AO5" s="107">
        <v>41553</v>
      </c>
      <c r="AP5" s="87">
        <v>0.39346300000000001</v>
      </c>
      <c r="AQ5" s="87">
        <v>8.5310999999999998E-2</v>
      </c>
      <c r="AR5" s="87">
        <v>0.64773199999999997</v>
      </c>
      <c r="AS5" s="87">
        <v>1.0104139999999999</v>
      </c>
      <c r="AT5" s="87">
        <v>0.46654200000000001</v>
      </c>
      <c r="AU5" s="87">
        <v>0.88635299999999995</v>
      </c>
      <c r="AV5" s="87">
        <v>0.47742699999999999</v>
      </c>
      <c r="AW5" s="87">
        <v>0.37733</v>
      </c>
      <c r="AX5" s="87">
        <v>1.3996770000000001</v>
      </c>
      <c r="AY5" s="87">
        <v>0.97978100000000001</v>
      </c>
      <c r="AZ5" s="87">
        <v>1.1924889999999999</v>
      </c>
      <c r="BA5" s="87">
        <v>0.466248</v>
      </c>
      <c r="BB5" s="87">
        <v>0.98507100000000003</v>
      </c>
      <c r="BC5" s="87">
        <v>2.8089569999999999</v>
      </c>
      <c r="BD5" s="87">
        <v>1.786138</v>
      </c>
      <c r="BE5" s="87">
        <v>0.106263</v>
      </c>
      <c r="BF5" s="87">
        <v>1.2331240000000001</v>
      </c>
      <c r="BG5" s="87">
        <v>0.47055599999999997</v>
      </c>
      <c r="BH5" s="87">
        <v>0.73683100000000001</v>
      </c>
      <c r="BI5" s="87">
        <v>3.3457520000000001</v>
      </c>
      <c r="BJ5" s="87">
        <v>0.37138500000000002</v>
      </c>
      <c r="BK5" s="87">
        <v>-0.80206299999999997</v>
      </c>
      <c r="BL5" s="87">
        <v>0.94954499999999997</v>
      </c>
      <c r="BM5" s="87">
        <v>1.4346950000000001</v>
      </c>
      <c r="BN5" s="87">
        <v>1.0752699999999999</v>
      </c>
      <c r="BO5" s="87">
        <v>2.260227</v>
      </c>
      <c r="BP5" s="87">
        <v>3.1205080000000001</v>
      </c>
      <c r="BQ5" s="87">
        <v>5.779013</v>
      </c>
      <c r="BR5" s="228">
        <v>3.26552</v>
      </c>
      <c r="BS5" s="74"/>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X5" s="74"/>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row>
    <row r="6" spans="1:131">
      <c r="A6" s="76"/>
      <c r="B6" s="70"/>
      <c r="C6" s="70"/>
      <c r="D6" s="77"/>
      <c r="E6" s="70"/>
      <c r="F6" s="70"/>
      <c r="G6" s="70"/>
      <c r="H6" s="70"/>
      <c r="I6" s="70"/>
      <c r="J6" s="99">
        <v>41560</v>
      </c>
      <c r="K6" s="87">
        <v>1994.8223</v>
      </c>
      <c r="L6" s="87">
        <v>1545.674</v>
      </c>
      <c r="M6" s="87">
        <v>3521.6044000000002</v>
      </c>
      <c r="N6" s="87">
        <v>1926.5705</v>
      </c>
      <c r="O6" s="87">
        <v>1104.4267</v>
      </c>
      <c r="P6" s="87">
        <v>2684.3886000000002</v>
      </c>
      <c r="Q6" s="87">
        <v>2137.2476000000001</v>
      </c>
      <c r="R6" s="87">
        <v>3250.2529</v>
      </c>
      <c r="S6" s="87">
        <v>2069.4041000000002</v>
      </c>
      <c r="T6" s="87">
        <v>3255.0396000000001</v>
      </c>
      <c r="U6" s="87">
        <v>3462.9897999999998</v>
      </c>
      <c r="V6" s="87">
        <v>4446.8472000000002</v>
      </c>
      <c r="W6" s="87">
        <v>3806.4213</v>
      </c>
      <c r="X6" s="87">
        <v>4141.4268000000002</v>
      </c>
      <c r="Y6" s="87">
        <v>3306.0007999999998</v>
      </c>
      <c r="Z6" s="87">
        <v>4144.1058000000003</v>
      </c>
      <c r="AA6" s="87">
        <v>2178.9277000000002</v>
      </c>
      <c r="AB6" s="87">
        <v>5990.3293999999996</v>
      </c>
      <c r="AC6" s="87">
        <v>5917.1012000000001</v>
      </c>
      <c r="AD6" s="87">
        <v>3040.6936000000001</v>
      </c>
      <c r="AE6" s="87">
        <v>3725.2003</v>
      </c>
      <c r="AF6" s="87">
        <v>4390.6211000000003</v>
      </c>
      <c r="AG6" s="87">
        <v>3736.4915999999998</v>
      </c>
      <c r="AH6" s="87">
        <v>1241.2883999999999</v>
      </c>
      <c r="AI6" s="87">
        <v>2934.5418</v>
      </c>
      <c r="AJ6" s="87">
        <v>2472.0882000000001</v>
      </c>
      <c r="AK6" s="87">
        <v>2692.6484</v>
      </c>
      <c r="AL6" s="87">
        <v>4179.8302999999996</v>
      </c>
      <c r="AM6" s="87">
        <v>3082.8022000000001</v>
      </c>
      <c r="AN6" s="74"/>
      <c r="AO6" s="107">
        <v>41560</v>
      </c>
      <c r="AP6" s="87">
        <v>6.5690239999999998</v>
      </c>
      <c r="AQ6" s="87">
        <v>0.18273900000000001</v>
      </c>
      <c r="AR6" s="87">
        <v>1.1232489999999999</v>
      </c>
      <c r="AS6" s="87">
        <v>3.9999739999999999</v>
      </c>
      <c r="AT6" s="87">
        <v>3.1929620000000001</v>
      </c>
      <c r="AU6" s="87">
        <v>3.5172569999999999</v>
      </c>
      <c r="AV6" s="87">
        <v>2.5965189999999998</v>
      </c>
      <c r="AW6" s="87">
        <v>3.8818519999999999</v>
      </c>
      <c r="AX6" s="87">
        <v>4.8581709999999996</v>
      </c>
      <c r="AY6" s="87">
        <v>3.2330909999999999</v>
      </c>
      <c r="AZ6" s="87">
        <v>5.8956530000000003</v>
      </c>
      <c r="BA6" s="87">
        <v>4.6188200000000004</v>
      </c>
      <c r="BB6" s="87">
        <v>4.5334859999999999</v>
      </c>
      <c r="BC6" s="87">
        <v>7.3579429999999997</v>
      </c>
      <c r="BD6" s="87">
        <v>3.1520169999999998</v>
      </c>
      <c r="BE6" s="87">
        <v>4.8627010000000004</v>
      </c>
      <c r="BF6" s="87">
        <v>4.1177469999999996</v>
      </c>
      <c r="BG6" s="87">
        <v>0.66386800000000001</v>
      </c>
      <c r="BH6" s="87">
        <v>2.0756049999999999</v>
      </c>
      <c r="BI6" s="87">
        <v>6.6700920000000004</v>
      </c>
      <c r="BJ6" s="87">
        <v>1.9538930000000001</v>
      </c>
      <c r="BK6" s="87">
        <v>0.71341299999999996</v>
      </c>
      <c r="BL6" s="87">
        <v>4.9624649999999999</v>
      </c>
      <c r="BM6" s="87">
        <v>4.6456419999999996</v>
      </c>
      <c r="BN6" s="87">
        <v>1.6186240000000001</v>
      </c>
      <c r="BO6" s="87">
        <v>4.9828999999999999</v>
      </c>
      <c r="BP6" s="87">
        <v>5.9912979999999996</v>
      </c>
      <c r="BQ6" s="87">
        <v>-5.0954439999999996</v>
      </c>
      <c r="BR6" s="228">
        <v>7.6070799999999998</v>
      </c>
      <c r="BS6" s="74"/>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X6" s="74"/>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row>
    <row r="7" spans="1:131">
      <c r="A7" s="70"/>
      <c r="B7" s="70"/>
      <c r="C7" s="70"/>
      <c r="D7" s="70"/>
      <c r="E7" s="70"/>
      <c r="F7" s="70"/>
      <c r="G7" s="70"/>
      <c r="H7" s="70"/>
      <c r="I7" s="70"/>
      <c r="J7" s="99">
        <v>41567</v>
      </c>
      <c r="K7" s="87">
        <v>1958.4803999999999</v>
      </c>
      <c r="L7" s="87">
        <v>1550.6052</v>
      </c>
      <c r="M7" s="87">
        <v>3428.4630000000002</v>
      </c>
      <c r="N7" s="87">
        <v>1974.1016999999999</v>
      </c>
      <c r="O7" s="87">
        <v>1094.5174</v>
      </c>
      <c r="P7" s="87">
        <v>2638.2449000000001</v>
      </c>
      <c r="Q7" s="87">
        <v>2129.7085999999999</v>
      </c>
      <c r="R7" s="87">
        <v>3278.7510000000002</v>
      </c>
      <c r="S7" s="87">
        <v>2066.2842000000001</v>
      </c>
      <c r="T7" s="87">
        <v>3262.2057</v>
      </c>
      <c r="U7" s="87">
        <v>3424.2829999999999</v>
      </c>
      <c r="V7" s="87">
        <v>4331.8126000000002</v>
      </c>
      <c r="W7" s="87">
        <v>3759.3809000000001</v>
      </c>
      <c r="X7" s="87">
        <v>4024.9409000000001</v>
      </c>
      <c r="Y7" s="87">
        <v>3281.7847999999999</v>
      </c>
      <c r="Z7" s="87">
        <v>4098.8842999999997</v>
      </c>
      <c r="AA7" s="87">
        <v>2203.7916</v>
      </c>
      <c r="AB7" s="87">
        <v>5918.1374999999998</v>
      </c>
      <c r="AC7" s="87">
        <v>6040.0906000000004</v>
      </c>
      <c r="AD7" s="87">
        <v>3077.9463999999998</v>
      </c>
      <c r="AE7" s="87">
        <v>3592.9904000000001</v>
      </c>
      <c r="AF7" s="87">
        <v>4303.5459000000001</v>
      </c>
      <c r="AG7" s="87">
        <v>3604.6122999999998</v>
      </c>
      <c r="AH7" s="87">
        <v>1203.127</v>
      </c>
      <c r="AI7" s="87">
        <v>2874.8982000000001</v>
      </c>
      <c r="AJ7" s="87">
        <v>2414.6640000000002</v>
      </c>
      <c r="AK7" s="87">
        <v>2666.5464000000002</v>
      </c>
      <c r="AL7" s="87">
        <v>3921.6251000000002</v>
      </c>
      <c r="AM7" s="87">
        <v>2934.9524000000001</v>
      </c>
      <c r="AN7" s="74"/>
      <c r="AO7" s="107">
        <v>41567</v>
      </c>
      <c r="AP7" s="87">
        <v>-1.8218110000000001</v>
      </c>
      <c r="AQ7" s="87">
        <v>0.31903199999999998</v>
      </c>
      <c r="AR7" s="87">
        <v>-2.644857</v>
      </c>
      <c r="AS7" s="87">
        <v>2.4671400000000001</v>
      </c>
      <c r="AT7" s="87">
        <v>-0.897235</v>
      </c>
      <c r="AU7" s="87">
        <v>-1.7189650000000001</v>
      </c>
      <c r="AV7" s="87">
        <v>-0.35274299999999997</v>
      </c>
      <c r="AW7" s="87">
        <v>0.87679600000000002</v>
      </c>
      <c r="AX7" s="87">
        <v>-0.15076300000000001</v>
      </c>
      <c r="AY7" s="87">
        <v>0.22015399999999999</v>
      </c>
      <c r="AZ7" s="87">
        <v>-1.1177280000000001</v>
      </c>
      <c r="BA7" s="87">
        <v>-2.5868799999999998</v>
      </c>
      <c r="BB7" s="87">
        <v>-1.2358169999999999</v>
      </c>
      <c r="BC7" s="87">
        <v>-2.8127</v>
      </c>
      <c r="BD7" s="87">
        <v>-0.73248599999999997</v>
      </c>
      <c r="BE7" s="87">
        <v>-1.0912249999999999</v>
      </c>
      <c r="BF7" s="87">
        <v>1.1411070000000001</v>
      </c>
      <c r="BG7" s="87">
        <v>-1.205141</v>
      </c>
      <c r="BH7" s="87">
        <v>2.078541</v>
      </c>
      <c r="BI7" s="87">
        <v>1.225142</v>
      </c>
      <c r="BJ7" s="87">
        <v>-3.5490680000000001</v>
      </c>
      <c r="BK7" s="87">
        <v>-1.983209</v>
      </c>
      <c r="BL7" s="87">
        <v>-3.5294949999999998</v>
      </c>
      <c r="BM7" s="87">
        <v>-3.074338</v>
      </c>
      <c r="BN7" s="87">
        <v>-2.032467</v>
      </c>
      <c r="BO7" s="87">
        <v>-2.3229030000000002</v>
      </c>
      <c r="BP7" s="87">
        <v>-0.96938000000000002</v>
      </c>
      <c r="BQ7" s="87">
        <v>-6.1774089999999999</v>
      </c>
      <c r="BR7" s="228">
        <v>-4.7959550000000002</v>
      </c>
      <c r="BS7" s="74"/>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X7" s="74"/>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row>
    <row r="8" spans="1:131">
      <c r="A8" s="132"/>
      <c r="B8" s="70"/>
      <c r="C8" s="70"/>
      <c r="D8" s="70"/>
      <c r="E8" s="70"/>
      <c r="F8" s="70"/>
      <c r="G8" s="70"/>
      <c r="H8" s="70"/>
      <c r="I8" s="70"/>
      <c r="J8" s="99">
        <v>41574</v>
      </c>
      <c r="K8" s="87">
        <v>1924.3725999999999</v>
      </c>
      <c r="L8" s="87">
        <v>1508.7946999999999</v>
      </c>
      <c r="M8" s="87">
        <v>3308.2240999999999</v>
      </c>
      <c r="N8" s="87">
        <v>1938.4193</v>
      </c>
      <c r="O8" s="87">
        <v>1060.6365000000001</v>
      </c>
      <c r="P8" s="87">
        <v>2570.8987000000002</v>
      </c>
      <c r="Q8" s="87">
        <v>2083.5545999999999</v>
      </c>
      <c r="R8" s="87">
        <v>3154.8301999999999</v>
      </c>
      <c r="S8" s="87">
        <v>1993.1619000000001</v>
      </c>
      <c r="T8" s="87">
        <v>3215.3348000000001</v>
      </c>
      <c r="U8" s="87">
        <v>3366.9036000000001</v>
      </c>
      <c r="V8" s="87">
        <v>4132.8612000000003</v>
      </c>
      <c r="W8" s="87">
        <v>3669.3878</v>
      </c>
      <c r="X8" s="87">
        <v>3726.2763</v>
      </c>
      <c r="Y8" s="87">
        <v>3123.6188000000002</v>
      </c>
      <c r="Z8" s="87">
        <v>4243.5331999999999</v>
      </c>
      <c r="AA8" s="87">
        <v>2143.6640000000002</v>
      </c>
      <c r="AB8" s="87">
        <v>5702.2187000000004</v>
      </c>
      <c r="AC8" s="87">
        <v>5745.7979999999998</v>
      </c>
      <c r="AD8" s="87">
        <v>2924.8389000000002</v>
      </c>
      <c r="AE8" s="87">
        <v>3614.5718999999999</v>
      </c>
      <c r="AF8" s="87">
        <v>4181.6279999999997</v>
      </c>
      <c r="AG8" s="87">
        <v>3485.1596</v>
      </c>
      <c r="AH8" s="87">
        <v>1159.3785</v>
      </c>
      <c r="AI8" s="87">
        <v>2771.7773999999999</v>
      </c>
      <c r="AJ8" s="87">
        <v>2244.4158000000002</v>
      </c>
      <c r="AK8" s="87">
        <v>2469.2368000000001</v>
      </c>
      <c r="AL8" s="87">
        <v>3549.3874999999998</v>
      </c>
      <c r="AM8" s="87">
        <v>2728.5891999999999</v>
      </c>
      <c r="AN8" s="74"/>
      <c r="AO8" s="107">
        <v>41574</v>
      </c>
      <c r="AP8" s="87">
        <v>-1.741544</v>
      </c>
      <c r="AQ8" s="87">
        <v>-2.696399</v>
      </c>
      <c r="AR8" s="87">
        <v>-3.5070790000000001</v>
      </c>
      <c r="AS8" s="87">
        <v>-1.807526</v>
      </c>
      <c r="AT8" s="87">
        <v>-3.09551</v>
      </c>
      <c r="AU8" s="87">
        <v>-2.552689</v>
      </c>
      <c r="AV8" s="87">
        <v>-2.167151</v>
      </c>
      <c r="AW8" s="87">
        <v>-3.779512</v>
      </c>
      <c r="AX8" s="87">
        <v>-3.5388310000000001</v>
      </c>
      <c r="AY8" s="87">
        <v>-1.4367859999999999</v>
      </c>
      <c r="AZ8" s="87">
        <v>-1.675662</v>
      </c>
      <c r="BA8" s="87">
        <v>-4.5927980000000002</v>
      </c>
      <c r="BB8" s="87">
        <v>-2.3938280000000001</v>
      </c>
      <c r="BC8" s="87">
        <v>-7.4203469999999996</v>
      </c>
      <c r="BD8" s="87">
        <v>-4.8195119999999996</v>
      </c>
      <c r="BE8" s="87">
        <v>3.5289820000000001</v>
      </c>
      <c r="BF8" s="87">
        <v>-2.7283710000000001</v>
      </c>
      <c r="BG8" s="87">
        <v>-3.648425</v>
      </c>
      <c r="BH8" s="87">
        <v>-4.8723210000000003</v>
      </c>
      <c r="BI8" s="87">
        <v>-4.9743389999999996</v>
      </c>
      <c r="BJ8" s="87">
        <v>0.60065599999999997</v>
      </c>
      <c r="BK8" s="87">
        <v>-2.832964</v>
      </c>
      <c r="BL8" s="87">
        <v>-3.313885</v>
      </c>
      <c r="BM8" s="87">
        <v>-3.6362329999999998</v>
      </c>
      <c r="BN8" s="87">
        <v>-3.5869369999999998</v>
      </c>
      <c r="BO8" s="87">
        <v>-7.0505959999999996</v>
      </c>
      <c r="BP8" s="87">
        <v>-7.3994439999999999</v>
      </c>
      <c r="BQ8" s="87">
        <v>-9.4919220000000006</v>
      </c>
      <c r="BR8" s="228">
        <v>-7.0312279999999996</v>
      </c>
      <c r="BS8" s="74"/>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X8" s="74"/>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row>
    <row r="9" spans="1:131">
      <c r="A9" s="132"/>
      <c r="B9" s="70"/>
      <c r="C9" s="70"/>
      <c r="D9" s="70"/>
      <c r="E9" s="70"/>
      <c r="F9" s="70"/>
      <c r="G9" s="70"/>
      <c r="H9" s="70"/>
      <c r="I9" s="70"/>
      <c r="J9" s="99">
        <v>41581</v>
      </c>
      <c r="K9" s="87">
        <v>1962.096</v>
      </c>
      <c r="L9" s="87">
        <v>1475.9097999999999</v>
      </c>
      <c r="M9" s="87">
        <v>3296.3622999999998</v>
      </c>
      <c r="N9" s="87">
        <v>1930.8305</v>
      </c>
      <c r="O9" s="87">
        <v>1049.5936999999999</v>
      </c>
      <c r="P9" s="87">
        <v>2498.9585999999999</v>
      </c>
      <c r="Q9" s="87">
        <v>2073.1694000000002</v>
      </c>
      <c r="R9" s="87">
        <v>3128.9571999999998</v>
      </c>
      <c r="S9" s="87">
        <v>1885.6821</v>
      </c>
      <c r="T9" s="87">
        <v>3158.2139000000002</v>
      </c>
      <c r="U9" s="87">
        <v>3215.9378000000002</v>
      </c>
      <c r="V9" s="87">
        <v>4095.9258</v>
      </c>
      <c r="W9" s="87">
        <v>3621.9086000000002</v>
      </c>
      <c r="X9" s="87">
        <v>3587.3560000000002</v>
      </c>
      <c r="Y9" s="87">
        <v>3017.1019000000001</v>
      </c>
      <c r="Z9" s="87">
        <v>4306.2352000000001</v>
      </c>
      <c r="AA9" s="87">
        <v>2057.9434000000001</v>
      </c>
      <c r="AB9" s="87">
        <v>5553.5380999999998</v>
      </c>
      <c r="AC9" s="87">
        <v>5444.4786000000004</v>
      </c>
      <c r="AD9" s="87">
        <v>2882.6886</v>
      </c>
      <c r="AE9" s="87">
        <v>3703.1781999999998</v>
      </c>
      <c r="AF9" s="87">
        <v>4342.9534000000003</v>
      </c>
      <c r="AG9" s="87">
        <v>3496.5956000000001</v>
      </c>
      <c r="AH9" s="87">
        <v>1182.0599</v>
      </c>
      <c r="AI9" s="87">
        <v>2693.2467000000001</v>
      </c>
      <c r="AJ9" s="87">
        <v>2139.8011999999999</v>
      </c>
      <c r="AK9" s="87">
        <v>2365.6372000000001</v>
      </c>
      <c r="AL9" s="87">
        <v>3357.1954000000001</v>
      </c>
      <c r="AM9" s="87">
        <v>2688.8643000000002</v>
      </c>
      <c r="AN9" s="74"/>
      <c r="AO9" s="107">
        <v>41581</v>
      </c>
      <c r="AP9" s="87">
        <v>1.960296</v>
      </c>
      <c r="AQ9" s="87">
        <v>-2.179548</v>
      </c>
      <c r="AR9" s="87">
        <v>-0.35855500000000001</v>
      </c>
      <c r="AS9" s="87">
        <v>-0.39149400000000001</v>
      </c>
      <c r="AT9" s="87">
        <v>-1.041148</v>
      </c>
      <c r="AU9" s="87">
        <v>-2.7982469999999999</v>
      </c>
      <c r="AV9" s="87">
        <v>-0.49843700000000002</v>
      </c>
      <c r="AW9" s="87">
        <v>-0.82010799999999995</v>
      </c>
      <c r="AX9" s="87">
        <v>-5.3924269999999996</v>
      </c>
      <c r="AY9" s="87">
        <v>-1.7765150000000001</v>
      </c>
      <c r="AZ9" s="87">
        <v>-4.4838170000000002</v>
      </c>
      <c r="BA9" s="87">
        <v>-0.89370000000000005</v>
      </c>
      <c r="BB9" s="87">
        <v>-1.293927</v>
      </c>
      <c r="BC9" s="87">
        <v>-3.7281270000000002</v>
      </c>
      <c r="BD9" s="87">
        <v>-3.4100480000000002</v>
      </c>
      <c r="BE9" s="87">
        <v>1.477589</v>
      </c>
      <c r="BF9" s="87">
        <v>-3.9987889999999999</v>
      </c>
      <c r="BG9" s="87">
        <v>-2.6074169999999999</v>
      </c>
      <c r="BH9" s="87">
        <v>-5.2441700000000004</v>
      </c>
      <c r="BI9" s="87">
        <v>-1.4411149999999999</v>
      </c>
      <c r="BJ9" s="87">
        <v>2.4513639999999999</v>
      </c>
      <c r="BK9" s="87">
        <v>3.8579569999999999</v>
      </c>
      <c r="BL9" s="87">
        <v>0.32813399999999998</v>
      </c>
      <c r="BM9" s="87">
        <v>1.9563410000000001</v>
      </c>
      <c r="BN9" s="87">
        <v>-2.8332250000000001</v>
      </c>
      <c r="BO9" s="87">
        <v>-4.6611060000000002</v>
      </c>
      <c r="BP9" s="87">
        <v>-4.1956119999999997</v>
      </c>
      <c r="BQ9" s="87">
        <v>-5.4147959999999999</v>
      </c>
      <c r="BR9" s="228">
        <v>-1.4558770000000001</v>
      </c>
      <c r="BS9" s="74"/>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X9" s="74"/>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row>
    <row r="10" spans="1:131">
      <c r="A10" s="132"/>
      <c r="B10" s="70"/>
      <c r="C10" s="70"/>
      <c r="D10" s="70"/>
      <c r="E10" s="70"/>
      <c r="F10" s="70"/>
      <c r="G10" s="70"/>
      <c r="H10" s="70"/>
      <c r="I10" s="70"/>
      <c r="J10" s="99">
        <v>41588</v>
      </c>
      <c r="K10" s="87">
        <v>2024.3543999999999</v>
      </c>
      <c r="L10" s="87">
        <v>1448.9389000000001</v>
      </c>
      <c r="M10" s="87">
        <v>3193.7134999999998</v>
      </c>
      <c r="N10" s="87">
        <v>1940.7239999999999</v>
      </c>
      <c r="O10" s="87">
        <v>1037.9828</v>
      </c>
      <c r="P10" s="87">
        <v>2447.7323000000001</v>
      </c>
      <c r="Q10" s="87">
        <v>2029.5818999999999</v>
      </c>
      <c r="R10" s="87">
        <v>3079.0497999999998</v>
      </c>
      <c r="S10" s="87">
        <v>1834.4739</v>
      </c>
      <c r="T10" s="87">
        <v>3120.4376000000002</v>
      </c>
      <c r="U10" s="87">
        <v>3138.1896999999999</v>
      </c>
      <c r="V10" s="87">
        <v>3986.7301000000002</v>
      </c>
      <c r="W10" s="87">
        <v>3522.1149</v>
      </c>
      <c r="X10" s="87">
        <v>3589.8685999999998</v>
      </c>
      <c r="Y10" s="87">
        <v>2965.5810000000001</v>
      </c>
      <c r="Z10" s="87">
        <v>4115.71</v>
      </c>
      <c r="AA10" s="87">
        <v>2030.9014999999999</v>
      </c>
      <c r="AB10" s="87">
        <v>5292.5973000000004</v>
      </c>
      <c r="AC10" s="87">
        <v>5282.9408000000003</v>
      </c>
      <c r="AD10" s="87">
        <v>2930.0704999999998</v>
      </c>
      <c r="AE10" s="87">
        <v>3579.4722000000002</v>
      </c>
      <c r="AF10" s="87">
        <v>4062.3146999999999</v>
      </c>
      <c r="AG10" s="87">
        <v>3395.9802</v>
      </c>
      <c r="AH10" s="87">
        <v>1159.174</v>
      </c>
      <c r="AI10" s="87">
        <v>2642.462</v>
      </c>
      <c r="AJ10" s="87">
        <v>2098.759</v>
      </c>
      <c r="AK10" s="87">
        <v>2315.9301</v>
      </c>
      <c r="AL10" s="87">
        <v>3313.2293</v>
      </c>
      <c r="AM10" s="87">
        <v>2634.7541000000001</v>
      </c>
      <c r="AN10" s="74"/>
      <c r="AO10" s="107">
        <v>41588</v>
      </c>
      <c r="AP10" s="87">
        <v>3.1730559999999999</v>
      </c>
      <c r="AQ10" s="87">
        <v>-1.8274079999999999</v>
      </c>
      <c r="AR10" s="87">
        <v>-3.1140020000000002</v>
      </c>
      <c r="AS10" s="87">
        <v>0.51239599999999996</v>
      </c>
      <c r="AT10" s="87">
        <v>-1.106228</v>
      </c>
      <c r="AU10" s="87">
        <v>-2.049906</v>
      </c>
      <c r="AV10" s="87">
        <v>-2.1024569999999998</v>
      </c>
      <c r="AW10" s="87">
        <v>-1.5950169999999999</v>
      </c>
      <c r="AX10" s="87">
        <v>-2.715633</v>
      </c>
      <c r="AY10" s="87">
        <v>-1.196129</v>
      </c>
      <c r="AZ10" s="87">
        <v>-2.4175870000000002</v>
      </c>
      <c r="BA10" s="87">
        <v>-2.665959</v>
      </c>
      <c r="BB10" s="87">
        <v>-2.7552789999999998</v>
      </c>
      <c r="BC10" s="87">
        <v>7.0040000000000005E-2</v>
      </c>
      <c r="BD10" s="87">
        <v>-1.7076290000000001</v>
      </c>
      <c r="BE10" s="87">
        <v>-4.4244029999999999</v>
      </c>
      <c r="BF10" s="87">
        <v>-1.314025</v>
      </c>
      <c r="BG10" s="87">
        <v>-4.6986410000000003</v>
      </c>
      <c r="BH10" s="87">
        <v>-2.9670019999999999</v>
      </c>
      <c r="BI10" s="87">
        <v>1.64367</v>
      </c>
      <c r="BJ10" s="87">
        <v>-3.3405360000000002</v>
      </c>
      <c r="BK10" s="87">
        <v>-6.461932</v>
      </c>
      <c r="BL10" s="87">
        <v>-2.8775249999999999</v>
      </c>
      <c r="BM10" s="87">
        <v>-1.9361029999999999</v>
      </c>
      <c r="BN10" s="87">
        <v>-1.8856310000000001</v>
      </c>
      <c r="BO10" s="87">
        <v>-1.9180379999999999</v>
      </c>
      <c r="BP10" s="87">
        <v>-2.1012140000000001</v>
      </c>
      <c r="BQ10" s="87">
        <v>-1.3096080000000001</v>
      </c>
      <c r="BR10" s="228">
        <v>-2.012381</v>
      </c>
      <c r="BS10" s="74"/>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X10" s="74"/>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row>
    <row r="11" spans="1:131">
      <c r="A11" s="132"/>
      <c r="B11" s="70"/>
      <c r="C11" s="70"/>
      <c r="D11" s="70"/>
      <c r="E11" s="70"/>
      <c r="F11" s="70"/>
      <c r="G11" s="70"/>
      <c r="H11" s="70"/>
      <c r="I11" s="70"/>
      <c r="J11" s="99">
        <v>41595</v>
      </c>
      <c r="K11" s="87">
        <v>2007.6978999999999</v>
      </c>
      <c r="L11" s="87">
        <v>1465.0454999999999</v>
      </c>
      <c r="M11" s="87">
        <v>3228.7179999999998</v>
      </c>
      <c r="N11" s="87">
        <v>1932.9703</v>
      </c>
      <c r="O11" s="87">
        <v>1050.3995</v>
      </c>
      <c r="P11" s="87">
        <v>2520.6586000000002</v>
      </c>
      <c r="Q11" s="87">
        <v>2064.8595999999998</v>
      </c>
      <c r="R11" s="87">
        <v>3222.2550000000001</v>
      </c>
      <c r="S11" s="87">
        <v>1878.231</v>
      </c>
      <c r="T11" s="87">
        <v>3243.8420000000001</v>
      </c>
      <c r="U11" s="87">
        <v>3239.6712000000002</v>
      </c>
      <c r="V11" s="87">
        <v>4464.6090999999997</v>
      </c>
      <c r="W11" s="87">
        <v>3594.9960999999998</v>
      </c>
      <c r="X11" s="87">
        <v>3628.4904000000001</v>
      </c>
      <c r="Y11" s="87">
        <v>3008.1262000000002</v>
      </c>
      <c r="Z11" s="87">
        <v>4262.4444999999996</v>
      </c>
      <c r="AA11" s="87">
        <v>2066.2350999999999</v>
      </c>
      <c r="AB11" s="87">
        <v>5560.6184000000003</v>
      </c>
      <c r="AC11" s="87">
        <v>5633.9440000000004</v>
      </c>
      <c r="AD11" s="87">
        <v>2951.393</v>
      </c>
      <c r="AE11" s="87">
        <v>3529.1394</v>
      </c>
      <c r="AF11" s="87">
        <v>4258.1183000000001</v>
      </c>
      <c r="AG11" s="87">
        <v>3404.4196999999999</v>
      </c>
      <c r="AH11" s="87">
        <v>1155.7686000000001</v>
      </c>
      <c r="AI11" s="87">
        <v>2755.2584999999999</v>
      </c>
      <c r="AJ11" s="87">
        <v>2175.3380999999999</v>
      </c>
      <c r="AK11" s="87">
        <v>2507.4897000000001</v>
      </c>
      <c r="AL11" s="87">
        <v>3521.3287999999998</v>
      </c>
      <c r="AM11" s="87">
        <v>2747.8494000000001</v>
      </c>
      <c r="AN11" s="74"/>
      <c r="AO11" s="107">
        <v>41595</v>
      </c>
      <c r="AP11" s="87">
        <v>-0.82280600000000004</v>
      </c>
      <c r="AQ11" s="87">
        <v>1.111613</v>
      </c>
      <c r="AR11" s="87">
        <v>1.096044</v>
      </c>
      <c r="AS11" s="87">
        <v>-0.39952599999999999</v>
      </c>
      <c r="AT11" s="87">
        <v>1.196234</v>
      </c>
      <c r="AU11" s="87">
        <v>2.9793409999999998</v>
      </c>
      <c r="AV11" s="87">
        <v>1.7381759999999999</v>
      </c>
      <c r="AW11" s="87">
        <v>4.6509539999999996</v>
      </c>
      <c r="AX11" s="87">
        <v>2.3852669999999998</v>
      </c>
      <c r="AY11" s="87">
        <v>3.9547150000000002</v>
      </c>
      <c r="AZ11" s="87">
        <v>3.2337590000000001</v>
      </c>
      <c r="BA11" s="87">
        <v>11.986741</v>
      </c>
      <c r="BB11" s="87">
        <v>2.069245</v>
      </c>
      <c r="BC11" s="87">
        <v>1.0758559999999999</v>
      </c>
      <c r="BD11" s="87">
        <v>1.434633</v>
      </c>
      <c r="BE11" s="87">
        <v>3.565229</v>
      </c>
      <c r="BF11" s="87">
        <v>1.7397990000000001</v>
      </c>
      <c r="BG11" s="87">
        <v>5.0640749999999999</v>
      </c>
      <c r="BH11" s="87">
        <v>6.6440869999999999</v>
      </c>
      <c r="BI11" s="87">
        <v>0.72771300000000005</v>
      </c>
      <c r="BJ11" s="87">
        <v>-1.4061509999999999</v>
      </c>
      <c r="BK11" s="87">
        <v>4.8200010000000004</v>
      </c>
      <c r="BL11" s="87">
        <v>0.24851400000000001</v>
      </c>
      <c r="BM11" s="87">
        <v>-0.29377799999999998</v>
      </c>
      <c r="BN11" s="87">
        <v>4.2686140000000004</v>
      </c>
      <c r="BO11" s="87">
        <v>3.6487799999999999</v>
      </c>
      <c r="BP11" s="87">
        <v>8.2713900000000002</v>
      </c>
      <c r="BQ11" s="87">
        <v>6.2808659999999996</v>
      </c>
      <c r="BR11" s="228">
        <v>4.2924420000000003</v>
      </c>
      <c r="BS11" s="74"/>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X11" s="74"/>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row>
    <row r="12" spans="1:131">
      <c r="A12" s="115"/>
      <c r="B12" s="70"/>
      <c r="C12" s="70"/>
      <c r="D12" s="70"/>
      <c r="E12" s="70"/>
      <c r="F12" s="70"/>
      <c r="G12" s="70"/>
      <c r="H12" s="70"/>
      <c r="I12" s="70"/>
      <c r="J12" s="99">
        <v>41602</v>
      </c>
      <c r="K12" s="87">
        <v>2068.8195000000001</v>
      </c>
      <c r="L12" s="87">
        <v>1523.0978</v>
      </c>
      <c r="M12" s="87">
        <v>3269.6077</v>
      </c>
      <c r="N12" s="87">
        <v>1955.0988</v>
      </c>
      <c r="O12" s="87">
        <v>1071.2752</v>
      </c>
      <c r="P12" s="87">
        <v>2598.1979000000001</v>
      </c>
      <c r="Q12" s="87">
        <v>2096.9708999999998</v>
      </c>
      <c r="R12" s="87">
        <v>3286.7654000000002</v>
      </c>
      <c r="S12" s="87">
        <v>1967.4563000000001</v>
      </c>
      <c r="T12" s="87">
        <v>3315.7588999999998</v>
      </c>
      <c r="U12" s="87">
        <v>3311.8528999999999</v>
      </c>
      <c r="V12" s="87">
        <v>4753.5110000000004</v>
      </c>
      <c r="W12" s="87">
        <v>3700.6217999999999</v>
      </c>
      <c r="X12" s="87">
        <v>3760.6799000000001</v>
      </c>
      <c r="Y12" s="87">
        <v>3052.2478000000001</v>
      </c>
      <c r="Z12" s="87">
        <v>4408.6983</v>
      </c>
      <c r="AA12" s="87">
        <v>2106.2752999999998</v>
      </c>
      <c r="AB12" s="87">
        <v>5573.6073999999999</v>
      </c>
      <c r="AC12" s="87">
        <v>5567.3388000000004</v>
      </c>
      <c r="AD12" s="87">
        <v>3108.9751000000001</v>
      </c>
      <c r="AE12" s="87">
        <v>3599.9675999999999</v>
      </c>
      <c r="AF12" s="87">
        <v>4527.3998000000001</v>
      </c>
      <c r="AG12" s="87">
        <v>3426.4171999999999</v>
      </c>
      <c r="AH12" s="87">
        <v>1214.9590000000001</v>
      </c>
      <c r="AI12" s="87">
        <v>2802.9322000000002</v>
      </c>
      <c r="AJ12" s="87">
        <v>2266.1723999999999</v>
      </c>
      <c r="AK12" s="87">
        <v>2572.4175</v>
      </c>
      <c r="AL12" s="87">
        <v>3648.7298000000001</v>
      </c>
      <c r="AM12" s="87">
        <v>2824.4403000000002</v>
      </c>
      <c r="AN12" s="74"/>
      <c r="AO12" s="107">
        <v>41602</v>
      </c>
      <c r="AP12" s="87">
        <v>3.044362</v>
      </c>
      <c r="AQ12" s="87">
        <v>3.962491</v>
      </c>
      <c r="AR12" s="87">
        <v>1.266438</v>
      </c>
      <c r="AS12" s="87">
        <v>1.1447929999999999</v>
      </c>
      <c r="AT12" s="87">
        <v>1.987406</v>
      </c>
      <c r="AU12" s="87">
        <v>3.076152</v>
      </c>
      <c r="AV12" s="87">
        <v>1.555132</v>
      </c>
      <c r="AW12" s="87">
        <v>2.002027</v>
      </c>
      <c r="AX12" s="87">
        <v>4.7504970000000002</v>
      </c>
      <c r="AY12" s="87">
        <v>2.217028</v>
      </c>
      <c r="AZ12" s="87">
        <v>2.228056</v>
      </c>
      <c r="BA12" s="87">
        <v>6.4709339999999997</v>
      </c>
      <c r="BB12" s="87">
        <v>2.9381309999999998</v>
      </c>
      <c r="BC12" s="87">
        <v>3.6430989999999999</v>
      </c>
      <c r="BD12" s="87">
        <v>1.466747</v>
      </c>
      <c r="BE12" s="87">
        <v>3.431219</v>
      </c>
      <c r="BF12" s="87">
        <v>1.9378340000000001</v>
      </c>
      <c r="BG12" s="87">
        <v>0.23358899999999999</v>
      </c>
      <c r="BH12" s="87">
        <v>-1.182213</v>
      </c>
      <c r="BI12" s="87">
        <v>5.339245</v>
      </c>
      <c r="BJ12" s="87">
        <v>2.0069539999999999</v>
      </c>
      <c r="BK12" s="87">
        <v>6.3239549999999998</v>
      </c>
      <c r="BL12" s="87">
        <v>0.64614499999999997</v>
      </c>
      <c r="BM12" s="87">
        <v>5.121302</v>
      </c>
      <c r="BN12" s="87">
        <v>1.73028</v>
      </c>
      <c r="BO12" s="87">
        <v>4.1756409999999997</v>
      </c>
      <c r="BP12" s="87">
        <v>2.5893549999999999</v>
      </c>
      <c r="BQ12" s="87">
        <v>3.6179809999999999</v>
      </c>
      <c r="BR12" s="228">
        <v>2.7873030000000001</v>
      </c>
      <c r="BS12" s="74"/>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X12" s="74"/>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row>
    <row r="13" spans="1:131">
      <c r="A13" s="70"/>
      <c r="B13" s="70"/>
      <c r="C13" s="70"/>
      <c r="D13" s="70"/>
      <c r="E13" s="70"/>
      <c r="F13" s="70"/>
      <c r="G13" s="70"/>
      <c r="H13" s="70"/>
      <c r="I13" s="70"/>
      <c r="J13" s="99">
        <v>41609</v>
      </c>
      <c r="K13" s="87">
        <v>2057.0783999999999</v>
      </c>
      <c r="L13" s="87">
        <v>1531.9984999999999</v>
      </c>
      <c r="M13" s="87">
        <v>3362.6705000000002</v>
      </c>
      <c r="N13" s="87">
        <v>1971.7621999999999</v>
      </c>
      <c r="O13" s="87">
        <v>1103.2255</v>
      </c>
      <c r="P13" s="87">
        <v>2678.6621</v>
      </c>
      <c r="Q13" s="87">
        <v>2151.1170000000002</v>
      </c>
      <c r="R13" s="87">
        <v>3427.1817999999998</v>
      </c>
      <c r="S13" s="87">
        <v>2012.8243</v>
      </c>
      <c r="T13" s="87">
        <v>3466.2296999999999</v>
      </c>
      <c r="U13" s="87">
        <v>3430.6291999999999</v>
      </c>
      <c r="V13" s="87">
        <v>5146.7981</v>
      </c>
      <c r="W13" s="87">
        <v>3786.4958000000001</v>
      </c>
      <c r="X13" s="87">
        <v>3808.1473999999998</v>
      </c>
      <c r="Y13" s="87">
        <v>3141.7363999999998</v>
      </c>
      <c r="Z13" s="87">
        <v>4528.1010999999999</v>
      </c>
      <c r="AA13" s="87">
        <v>2167.1491000000001</v>
      </c>
      <c r="AB13" s="87">
        <v>5774.3321999999998</v>
      </c>
      <c r="AC13" s="87">
        <v>5687.0394999999999</v>
      </c>
      <c r="AD13" s="87">
        <v>3144.2528000000002</v>
      </c>
      <c r="AE13" s="87">
        <v>3594.2550000000001</v>
      </c>
      <c r="AF13" s="87">
        <v>4649.1913000000004</v>
      </c>
      <c r="AG13" s="87">
        <v>3459.4722000000002</v>
      </c>
      <c r="AH13" s="87">
        <v>1239.2237</v>
      </c>
      <c r="AI13" s="87">
        <v>2994.9794000000002</v>
      </c>
      <c r="AJ13" s="87">
        <v>2359.0731999999998</v>
      </c>
      <c r="AK13" s="87">
        <v>2712.5945000000002</v>
      </c>
      <c r="AL13" s="87">
        <v>3798.8923</v>
      </c>
      <c r="AM13" s="87">
        <v>2881.9971</v>
      </c>
      <c r="AN13" s="74"/>
      <c r="AO13" s="107">
        <v>41609</v>
      </c>
      <c r="AP13" s="87">
        <v>-0.567527</v>
      </c>
      <c r="AQ13" s="87">
        <v>0.58438100000000004</v>
      </c>
      <c r="AR13" s="87">
        <v>2.8462990000000001</v>
      </c>
      <c r="AS13" s="87">
        <v>0.85230499999999998</v>
      </c>
      <c r="AT13" s="87">
        <v>2.9824549999999999</v>
      </c>
      <c r="AU13" s="87">
        <v>3.0969229999999999</v>
      </c>
      <c r="AV13" s="87">
        <v>2.5821100000000001</v>
      </c>
      <c r="AW13" s="87">
        <v>4.272176</v>
      </c>
      <c r="AX13" s="87">
        <v>2.3059219999999998</v>
      </c>
      <c r="AY13" s="87">
        <v>4.5380500000000001</v>
      </c>
      <c r="AZ13" s="87">
        <v>3.5863999999999998</v>
      </c>
      <c r="BA13" s="87">
        <v>8.2736129999999992</v>
      </c>
      <c r="BB13" s="87">
        <v>2.3205290000000001</v>
      </c>
      <c r="BC13" s="87">
        <v>1.262205</v>
      </c>
      <c r="BD13" s="87">
        <v>2.9318919999999999</v>
      </c>
      <c r="BE13" s="87">
        <v>2.7083460000000001</v>
      </c>
      <c r="BF13" s="87">
        <v>2.8901159999999999</v>
      </c>
      <c r="BG13" s="87">
        <v>3.6013440000000001</v>
      </c>
      <c r="BH13" s="87">
        <v>2.1500520000000001</v>
      </c>
      <c r="BI13" s="87">
        <v>1.1347050000000001</v>
      </c>
      <c r="BJ13" s="87">
        <v>-0.15868499999999999</v>
      </c>
      <c r="BK13" s="87">
        <v>2.6900979999999999</v>
      </c>
      <c r="BL13" s="87">
        <v>0.96470999999999996</v>
      </c>
      <c r="BM13" s="87">
        <v>1.9971620000000001</v>
      </c>
      <c r="BN13" s="87">
        <v>6.8516529999999998</v>
      </c>
      <c r="BO13" s="87">
        <v>4.0994590000000004</v>
      </c>
      <c r="BP13" s="87">
        <v>5.4492320000000003</v>
      </c>
      <c r="BQ13" s="87">
        <v>4.1154729999999997</v>
      </c>
      <c r="BR13" s="228">
        <v>2.0378129999999999</v>
      </c>
      <c r="BS13" s="74"/>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X13" s="74"/>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row>
    <row r="14" spans="1:131">
      <c r="A14" s="70"/>
      <c r="B14" s="70"/>
      <c r="C14" s="70"/>
      <c r="D14" s="70"/>
      <c r="E14" s="70"/>
      <c r="F14" s="70"/>
      <c r="G14" s="70"/>
      <c r="H14" s="70"/>
      <c r="I14" s="70"/>
      <c r="J14" s="99">
        <v>41616</v>
      </c>
      <c r="K14" s="87">
        <v>2018.1034999999999</v>
      </c>
      <c r="L14" s="87">
        <v>1526.6244999999999</v>
      </c>
      <c r="M14" s="87">
        <v>3346.9441000000002</v>
      </c>
      <c r="N14" s="87">
        <v>1965.5471</v>
      </c>
      <c r="O14" s="87">
        <v>1109.0624</v>
      </c>
      <c r="P14" s="87">
        <v>2652.7118</v>
      </c>
      <c r="Q14" s="87">
        <v>2183.2678999999998</v>
      </c>
      <c r="R14" s="87">
        <v>3439.3265000000001</v>
      </c>
      <c r="S14" s="87">
        <v>1965.9523999999999</v>
      </c>
      <c r="T14" s="87">
        <v>3396.7923999999998</v>
      </c>
      <c r="U14" s="87">
        <v>3361.7935000000002</v>
      </c>
      <c r="V14" s="87">
        <v>4801.1045999999997</v>
      </c>
      <c r="W14" s="87">
        <v>3881.9609999999998</v>
      </c>
      <c r="X14" s="87">
        <v>3717.9432000000002</v>
      </c>
      <c r="Y14" s="87">
        <v>3037.9324000000001</v>
      </c>
      <c r="Z14" s="87">
        <v>4610.6117000000004</v>
      </c>
      <c r="AA14" s="87">
        <v>2162.8319999999999</v>
      </c>
      <c r="AB14" s="87">
        <v>5680.0304999999998</v>
      </c>
      <c r="AC14" s="87">
        <v>5629.2353000000003</v>
      </c>
      <c r="AD14" s="87">
        <v>3162.7037</v>
      </c>
      <c r="AE14" s="87">
        <v>3621.8771999999999</v>
      </c>
      <c r="AF14" s="87">
        <v>4776.0717000000004</v>
      </c>
      <c r="AG14" s="87">
        <v>3442.8449999999998</v>
      </c>
      <c r="AH14" s="87">
        <v>1246.2979</v>
      </c>
      <c r="AI14" s="87">
        <v>2816.7366999999999</v>
      </c>
      <c r="AJ14" s="87">
        <v>2229.4322999999999</v>
      </c>
      <c r="AK14" s="87">
        <v>2490.0493999999999</v>
      </c>
      <c r="AL14" s="87">
        <v>3411.4234999999999</v>
      </c>
      <c r="AM14" s="87">
        <v>2907.7388999999998</v>
      </c>
      <c r="AN14" s="74"/>
      <c r="AO14" s="107">
        <v>41616</v>
      </c>
      <c r="AP14" s="87">
        <v>-1.8946730000000001</v>
      </c>
      <c r="AQ14" s="87">
        <v>-0.35078399999999998</v>
      </c>
      <c r="AR14" s="87">
        <v>-0.46767599999999998</v>
      </c>
      <c r="AS14" s="87">
        <v>-0.31520500000000001</v>
      </c>
      <c r="AT14" s="87">
        <v>0.52907599999999999</v>
      </c>
      <c r="AU14" s="87">
        <v>-0.96877800000000003</v>
      </c>
      <c r="AV14" s="87">
        <v>1.4946140000000001</v>
      </c>
      <c r="AW14" s="87">
        <v>0.35436400000000001</v>
      </c>
      <c r="AX14" s="87">
        <v>-2.3286630000000001</v>
      </c>
      <c r="AY14" s="87">
        <v>-2.0032519999999998</v>
      </c>
      <c r="AZ14" s="87">
        <v>-2.0065040000000001</v>
      </c>
      <c r="BA14" s="87">
        <v>-6.7166709999999998</v>
      </c>
      <c r="BB14" s="87">
        <v>2.5212020000000002</v>
      </c>
      <c r="BC14" s="87">
        <v>-2.368716</v>
      </c>
      <c r="BD14" s="87">
        <v>-3.304033</v>
      </c>
      <c r="BE14" s="87">
        <v>1.82219</v>
      </c>
      <c r="BF14" s="87">
        <v>-0.19920599999999999</v>
      </c>
      <c r="BG14" s="87">
        <v>-1.633119</v>
      </c>
      <c r="BH14" s="87">
        <v>-1.0164200000000001</v>
      </c>
      <c r="BI14" s="87">
        <v>0.58681399999999995</v>
      </c>
      <c r="BJ14" s="87">
        <v>0.76851000000000003</v>
      </c>
      <c r="BK14" s="87">
        <v>2.729085</v>
      </c>
      <c r="BL14" s="87">
        <v>-0.480628</v>
      </c>
      <c r="BM14" s="87">
        <v>0.57085699999999995</v>
      </c>
      <c r="BN14" s="87">
        <v>-5.9513829999999999</v>
      </c>
      <c r="BO14" s="87">
        <v>-5.4954169999999998</v>
      </c>
      <c r="BP14" s="87">
        <v>-8.2041419999999992</v>
      </c>
      <c r="BQ14" s="87">
        <v>-10.199521000000001</v>
      </c>
      <c r="BR14" s="228">
        <v>0.89319300000000001</v>
      </c>
      <c r="BS14" s="74"/>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X14" s="74"/>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row>
    <row r="15" spans="1:131">
      <c r="A15" s="70"/>
      <c r="B15" s="70"/>
      <c r="C15" s="70"/>
      <c r="D15" s="70"/>
      <c r="E15" s="70"/>
      <c r="F15" s="70"/>
      <c r="G15" s="70"/>
      <c r="H15" s="70"/>
      <c r="I15" s="70"/>
      <c r="J15" s="99">
        <v>41623</v>
      </c>
      <c r="K15" s="87">
        <v>1996.0887</v>
      </c>
      <c r="L15" s="87">
        <v>1469.3322000000001</v>
      </c>
      <c r="M15" s="87">
        <v>3270.9142999999999</v>
      </c>
      <c r="N15" s="87">
        <v>1949.3371999999999</v>
      </c>
      <c r="O15" s="87">
        <v>1086.2136</v>
      </c>
      <c r="P15" s="87">
        <v>2682.1264000000001</v>
      </c>
      <c r="Q15" s="87">
        <v>2167.9944999999998</v>
      </c>
      <c r="R15" s="87">
        <v>3389.6008000000002</v>
      </c>
      <c r="S15" s="87">
        <v>1960.6124</v>
      </c>
      <c r="T15" s="87">
        <v>3395.3841000000002</v>
      </c>
      <c r="U15" s="87">
        <v>3349.2606000000001</v>
      </c>
      <c r="V15" s="87">
        <v>4705.5086000000001</v>
      </c>
      <c r="W15" s="87">
        <v>3873.1601000000001</v>
      </c>
      <c r="X15" s="87">
        <v>3733.6304</v>
      </c>
      <c r="Y15" s="87">
        <v>3124.4247</v>
      </c>
      <c r="Z15" s="87">
        <v>4844.8249999999998</v>
      </c>
      <c r="AA15" s="87">
        <v>2180.1983</v>
      </c>
      <c r="AB15" s="87">
        <v>5687.4529000000002</v>
      </c>
      <c r="AC15" s="87">
        <v>5605.0721000000003</v>
      </c>
      <c r="AD15" s="87">
        <v>3175.7017000000001</v>
      </c>
      <c r="AE15" s="87">
        <v>3506.4931999999999</v>
      </c>
      <c r="AF15" s="87">
        <v>4646.5808999999999</v>
      </c>
      <c r="AG15" s="87">
        <v>3441.2408999999998</v>
      </c>
      <c r="AH15" s="87">
        <v>1238.9158</v>
      </c>
      <c r="AI15" s="87">
        <v>2878.6448999999998</v>
      </c>
      <c r="AJ15" s="87">
        <v>2240.1433000000002</v>
      </c>
      <c r="AK15" s="87">
        <v>2564.2723000000001</v>
      </c>
      <c r="AL15" s="87">
        <v>3601.7847000000002</v>
      </c>
      <c r="AM15" s="87">
        <v>2917.7739000000001</v>
      </c>
      <c r="AN15" s="74"/>
      <c r="AO15" s="107">
        <v>41623</v>
      </c>
      <c r="AP15" s="87">
        <v>-1.0908659999999999</v>
      </c>
      <c r="AQ15" s="87">
        <v>-3.7528739999999998</v>
      </c>
      <c r="AR15" s="87">
        <v>-2.2716180000000001</v>
      </c>
      <c r="AS15" s="87">
        <v>-0.82470200000000005</v>
      </c>
      <c r="AT15" s="87">
        <v>-2.0601910000000001</v>
      </c>
      <c r="AU15" s="87">
        <v>1.1088499999999999</v>
      </c>
      <c r="AV15" s="87">
        <v>-0.69956600000000002</v>
      </c>
      <c r="AW15" s="87">
        <v>-1.4457979999999999</v>
      </c>
      <c r="AX15" s="87">
        <v>-0.27162399999999998</v>
      </c>
      <c r="AY15" s="87">
        <v>-4.1459999999999997E-2</v>
      </c>
      <c r="AZ15" s="87">
        <v>-0.37280400000000002</v>
      </c>
      <c r="BA15" s="87">
        <v>-1.991125</v>
      </c>
      <c r="BB15" s="87">
        <v>-0.226713</v>
      </c>
      <c r="BC15" s="87">
        <v>0.42193199999999997</v>
      </c>
      <c r="BD15" s="87">
        <v>2.8470780000000002</v>
      </c>
      <c r="BE15" s="87">
        <v>5.0798750000000004</v>
      </c>
      <c r="BF15" s="87">
        <v>0.80294299999999996</v>
      </c>
      <c r="BG15" s="87">
        <v>0.13067500000000001</v>
      </c>
      <c r="BH15" s="87">
        <v>-0.42924499999999999</v>
      </c>
      <c r="BI15" s="87">
        <v>0.41097699999999998</v>
      </c>
      <c r="BJ15" s="87">
        <v>-3.1857510000000002</v>
      </c>
      <c r="BK15" s="87">
        <v>-2.7112409999999998</v>
      </c>
      <c r="BL15" s="87">
        <v>-4.6592000000000001E-2</v>
      </c>
      <c r="BM15" s="87">
        <v>-0.59232200000000002</v>
      </c>
      <c r="BN15" s="87">
        <v>2.19787</v>
      </c>
      <c r="BO15" s="87">
        <v>0.48043599999999997</v>
      </c>
      <c r="BP15" s="87">
        <v>2.9807800000000002</v>
      </c>
      <c r="BQ15" s="87">
        <v>5.5801100000000003</v>
      </c>
      <c r="BR15" s="228">
        <v>0.34511399999999998</v>
      </c>
      <c r="BS15" s="74"/>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X15" s="74"/>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row>
    <row r="16" spans="1:131">
      <c r="A16" s="70"/>
      <c r="B16" s="70"/>
      <c r="C16" s="70"/>
      <c r="D16" s="70"/>
      <c r="E16" s="70"/>
      <c r="F16" s="70"/>
      <c r="G16" s="70"/>
      <c r="H16" s="70"/>
      <c r="I16" s="70"/>
      <c r="J16" s="99">
        <v>41630</v>
      </c>
      <c r="K16" s="87">
        <v>1901.2360000000001</v>
      </c>
      <c r="L16" s="87">
        <v>1397.3036</v>
      </c>
      <c r="M16" s="87">
        <v>3067.8141000000001</v>
      </c>
      <c r="N16" s="87">
        <v>1863.5853999999999</v>
      </c>
      <c r="O16" s="87">
        <v>1040.4092000000001</v>
      </c>
      <c r="P16" s="87">
        <v>2555.7292000000002</v>
      </c>
      <c r="Q16" s="87">
        <v>2035.1801</v>
      </c>
      <c r="R16" s="87">
        <v>3204.2244000000001</v>
      </c>
      <c r="S16" s="87">
        <v>1880.2748999999999</v>
      </c>
      <c r="T16" s="87">
        <v>3218.4472999999998</v>
      </c>
      <c r="U16" s="87">
        <v>3197.2319000000002</v>
      </c>
      <c r="V16" s="87">
        <v>4402.2833000000001</v>
      </c>
      <c r="W16" s="87">
        <v>3595.355</v>
      </c>
      <c r="X16" s="87">
        <v>3552.3368999999998</v>
      </c>
      <c r="Y16" s="87">
        <v>2985.7204000000002</v>
      </c>
      <c r="Z16" s="87">
        <v>4517.9161999999997</v>
      </c>
      <c r="AA16" s="87">
        <v>2093.9016000000001</v>
      </c>
      <c r="AB16" s="87">
        <v>5596.6125000000002</v>
      </c>
      <c r="AC16" s="87">
        <v>5390.6584000000003</v>
      </c>
      <c r="AD16" s="87">
        <v>3039.1248000000001</v>
      </c>
      <c r="AE16" s="87">
        <v>3325.4312</v>
      </c>
      <c r="AF16" s="87">
        <v>4394.1337999999996</v>
      </c>
      <c r="AG16" s="87">
        <v>3234.1632</v>
      </c>
      <c r="AH16" s="87">
        <v>1181.806</v>
      </c>
      <c r="AI16" s="87">
        <v>2775.7013999999999</v>
      </c>
      <c r="AJ16" s="87">
        <v>2129.4735999999998</v>
      </c>
      <c r="AK16" s="87">
        <v>2459.6531</v>
      </c>
      <c r="AL16" s="87">
        <v>3374.9951999999998</v>
      </c>
      <c r="AM16" s="87">
        <v>2716.1640000000002</v>
      </c>
      <c r="AN16" s="74"/>
      <c r="AO16" s="107">
        <v>41630</v>
      </c>
      <c r="AP16" s="87">
        <v>-4.7519280000000004</v>
      </c>
      <c r="AQ16" s="87">
        <v>-4.9021319999999999</v>
      </c>
      <c r="AR16" s="87">
        <v>-6.2092790000000004</v>
      </c>
      <c r="AS16" s="87">
        <v>-4.3990229999999997</v>
      </c>
      <c r="AT16" s="87">
        <v>-4.2168869999999998</v>
      </c>
      <c r="AU16" s="87">
        <v>-4.712574</v>
      </c>
      <c r="AV16" s="87">
        <v>-6.1261409999999996</v>
      </c>
      <c r="AW16" s="87">
        <v>-5.4689740000000002</v>
      </c>
      <c r="AX16" s="87">
        <v>-4.0975720000000004</v>
      </c>
      <c r="AY16" s="87">
        <v>-5.2110979999999998</v>
      </c>
      <c r="AZ16" s="87">
        <v>-4.5391719999999998</v>
      </c>
      <c r="BA16" s="87">
        <v>-6.4440489999999997</v>
      </c>
      <c r="BB16" s="87">
        <v>-7.1725690000000002</v>
      </c>
      <c r="BC16" s="87">
        <v>-4.8556900000000001</v>
      </c>
      <c r="BD16" s="87">
        <v>-4.4393549999999999</v>
      </c>
      <c r="BE16" s="87">
        <v>-6.7475870000000002</v>
      </c>
      <c r="BF16" s="87">
        <v>-3.9582039999999998</v>
      </c>
      <c r="BG16" s="87">
        <v>-1.597207</v>
      </c>
      <c r="BH16" s="87">
        <v>-3.8253509999999999</v>
      </c>
      <c r="BI16" s="87">
        <v>-4.3006840000000004</v>
      </c>
      <c r="BJ16" s="87">
        <v>-5.1636199999999999</v>
      </c>
      <c r="BK16" s="87">
        <v>-5.4329650000000003</v>
      </c>
      <c r="BL16" s="87">
        <v>-6.0175299999999998</v>
      </c>
      <c r="BM16" s="87">
        <v>-4.6096599999999999</v>
      </c>
      <c r="BN16" s="87">
        <v>-3.5761099999999999</v>
      </c>
      <c r="BO16" s="87">
        <v>-4.940296</v>
      </c>
      <c r="BP16" s="87">
        <v>-4.079879</v>
      </c>
      <c r="BQ16" s="87">
        <v>-6.2965869999999997</v>
      </c>
      <c r="BR16" s="228">
        <v>-6.9097160000000004</v>
      </c>
      <c r="BS16" s="74"/>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X16" s="74"/>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row>
    <row r="17" spans="1:131">
      <c r="A17" s="70"/>
      <c r="B17" s="70"/>
      <c r="C17" s="70"/>
      <c r="D17" s="70"/>
      <c r="E17" s="70"/>
      <c r="F17" s="70"/>
      <c r="G17" s="70"/>
      <c r="H17" s="70"/>
      <c r="I17" s="70"/>
      <c r="J17" s="99">
        <v>41637</v>
      </c>
      <c r="K17" s="87">
        <v>1918.3453999999999</v>
      </c>
      <c r="L17" s="87">
        <v>1367.2345</v>
      </c>
      <c r="M17" s="87">
        <v>3081.1957000000002</v>
      </c>
      <c r="N17" s="87">
        <v>1877.537</v>
      </c>
      <c r="O17" s="87">
        <v>1048.9936</v>
      </c>
      <c r="P17" s="87">
        <v>2588.5178000000001</v>
      </c>
      <c r="Q17" s="87">
        <v>2040.4244000000001</v>
      </c>
      <c r="R17" s="87">
        <v>3226.6623</v>
      </c>
      <c r="S17" s="87">
        <v>1914.7596000000001</v>
      </c>
      <c r="T17" s="87">
        <v>3323.6129999999998</v>
      </c>
      <c r="U17" s="87">
        <v>3291.7057</v>
      </c>
      <c r="V17" s="87">
        <v>4625.7587999999996</v>
      </c>
      <c r="W17" s="87">
        <v>3671.2327</v>
      </c>
      <c r="X17" s="87">
        <v>3523.0418</v>
      </c>
      <c r="Y17" s="87">
        <v>3020.6052</v>
      </c>
      <c r="Z17" s="87">
        <v>4643.3882000000003</v>
      </c>
      <c r="AA17" s="87">
        <v>2126.2224999999999</v>
      </c>
      <c r="AB17" s="87">
        <v>5761.7932000000001</v>
      </c>
      <c r="AC17" s="87">
        <v>5417.4425000000001</v>
      </c>
      <c r="AD17" s="87">
        <v>3059.4539</v>
      </c>
      <c r="AE17" s="87">
        <v>3337.07</v>
      </c>
      <c r="AF17" s="87">
        <v>4531.7295000000004</v>
      </c>
      <c r="AG17" s="87">
        <v>3239.1223</v>
      </c>
      <c r="AH17" s="87">
        <v>1176.3581999999999</v>
      </c>
      <c r="AI17" s="87">
        <v>2879.8047000000001</v>
      </c>
      <c r="AJ17" s="87">
        <v>2149.2174</v>
      </c>
      <c r="AK17" s="87">
        <v>2597.1513</v>
      </c>
      <c r="AL17" s="87">
        <v>3409.7492999999999</v>
      </c>
      <c r="AM17" s="87">
        <v>2704.0598</v>
      </c>
      <c r="AN17" s="74"/>
      <c r="AO17" s="107">
        <v>41637</v>
      </c>
      <c r="AP17" s="87">
        <v>0.89990899999999996</v>
      </c>
      <c r="AQ17" s="87">
        <v>-2.1519370000000002</v>
      </c>
      <c r="AR17" s="87">
        <v>0.436193</v>
      </c>
      <c r="AS17" s="87">
        <v>0.74864299999999995</v>
      </c>
      <c r="AT17" s="87">
        <v>0.825098</v>
      </c>
      <c r="AU17" s="87">
        <v>1.282945</v>
      </c>
      <c r="AV17" s="87">
        <v>0.25768200000000002</v>
      </c>
      <c r="AW17" s="87">
        <v>0.70025999999999999</v>
      </c>
      <c r="AX17" s="87">
        <v>1.8340240000000001</v>
      </c>
      <c r="AY17" s="87">
        <v>3.2675909999999999</v>
      </c>
      <c r="AZ17" s="87">
        <v>2.9548619999999999</v>
      </c>
      <c r="BA17" s="87">
        <v>5.0763540000000003</v>
      </c>
      <c r="BB17" s="87">
        <v>2.1104370000000001</v>
      </c>
      <c r="BC17" s="87">
        <v>-0.82467100000000004</v>
      </c>
      <c r="BD17" s="87">
        <v>1.168388</v>
      </c>
      <c r="BE17" s="87">
        <v>2.7772100000000002</v>
      </c>
      <c r="BF17" s="87">
        <v>1.5435730000000001</v>
      </c>
      <c r="BG17" s="87">
        <v>2.951441</v>
      </c>
      <c r="BH17" s="87">
        <v>0.496861</v>
      </c>
      <c r="BI17" s="87">
        <v>0.66891299999999998</v>
      </c>
      <c r="BJ17" s="87">
        <v>0.34999400000000003</v>
      </c>
      <c r="BK17" s="87">
        <v>3.1313499999999999</v>
      </c>
      <c r="BL17" s="87">
        <v>0.153335</v>
      </c>
      <c r="BM17" s="87">
        <v>-0.46097199999999999</v>
      </c>
      <c r="BN17" s="87">
        <v>3.7505220000000001</v>
      </c>
      <c r="BO17" s="87">
        <v>0.92716799999999999</v>
      </c>
      <c r="BP17" s="87">
        <v>5.5901459999999998</v>
      </c>
      <c r="BQ17" s="87">
        <v>1.0297529999999999</v>
      </c>
      <c r="BR17" s="228">
        <v>-0.44563599999999998</v>
      </c>
      <c r="BS17" s="74"/>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X17" s="74"/>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row>
    <row r="18" spans="1:131">
      <c r="A18" s="70"/>
      <c r="B18" s="70"/>
      <c r="C18" s="70"/>
      <c r="D18" s="70"/>
      <c r="E18" s="70"/>
      <c r="F18" s="70"/>
      <c r="G18" s="70"/>
      <c r="H18" s="70"/>
      <c r="I18" s="70"/>
      <c r="J18" s="99">
        <v>41644</v>
      </c>
      <c r="K18" s="87">
        <v>1908.2560000000001</v>
      </c>
      <c r="L18" s="87">
        <v>1335.1654000000001</v>
      </c>
      <c r="M18" s="87">
        <v>3105.5095999999999</v>
      </c>
      <c r="N18" s="87">
        <v>1866.3928000000001</v>
      </c>
      <c r="O18" s="87">
        <v>1070.8864000000001</v>
      </c>
      <c r="P18" s="87">
        <v>2604.0729000000001</v>
      </c>
      <c r="Q18" s="87">
        <v>2012.9766</v>
      </c>
      <c r="R18" s="87">
        <v>3162.6565000000001</v>
      </c>
      <c r="S18" s="87">
        <v>1931.6792</v>
      </c>
      <c r="T18" s="87">
        <v>3362.8656000000001</v>
      </c>
      <c r="U18" s="87">
        <v>3367.8476999999998</v>
      </c>
      <c r="V18" s="87">
        <v>4605.1620000000003</v>
      </c>
      <c r="W18" s="87">
        <v>3621.5511000000001</v>
      </c>
      <c r="X18" s="87">
        <v>3524.4023000000002</v>
      </c>
      <c r="Y18" s="87">
        <v>3065.0659999999998</v>
      </c>
      <c r="Z18" s="87">
        <v>4569.7806</v>
      </c>
      <c r="AA18" s="87">
        <v>2115.3800999999999</v>
      </c>
      <c r="AB18" s="87">
        <v>5884.6707999999999</v>
      </c>
      <c r="AC18" s="87">
        <v>5347.4906000000001</v>
      </c>
      <c r="AD18" s="87">
        <v>3100.5751</v>
      </c>
      <c r="AE18" s="87">
        <v>3314.3022999999998</v>
      </c>
      <c r="AF18" s="87">
        <v>4439.2992000000004</v>
      </c>
      <c r="AG18" s="87">
        <v>3208.6338999999998</v>
      </c>
      <c r="AH18" s="87">
        <v>1171.1452999999999</v>
      </c>
      <c r="AI18" s="87">
        <v>2962.7069999999999</v>
      </c>
      <c r="AJ18" s="87">
        <v>2203.8096</v>
      </c>
      <c r="AK18" s="87">
        <v>2684.8643000000002</v>
      </c>
      <c r="AL18" s="87">
        <v>3567.5282999999999</v>
      </c>
      <c r="AM18" s="87">
        <v>2699.6143999999999</v>
      </c>
      <c r="AN18" s="74"/>
      <c r="AO18" s="107">
        <v>41644</v>
      </c>
      <c r="AP18" s="87">
        <v>-0.52594300000000005</v>
      </c>
      <c r="AQ18" s="87">
        <v>-2.345545</v>
      </c>
      <c r="AR18" s="87">
        <v>0.78910599999999997</v>
      </c>
      <c r="AS18" s="87">
        <v>-0.59355400000000003</v>
      </c>
      <c r="AT18" s="87">
        <v>2.0870289999999998</v>
      </c>
      <c r="AU18" s="87">
        <v>0.60092699999999999</v>
      </c>
      <c r="AV18" s="87">
        <v>-1.3452010000000001</v>
      </c>
      <c r="AW18" s="87">
        <v>-1.983654</v>
      </c>
      <c r="AX18" s="87">
        <v>0.88364100000000001</v>
      </c>
      <c r="AY18" s="87">
        <v>1.181022</v>
      </c>
      <c r="AZ18" s="87">
        <v>2.3131469999999998</v>
      </c>
      <c r="BA18" s="87">
        <v>-0.44526300000000002</v>
      </c>
      <c r="BB18" s="87">
        <v>-1.3532679999999999</v>
      </c>
      <c r="BC18" s="87">
        <v>3.8616999999999999E-2</v>
      </c>
      <c r="BD18" s="87">
        <v>1.4719169999999999</v>
      </c>
      <c r="BE18" s="87">
        <v>-1.585213</v>
      </c>
      <c r="BF18" s="87">
        <v>-0.50993699999999997</v>
      </c>
      <c r="BG18" s="87">
        <v>2.132628</v>
      </c>
      <c r="BH18" s="87">
        <v>-1.2912349999999999</v>
      </c>
      <c r="BI18" s="87">
        <v>1.3440700000000001</v>
      </c>
      <c r="BJ18" s="87">
        <v>-0.68226600000000004</v>
      </c>
      <c r="BK18" s="87">
        <v>-2.039625</v>
      </c>
      <c r="BL18" s="87">
        <v>-0.94125499999999995</v>
      </c>
      <c r="BM18" s="87">
        <v>-0.44313900000000001</v>
      </c>
      <c r="BN18" s="87">
        <v>2.8787470000000002</v>
      </c>
      <c r="BO18" s="87">
        <v>2.5400969999999998</v>
      </c>
      <c r="BP18" s="87">
        <v>3.3772769999999999</v>
      </c>
      <c r="BQ18" s="87">
        <v>4.6272900000000003</v>
      </c>
      <c r="BR18" s="228">
        <v>-0.16439699999999999</v>
      </c>
      <c r="BS18" s="74"/>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X18" s="74"/>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row>
    <row r="19" spans="1:131">
      <c r="A19" s="70"/>
      <c r="B19" s="70"/>
      <c r="C19" s="70"/>
      <c r="D19" s="70"/>
      <c r="E19" s="70"/>
      <c r="F19" s="70"/>
      <c r="G19" s="70"/>
      <c r="H19" s="70"/>
      <c r="I19" s="70"/>
      <c r="J19" s="99">
        <v>41651</v>
      </c>
      <c r="K19" s="87">
        <v>1880.7247</v>
      </c>
      <c r="L19" s="87">
        <v>1242.876</v>
      </c>
      <c r="M19" s="87">
        <v>2926.2671999999998</v>
      </c>
      <c r="N19" s="87">
        <v>1790.2656999999999</v>
      </c>
      <c r="O19" s="87">
        <v>996.17079999999999</v>
      </c>
      <c r="P19" s="87">
        <v>2431.0201000000002</v>
      </c>
      <c r="Q19" s="87">
        <v>1876.4350999999999</v>
      </c>
      <c r="R19" s="87">
        <v>2955.2458000000001</v>
      </c>
      <c r="S19" s="87">
        <v>1873.6764000000001</v>
      </c>
      <c r="T19" s="87">
        <v>3169.2507999999998</v>
      </c>
      <c r="U19" s="87">
        <v>3282.8388</v>
      </c>
      <c r="V19" s="87">
        <v>4311.1082999999999</v>
      </c>
      <c r="W19" s="87">
        <v>3414.8251</v>
      </c>
      <c r="X19" s="87">
        <v>3338.4866000000002</v>
      </c>
      <c r="Y19" s="87">
        <v>2967.7797</v>
      </c>
      <c r="Z19" s="87">
        <v>4461.5334000000003</v>
      </c>
      <c r="AA19" s="87">
        <v>1967.4419</v>
      </c>
      <c r="AB19" s="87">
        <v>5702.6328999999996</v>
      </c>
      <c r="AC19" s="87">
        <v>5223.4688999999998</v>
      </c>
      <c r="AD19" s="87">
        <v>2875.5337</v>
      </c>
      <c r="AE19" s="87">
        <v>3300.3832000000002</v>
      </c>
      <c r="AF19" s="87">
        <v>4283.3296</v>
      </c>
      <c r="AG19" s="87">
        <v>3006.6558</v>
      </c>
      <c r="AH19" s="87">
        <v>1104.1447000000001</v>
      </c>
      <c r="AI19" s="87">
        <v>2827.4450000000002</v>
      </c>
      <c r="AJ19" s="87">
        <v>2138.1235999999999</v>
      </c>
      <c r="AK19" s="87">
        <v>2608.0938999999998</v>
      </c>
      <c r="AL19" s="87">
        <v>3591.4169999999999</v>
      </c>
      <c r="AM19" s="87">
        <v>2521.9458</v>
      </c>
      <c r="AN19" s="74"/>
      <c r="AO19" s="107">
        <v>41651</v>
      </c>
      <c r="AP19" s="87">
        <v>-1.442747</v>
      </c>
      <c r="AQ19" s="87">
        <v>-6.9122070000000004</v>
      </c>
      <c r="AR19" s="87">
        <v>-5.7717549999999997</v>
      </c>
      <c r="AS19" s="87">
        <v>-4.0788359999999999</v>
      </c>
      <c r="AT19" s="87">
        <v>-6.9769870000000003</v>
      </c>
      <c r="AU19" s="87">
        <v>-6.645467</v>
      </c>
      <c r="AV19" s="87">
        <v>-6.7830640000000004</v>
      </c>
      <c r="AW19" s="87">
        <v>-6.5581170000000002</v>
      </c>
      <c r="AX19" s="87">
        <v>-3.0027140000000001</v>
      </c>
      <c r="AY19" s="87">
        <v>-5.7574350000000001</v>
      </c>
      <c r="AZ19" s="87">
        <v>-2.5241310000000001</v>
      </c>
      <c r="BA19" s="87">
        <v>-6.3853059999999999</v>
      </c>
      <c r="BB19" s="87">
        <v>-5.7082170000000003</v>
      </c>
      <c r="BC19" s="87">
        <v>-5.275099</v>
      </c>
      <c r="BD19" s="87">
        <v>-3.1740360000000001</v>
      </c>
      <c r="BE19" s="87">
        <v>-2.3687610000000001</v>
      </c>
      <c r="BF19" s="87">
        <v>-6.9934570000000003</v>
      </c>
      <c r="BG19" s="87">
        <v>-3.0934249999999999</v>
      </c>
      <c r="BH19" s="87">
        <v>-2.3192499999999998</v>
      </c>
      <c r="BI19" s="87">
        <v>-7.2580539999999996</v>
      </c>
      <c r="BJ19" s="87">
        <v>-0.41997099999999998</v>
      </c>
      <c r="BK19" s="87">
        <v>-3.5133830000000001</v>
      </c>
      <c r="BL19" s="87">
        <v>-6.2948320000000004</v>
      </c>
      <c r="BM19" s="87">
        <v>-5.7209469999999998</v>
      </c>
      <c r="BN19" s="87">
        <v>-4.5654870000000001</v>
      </c>
      <c r="BO19" s="87">
        <v>-2.980566</v>
      </c>
      <c r="BP19" s="87">
        <v>-2.8593769999999998</v>
      </c>
      <c r="BQ19" s="87">
        <v>0.66961499999999996</v>
      </c>
      <c r="BR19" s="228">
        <v>-6.5812580000000001</v>
      </c>
      <c r="BS19" s="74"/>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X19" s="74"/>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row>
    <row r="20" spans="1:131">
      <c r="A20" s="70"/>
      <c r="B20" s="70"/>
      <c r="C20" s="70"/>
      <c r="D20" s="70"/>
      <c r="E20" s="70"/>
      <c r="F20" s="70"/>
      <c r="G20" s="70"/>
      <c r="H20" s="70"/>
      <c r="I20" s="70"/>
      <c r="J20" s="99">
        <v>41658</v>
      </c>
      <c r="K20" s="87">
        <v>1876.1007</v>
      </c>
      <c r="L20" s="87">
        <v>1213.7475999999999</v>
      </c>
      <c r="M20" s="87">
        <v>2936.0639000000001</v>
      </c>
      <c r="N20" s="87">
        <v>1770.8003000000001</v>
      </c>
      <c r="O20" s="87">
        <v>987.46190000000001</v>
      </c>
      <c r="P20" s="87">
        <v>2435.6623</v>
      </c>
      <c r="Q20" s="87">
        <v>1870.9123</v>
      </c>
      <c r="R20" s="87">
        <v>2901.9940999999999</v>
      </c>
      <c r="S20" s="87">
        <v>1915.5506</v>
      </c>
      <c r="T20" s="87">
        <v>3221.2366999999999</v>
      </c>
      <c r="U20" s="87">
        <v>3322.6478999999999</v>
      </c>
      <c r="V20" s="87">
        <v>4356.1451999999999</v>
      </c>
      <c r="W20" s="87">
        <v>3415.4128000000001</v>
      </c>
      <c r="X20" s="87">
        <v>3363.0763999999999</v>
      </c>
      <c r="Y20" s="87">
        <v>2970.4933000000001</v>
      </c>
      <c r="Z20" s="87">
        <v>4504.2457999999997</v>
      </c>
      <c r="AA20" s="87">
        <v>1987.5788</v>
      </c>
      <c r="AB20" s="87">
        <v>5746.7633999999998</v>
      </c>
      <c r="AC20" s="87">
        <v>5203.1170000000002</v>
      </c>
      <c r="AD20" s="87">
        <v>2877.5524</v>
      </c>
      <c r="AE20" s="87">
        <v>3207.2964999999999</v>
      </c>
      <c r="AF20" s="87">
        <v>4329.4629999999997</v>
      </c>
      <c r="AG20" s="87">
        <v>2962.6869000000002</v>
      </c>
      <c r="AH20" s="87">
        <v>1092.2618</v>
      </c>
      <c r="AI20" s="87">
        <v>2883.5012999999999</v>
      </c>
      <c r="AJ20" s="87">
        <v>2157.4580000000001</v>
      </c>
      <c r="AK20" s="87">
        <v>2694.3395999999998</v>
      </c>
      <c r="AL20" s="87">
        <v>3715.3400999999999</v>
      </c>
      <c r="AM20" s="87">
        <v>2584.0659999999998</v>
      </c>
      <c r="AN20" s="74"/>
      <c r="AO20" s="107">
        <v>41658</v>
      </c>
      <c r="AP20" s="87">
        <v>-0.245863</v>
      </c>
      <c r="AQ20" s="87">
        <v>-2.343629</v>
      </c>
      <c r="AR20" s="87">
        <v>0.334785</v>
      </c>
      <c r="AS20" s="87">
        <v>-1.087291</v>
      </c>
      <c r="AT20" s="87">
        <v>-0.87423799999999996</v>
      </c>
      <c r="AU20" s="87">
        <v>0.19095699999999999</v>
      </c>
      <c r="AV20" s="87">
        <v>-0.29432399999999997</v>
      </c>
      <c r="AW20" s="87">
        <v>-1.801938</v>
      </c>
      <c r="AX20" s="87">
        <v>2.2348680000000001</v>
      </c>
      <c r="AY20" s="87">
        <v>1.6403209999999999</v>
      </c>
      <c r="AZ20" s="87">
        <v>1.2126429999999999</v>
      </c>
      <c r="BA20" s="87">
        <v>1.0446709999999999</v>
      </c>
      <c r="BB20" s="87">
        <v>1.721E-2</v>
      </c>
      <c r="BC20" s="87">
        <v>0.73655499999999996</v>
      </c>
      <c r="BD20" s="87">
        <v>9.1435000000000002E-2</v>
      </c>
      <c r="BE20" s="87">
        <v>0.95734799999999998</v>
      </c>
      <c r="BF20" s="87">
        <v>1.0235069999999999</v>
      </c>
      <c r="BG20" s="87">
        <v>0.77386200000000005</v>
      </c>
      <c r="BH20" s="87">
        <v>-0.38962400000000003</v>
      </c>
      <c r="BI20" s="87">
        <v>7.0203000000000002E-2</v>
      </c>
      <c r="BJ20" s="87">
        <v>-2.8204820000000002</v>
      </c>
      <c r="BK20" s="87">
        <v>1.077045</v>
      </c>
      <c r="BL20" s="87">
        <v>-1.462386</v>
      </c>
      <c r="BM20" s="87">
        <v>-1.076209</v>
      </c>
      <c r="BN20" s="87">
        <v>1.982578</v>
      </c>
      <c r="BO20" s="87">
        <v>0.90427000000000002</v>
      </c>
      <c r="BP20" s="87">
        <v>3.306848</v>
      </c>
      <c r="BQ20" s="87">
        <v>3.4505349999999999</v>
      </c>
      <c r="BR20" s="228">
        <v>2.4631850000000002</v>
      </c>
      <c r="BS20" s="74"/>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X20" s="74"/>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row>
    <row r="21" spans="1:131">
      <c r="A21" s="70"/>
      <c r="B21" s="70"/>
      <c r="C21" s="70"/>
      <c r="D21" s="70"/>
      <c r="E21" s="70"/>
      <c r="F21" s="70"/>
      <c r="G21" s="70"/>
      <c r="H21" s="70"/>
      <c r="I21" s="70"/>
      <c r="J21" s="99">
        <v>41665</v>
      </c>
      <c r="K21" s="87">
        <v>1913.6143999999999</v>
      </c>
      <c r="L21" s="87">
        <v>1243.4436000000001</v>
      </c>
      <c r="M21" s="87">
        <v>3035.9112</v>
      </c>
      <c r="N21" s="87">
        <v>1838.1674</v>
      </c>
      <c r="O21" s="87">
        <v>1012.9367999999999</v>
      </c>
      <c r="P21" s="87">
        <v>2539.0209</v>
      </c>
      <c r="Q21" s="87">
        <v>1947.9892</v>
      </c>
      <c r="R21" s="87">
        <v>3028.06</v>
      </c>
      <c r="S21" s="87">
        <v>2058.0641000000001</v>
      </c>
      <c r="T21" s="87">
        <v>3383.3930999999998</v>
      </c>
      <c r="U21" s="87">
        <v>3506.5709000000002</v>
      </c>
      <c r="V21" s="87">
        <v>4600.6974</v>
      </c>
      <c r="W21" s="87">
        <v>3579.7532000000001</v>
      </c>
      <c r="X21" s="87">
        <v>3573.8571000000002</v>
      </c>
      <c r="Y21" s="87">
        <v>3188.8049999999998</v>
      </c>
      <c r="Z21" s="87">
        <v>4756.9494000000004</v>
      </c>
      <c r="AA21" s="87">
        <v>2069.0682000000002</v>
      </c>
      <c r="AB21" s="87">
        <v>5937.4629000000004</v>
      </c>
      <c r="AC21" s="87">
        <v>5360.4309000000003</v>
      </c>
      <c r="AD21" s="87">
        <v>2976.3910999999998</v>
      </c>
      <c r="AE21" s="87">
        <v>3218.5304999999998</v>
      </c>
      <c r="AF21" s="87">
        <v>4436.2345999999998</v>
      </c>
      <c r="AG21" s="87">
        <v>3210.3910000000001</v>
      </c>
      <c r="AH21" s="87">
        <v>1135.9734000000001</v>
      </c>
      <c r="AI21" s="87">
        <v>3019.1705999999999</v>
      </c>
      <c r="AJ21" s="87">
        <v>2316.8321000000001</v>
      </c>
      <c r="AK21" s="87">
        <v>2963.9162999999999</v>
      </c>
      <c r="AL21" s="87">
        <v>4086.8625000000002</v>
      </c>
      <c r="AM21" s="87">
        <v>2731.4621000000002</v>
      </c>
      <c r="AN21" s="74"/>
      <c r="AO21" s="107">
        <v>41665</v>
      </c>
      <c r="AP21" s="87">
        <v>1.999557</v>
      </c>
      <c r="AQ21" s="87">
        <v>2.446637</v>
      </c>
      <c r="AR21" s="87">
        <v>3.4007200000000002</v>
      </c>
      <c r="AS21" s="87">
        <v>3.8043309999999999</v>
      </c>
      <c r="AT21" s="87">
        <v>2.5798359999999998</v>
      </c>
      <c r="AU21" s="87">
        <v>4.2435520000000002</v>
      </c>
      <c r="AV21" s="87">
        <v>4.1197489999999997</v>
      </c>
      <c r="AW21" s="87">
        <v>4.3441130000000001</v>
      </c>
      <c r="AX21" s="87">
        <v>7.439819</v>
      </c>
      <c r="AY21" s="87">
        <v>5.0339799999999997</v>
      </c>
      <c r="AZ21" s="87">
        <v>5.5354349999999997</v>
      </c>
      <c r="BA21" s="87">
        <v>5.6139590000000004</v>
      </c>
      <c r="BB21" s="87">
        <v>4.8117289999999997</v>
      </c>
      <c r="BC21" s="87">
        <v>6.2674969999999997</v>
      </c>
      <c r="BD21" s="87">
        <v>7.349342</v>
      </c>
      <c r="BE21" s="87">
        <v>5.6103420000000002</v>
      </c>
      <c r="BF21" s="87">
        <v>4.099933</v>
      </c>
      <c r="BG21" s="87">
        <v>3.318381</v>
      </c>
      <c r="BH21" s="87">
        <v>3.0234549999999998</v>
      </c>
      <c r="BI21" s="87">
        <v>3.4348179999999999</v>
      </c>
      <c r="BJ21" s="87">
        <v>0.35026400000000002</v>
      </c>
      <c r="BK21" s="87">
        <v>2.4661629999999999</v>
      </c>
      <c r="BL21" s="87">
        <v>8.360792</v>
      </c>
      <c r="BM21" s="87">
        <v>4.0019340000000003</v>
      </c>
      <c r="BN21" s="87">
        <v>4.7050200000000002</v>
      </c>
      <c r="BO21" s="87">
        <v>7.387124</v>
      </c>
      <c r="BP21" s="87">
        <v>10.005298</v>
      </c>
      <c r="BQ21" s="87">
        <v>9.9996880000000008</v>
      </c>
      <c r="BR21" s="228">
        <v>5.7040379999999997</v>
      </c>
      <c r="BS21" s="74"/>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X21" s="74"/>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row>
    <row r="22" spans="1:131">
      <c r="A22" s="70"/>
      <c r="B22" s="70"/>
      <c r="C22" s="70"/>
      <c r="D22" s="70"/>
      <c r="E22" s="70"/>
      <c r="F22" s="70"/>
      <c r="G22" s="70"/>
      <c r="H22" s="70"/>
      <c r="I22" s="70"/>
      <c r="J22" s="99">
        <v>41672</v>
      </c>
      <c r="K22" s="87">
        <v>1868.8630000000001</v>
      </c>
      <c r="L22" s="87">
        <v>1199.4109000000001</v>
      </c>
      <c r="M22" s="87">
        <v>2990.0542</v>
      </c>
      <c r="N22" s="87">
        <v>1812.5723</v>
      </c>
      <c r="O22" s="87">
        <v>998.601</v>
      </c>
      <c r="P22" s="87">
        <v>2502.3011000000001</v>
      </c>
      <c r="Q22" s="87">
        <v>1898.1152</v>
      </c>
      <c r="R22" s="87">
        <v>2961.6140999999998</v>
      </c>
      <c r="S22" s="87">
        <v>2061.0814</v>
      </c>
      <c r="T22" s="87">
        <v>3345.8753000000002</v>
      </c>
      <c r="U22" s="87">
        <v>3482.7545</v>
      </c>
      <c r="V22" s="87">
        <v>4743.6378999999997</v>
      </c>
      <c r="W22" s="87">
        <v>3550.768</v>
      </c>
      <c r="X22" s="87">
        <v>3583.7339999999999</v>
      </c>
      <c r="Y22" s="87">
        <v>3191.3445999999999</v>
      </c>
      <c r="Z22" s="87">
        <v>4642.0801000000001</v>
      </c>
      <c r="AA22" s="87">
        <v>2088.9783000000002</v>
      </c>
      <c r="AB22" s="87">
        <v>5943.9405999999999</v>
      </c>
      <c r="AC22" s="87">
        <v>5093.8991999999998</v>
      </c>
      <c r="AD22" s="87">
        <v>2886.1646000000001</v>
      </c>
      <c r="AE22" s="87">
        <v>3234.2955000000002</v>
      </c>
      <c r="AF22" s="87">
        <v>4306.3392000000003</v>
      </c>
      <c r="AG22" s="87">
        <v>3126.1293000000001</v>
      </c>
      <c r="AH22" s="87">
        <v>1132.6198999999999</v>
      </c>
      <c r="AI22" s="87">
        <v>2973.66</v>
      </c>
      <c r="AJ22" s="87">
        <v>2348.4225999999999</v>
      </c>
      <c r="AK22" s="87">
        <v>3073.2883999999999</v>
      </c>
      <c r="AL22" s="87">
        <v>4166.8410000000003</v>
      </c>
      <c r="AM22" s="87">
        <v>2760.1578</v>
      </c>
      <c r="AN22" s="74"/>
      <c r="AO22" s="107">
        <v>41672</v>
      </c>
      <c r="AP22" s="87">
        <v>-2.3385799999999999</v>
      </c>
      <c r="AQ22" s="87">
        <v>-3.5411899999999998</v>
      </c>
      <c r="AR22" s="87">
        <v>-1.510486</v>
      </c>
      <c r="AS22" s="87">
        <v>-1.392425</v>
      </c>
      <c r="AT22" s="87">
        <v>-1.4152709999999999</v>
      </c>
      <c r="AU22" s="87">
        <v>-1.4462189999999999</v>
      </c>
      <c r="AV22" s="87">
        <v>-2.5602809999999998</v>
      </c>
      <c r="AW22" s="87">
        <v>-2.1943389999999998</v>
      </c>
      <c r="AX22" s="87">
        <v>0.14660899999999999</v>
      </c>
      <c r="AY22" s="87">
        <v>-1.108881</v>
      </c>
      <c r="AZ22" s="87">
        <v>-0.67919300000000005</v>
      </c>
      <c r="BA22" s="87">
        <v>3.1069309999999999</v>
      </c>
      <c r="BB22" s="87">
        <v>-0.80969800000000003</v>
      </c>
      <c r="BC22" s="87">
        <v>0.27636500000000003</v>
      </c>
      <c r="BD22" s="87">
        <v>7.9641000000000003E-2</v>
      </c>
      <c r="BE22" s="87">
        <v>-2.414768</v>
      </c>
      <c r="BF22" s="87">
        <v>0.96227399999999996</v>
      </c>
      <c r="BG22" s="87">
        <v>0.109099</v>
      </c>
      <c r="BH22" s="87">
        <v>-4.972207</v>
      </c>
      <c r="BI22" s="87">
        <v>-3.031406</v>
      </c>
      <c r="BJ22" s="87">
        <v>0.48981999999999998</v>
      </c>
      <c r="BK22" s="87">
        <v>-2.9280550000000001</v>
      </c>
      <c r="BL22" s="87">
        <v>-2.6246550000000002</v>
      </c>
      <c r="BM22" s="87">
        <v>-0.295209</v>
      </c>
      <c r="BN22" s="87">
        <v>-1.507387</v>
      </c>
      <c r="BO22" s="87">
        <v>1.363521</v>
      </c>
      <c r="BP22" s="87">
        <v>3.690121</v>
      </c>
      <c r="BQ22" s="87">
        <v>1.956966</v>
      </c>
      <c r="BR22" s="228">
        <v>1.050562</v>
      </c>
      <c r="BS22" s="74"/>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X22" s="74"/>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row>
    <row r="23" spans="1:131">
      <c r="A23" s="70"/>
      <c r="B23" s="70"/>
      <c r="C23" s="70"/>
      <c r="D23" s="70"/>
      <c r="E23" s="70"/>
      <c r="F23" s="70"/>
      <c r="G23" s="70"/>
      <c r="H23" s="70"/>
      <c r="I23" s="70"/>
      <c r="J23" s="99">
        <v>41679</v>
      </c>
      <c r="K23" s="87">
        <v>1892.2844</v>
      </c>
      <c r="L23" s="87">
        <v>1209.7085999999999</v>
      </c>
      <c r="M23" s="87">
        <v>3013.7656999999999</v>
      </c>
      <c r="N23" s="87">
        <v>1830.5026</v>
      </c>
      <c r="O23" s="87">
        <v>1005.3548</v>
      </c>
      <c r="P23" s="87">
        <v>2546.6808000000001</v>
      </c>
      <c r="Q23" s="87">
        <v>1908.6729</v>
      </c>
      <c r="R23" s="87">
        <v>3036.8218000000002</v>
      </c>
      <c r="S23" s="87">
        <v>2096.2267999999999</v>
      </c>
      <c r="T23" s="87">
        <v>3422.8444</v>
      </c>
      <c r="U23" s="87">
        <v>3537.9866000000002</v>
      </c>
      <c r="V23" s="87">
        <v>4920.4727999999996</v>
      </c>
      <c r="W23" s="87">
        <v>3576.5248000000001</v>
      </c>
      <c r="X23" s="87">
        <v>3601.0421999999999</v>
      </c>
      <c r="Y23" s="87">
        <v>3256.8535000000002</v>
      </c>
      <c r="Z23" s="87">
        <v>4742.0761000000002</v>
      </c>
      <c r="AA23" s="87">
        <v>2126.3044</v>
      </c>
      <c r="AB23" s="87">
        <v>5982.5324000000001</v>
      </c>
      <c r="AC23" s="87">
        <v>5154.51</v>
      </c>
      <c r="AD23" s="87">
        <v>2944.0924</v>
      </c>
      <c r="AE23" s="87">
        <v>3222.1496999999999</v>
      </c>
      <c r="AF23" s="87">
        <v>4288.8509000000004</v>
      </c>
      <c r="AG23" s="87">
        <v>3147.0493000000001</v>
      </c>
      <c r="AH23" s="87">
        <v>1139.3409999999999</v>
      </c>
      <c r="AI23" s="87">
        <v>3069.6219999999998</v>
      </c>
      <c r="AJ23" s="87">
        <v>2418.1556</v>
      </c>
      <c r="AK23" s="87">
        <v>3153.1163999999999</v>
      </c>
      <c r="AL23" s="87">
        <v>4291.3302000000003</v>
      </c>
      <c r="AM23" s="87">
        <v>2811.4591999999998</v>
      </c>
      <c r="AN23" s="74"/>
      <c r="AO23" s="107">
        <v>41679</v>
      </c>
      <c r="AP23" s="87">
        <v>1.2532430000000001</v>
      </c>
      <c r="AQ23" s="87">
        <v>0.85856299999999997</v>
      </c>
      <c r="AR23" s="87">
        <v>0.79301200000000005</v>
      </c>
      <c r="AS23" s="87">
        <v>0.98921800000000004</v>
      </c>
      <c r="AT23" s="87">
        <v>0.67632599999999998</v>
      </c>
      <c r="AU23" s="87">
        <v>1.7735559999999999</v>
      </c>
      <c r="AV23" s="87">
        <v>0.55622000000000005</v>
      </c>
      <c r="AW23" s="87">
        <v>2.5394160000000001</v>
      </c>
      <c r="AX23" s="87">
        <v>1.705192</v>
      </c>
      <c r="AY23" s="87">
        <v>2.3004169999999999</v>
      </c>
      <c r="AZ23" s="87">
        <v>1.585874</v>
      </c>
      <c r="BA23" s="87">
        <v>3.727833</v>
      </c>
      <c r="BB23" s="87">
        <v>0.725387</v>
      </c>
      <c r="BC23" s="87">
        <v>0.48296600000000001</v>
      </c>
      <c r="BD23" s="87">
        <v>2.052705</v>
      </c>
      <c r="BE23" s="87">
        <v>2.154121</v>
      </c>
      <c r="BF23" s="87">
        <v>1.7868109999999999</v>
      </c>
      <c r="BG23" s="87">
        <v>0.64926300000000003</v>
      </c>
      <c r="BH23" s="87">
        <v>1.18987</v>
      </c>
      <c r="BI23" s="87">
        <v>2.0070860000000001</v>
      </c>
      <c r="BJ23" s="87">
        <v>-0.37553199999999998</v>
      </c>
      <c r="BK23" s="87">
        <v>-0.40610600000000002</v>
      </c>
      <c r="BL23" s="87">
        <v>0.66919799999999996</v>
      </c>
      <c r="BM23" s="87">
        <v>0.59341200000000005</v>
      </c>
      <c r="BN23" s="87">
        <v>3.2270669999999999</v>
      </c>
      <c r="BO23" s="87">
        <v>2.9693550000000002</v>
      </c>
      <c r="BP23" s="87">
        <v>2.5974780000000002</v>
      </c>
      <c r="BQ23" s="87">
        <v>2.987616</v>
      </c>
      <c r="BR23" s="228">
        <v>1.8586400000000001</v>
      </c>
      <c r="BS23" s="74"/>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X23" s="74"/>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row>
    <row r="24" spans="1:131">
      <c r="B24" s="70"/>
      <c r="C24" s="70"/>
      <c r="D24" s="70"/>
      <c r="E24" s="70"/>
      <c r="F24" s="70"/>
      <c r="G24" s="70"/>
      <c r="H24" s="70"/>
      <c r="I24" s="70"/>
      <c r="J24" s="99">
        <v>41686</v>
      </c>
      <c r="K24" s="87">
        <v>1963.8964000000001</v>
      </c>
      <c r="L24" s="87">
        <v>1255.5886</v>
      </c>
      <c r="M24" s="87">
        <v>3216.1226000000001</v>
      </c>
      <c r="N24" s="87">
        <v>1902.4503</v>
      </c>
      <c r="O24" s="87">
        <v>1046.5907999999999</v>
      </c>
      <c r="P24" s="87">
        <v>2692.2026000000001</v>
      </c>
      <c r="Q24" s="87">
        <v>1995.1139000000001</v>
      </c>
      <c r="R24" s="87">
        <v>3137.1206000000002</v>
      </c>
      <c r="S24" s="87">
        <v>2172.4313000000002</v>
      </c>
      <c r="T24" s="87">
        <v>3571.8643000000002</v>
      </c>
      <c r="U24" s="87">
        <v>3780.3054000000002</v>
      </c>
      <c r="V24" s="87">
        <v>4847.8343999999997</v>
      </c>
      <c r="W24" s="87">
        <v>3837.6574999999998</v>
      </c>
      <c r="X24" s="87">
        <v>3757.2329</v>
      </c>
      <c r="Y24" s="87">
        <v>3482.3910999999998</v>
      </c>
      <c r="Z24" s="87">
        <v>4860.4456</v>
      </c>
      <c r="AA24" s="87">
        <v>2248.6129999999998</v>
      </c>
      <c r="AB24" s="87">
        <v>6263.1210000000001</v>
      </c>
      <c r="AC24" s="87">
        <v>5394.4294</v>
      </c>
      <c r="AD24" s="87">
        <v>3105.5065</v>
      </c>
      <c r="AE24" s="87">
        <v>3377.3935999999999</v>
      </c>
      <c r="AF24" s="87">
        <v>4391.8935000000001</v>
      </c>
      <c r="AG24" s="87">
        <v>3254.0675000000001</v>
      </c>
      <c r="AH24" s="87">
        <v>1210.4051999999999</v>
      </c>
      <c r="AI24" s="87">
        <v>3223.2944000000002</v>
      </c>
      <c r="AJ24" s="87">
        <v>2454.0450999999998</v>
      </c>
      <c r="AK24" s="87">
        <v>3164.1574999999998</v>
      </c>
      <c r="AL24" s="87">
        <v>4125.0940000000001</v>
      </c>
      <c r="AM24" s="87">
        <v>2954.0401999999999</v>
      </c>
      <c r="AN24" s="74"/>
      <c r="AO24" s="107">
        <v>41686</v>
      </c>
      <c r="AP24" s="87">
        <v>3.784421</v>
      </c>
      <c r="AQ24" s="87">
        <v>3.7926489999999999</v>
      </c>
      <c r="AR24" s="87">
        <v>6.7144199999999996</v>
      </c>
      <c r="AS24" s="87">
        <v>3.9304890000000001</v>
      </c>
      <c r="AT24" s="87">
        <v>4.1016370000000002</v>
      </c>
      <c r="AU24" s="87">
        <v>5.714175</v>
      </c>
      <c r="AV24" s="87">
        <v>4.5288539999999999</v>
      </c>
      <c r="AW24" s="87">
        <v>3.302756</v>
      </c>
      <c r="AX24" s="87">
        <v>3.6353179999999998</v>
      </c>
      <c r="AY24" s="87">
        <v>4.3536859999999997</v>
      </c>
      <c r="AZ24" s="87">
        <v>6.8490589999999996</v>
      </c>
      <c r="BA24" s="87">
        <v>-1.476248</v>
      </c>
      <c r="BB24" s="87">
        <v>7.3012969999999999</v>
      </c>
      <c r="BC24" s="87">
        <v>4.3373749999999998</v>
      </c>
      <c r="BD24" s="87">
        <v>6.9250150000000001</v>
      </c>
      <c r="BE24" s="87">
        <v>2.4961540000000002</v>
      </c>
      <c r="BF24" s="87">
        <v>5.7521680000000002</v>
      </c>
      <c r="BG24" s="87">
        <v>4.690131</v>
      </c>
      <c r="BH24" s="87">
        <v>4.6545529999999999</v>
      </c>
      <c r="BI24" s="87">
        <v>5.4826439999999996</v>
      </c>
      <c r="BJ24" s="87">
        <v>4.8180230000000002</v>
      </c>
      <c r="BK24" s="87">
        <v>2.4025690000000002</v>
      </c>
      <c r="BL24" s="87">
        <v>3.4005890000000001</v>
      </c>
      <c r="BM24" s="87">
        <v>6.2373070000000004</v>
      </c>
      <c r="BN24" s="87">
        <v>5.0062319999999998</v>
      </c>
      <c r="BO24" s="87">
        <v>1.4841679999999999</v>
      </c>
      <c r="BP24" s="87">
        <v>0.350165</v>
      </c>
      <c r="BQ24" s="87">
        <v>-3.8737689999999998</v>
      </c>
      <c r="BR24" s="228">
        <v>5.0714230000000002</v>
      </c>
      <c r="BS24" s="74"/>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X24" s="74"/>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row>
    <row r="25" spans="1:131">
      <c r="A25" s="70"/>
      <c r="B25" s="70"/>
      <c r="C25" s="70"/>
      <c r="D25" s="70"/>
      <c r="E25" s="70"/>
      <c r="F25" s="70"/>
      <c r="G25" s="70"/>
      <c r="H25" s="70"/>
      <c r="I25" s="70"/>
      <c r="J25" s="99">
        <v>41693</v>
      </c>
      <c r="K25" s="87">
        <v>2004.8123000000001</v>
      </c>
      <c r="L25" s="87">
        <v>1248.0365999999999</v>
      </c>
      <c r="M25" s="87">
        <v>3183.2386999999999</v>
      </c>
      <c r="N25" s="87">
        <v>1879.1832999999999</v>
      </c>
      <c r="O25" s="87">
        <v>1042.807</v>
      </c>
      <c r="P25" s="87">
        <v>2682.0228999999999</v>
      </c>
      <c r="Q25" s="87">
        <v>1991.7710999999999</v>
      </c>
      <c r="R25" s="87">
        <v>3062.6367</v>
      </c>
      <c r="S25" s="87">
        <v>2155.0322000000001</v>
      </c>
      <c r="T25" s="87">
        <v>3556.0324999999998</v>
      </c>
      <c r="U25" s="87">
        <v>3821.1354999999999</v>
      </c>
      <c r="V25" s="87">
        <v>4847.8225000000002</v>
      </c>
      <c r="W25" s="87">
        <v>3848.5268999999998</v>
      </c>
      <c r="X25" s="87">
        <v>3746.7901999999999</v>
      </c>
      <c r="Y25" s="87">
        <v>3451.5248000000001</v>
      </c>
      <c r="Z25" s="87">
        <v>4812.8046999999997</v>
      </c>
      <c r="AA25" s="87">
        <v>2264.6228999999998</v>
      </c>
      <c r="AB25" s="87">
        <v>6329.1578</v>
      </c>
      <c r="AC25" s="87">
        <v>5391.9841999999999</v>
      </c>
      <c r="AD25" s="87">
        <v>3094.7334000000001</v>
      </c>
      <c r="AE25" s="87">
        <v>3309.0304999999998</v>
      </c>
      <c r="AF25" s="87">
        <v>4213.7974000000004</v>
      </c>
      <c r="AG25" s="87">
        <v>3208.4097999999999</v>
      </c>
      <c r="AH25" s="87">
        <v>1193.3072999999999</v>
      </c>
      <c r="AI25" s="87">
        <v>3245.0205999999998</v>
      </c>
      <c r="AJ25" s="87">
        <v>2484.6660999999999</v>
      </c>
      <c r="AK25" s="87">
        <v>3232.9632999999999</v>
      </c>
      <c r="AL25" s="87">
        <v>4043.4872999999998</v>
      </c>
      <c r="AM25" s="87">
        <v>2949.0146</v>
      </c>
      <c r="AN25" s="74"/>
      <c r="AO25" s="107">
        <v>41693</v>
      </c>
      <c r="AP25" s="87">
        <v>2.0834039999999998</v>
      </c>
      <c r="AQ25" s="87">
        <v>-0.60147099999999998</v>
      </c>
      <c r="AR25" s="87">
        <v>-1.02247</v>
      </c>
      <c r="AS25" s="87">
        <v>-1.2230019999999999</v>
      </c>
      <c r="AT25" s="87">
        <v>-0.36153600000000002</v>
      </c>
      <c r="AU25" s="87">
        <v>-0.37811800000000001</v>
      </c>
      <c r="AV25" s="87">
        <v>-0.167549</v>
      </c>
      <c r="AW25" s="87">
        <v>-2.3742760000000001</v>
      </c>
      <c r="AX25" s="87">
        <v>-0.80090399999999995</v>
      </c>
      <c r="AY25" s="87">
        <v>-0.44323600000000002</v>
      </c>
      <c r="AZ25" s="87">
        <v>1.080074</v>
      </c>
      <c r="BA25" s="87">
        <v>-2.4499999999999999E-4</v>
      </c>
      <c r="BB25" s="87">
        <v>0.28322999999999998</v>
      </c>
      <c r="BC25" s="87">
        <v>-0.27793600000000002</v>
      </c>
      <c r="BD25" s="87">
        <v>-0.88635399999999998</v>
      </c>
      <c r="BE25" s="87">
        <v>-0.98017600000000005</v>
      </c>
      <c r="BF25" s="87">
        <v>0.71199000000000001</v>
      </c>
      <c r="BG25" s="87">
        <v>1.0543750000000001</v>
      </c>
      <c r="BH25" s="87">
        <v>-4.5328E-2</v>
      </c>
      <c r="BI25" s="87">
        <v>-0.34690300000000002</v>
      </c>
      <c r="BJ25" s="87">
        <v>-2.0241380000000002</v>
      </c>
      <c r="BK25" s="87">
        <v>-4.05511</v>
      </c>
      <c r="BL25" s="87">
        <v>-1.4030959999999999</v>
      </c>
      <c r="BM25" s="87">
        <v>-1.412577</v>
      </c>
      <c r="BN25" s="87">
        <v>0.674037</v>
      </c>
      <c r="BO25" s="87">
        <v>1.2477769999999999</v>
      </c>
      <c r="BP25" s="87">
        <v>2.1745380000000001</v>
      </c>
      <c r="BQ25" s="87">
        <v>-1.978299</v>
      </c>
      <c r="BR25" s="228">
        <v>-0.170126</v>
      </c>
      <c r="BS25" s="74"/>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X25" s="74"/>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row>
    <row r="26" spans="1:131">
      <c r="A26" s="77" t="s">
        <v>120</v>
      </c>
      <c r="J26" s="99">
        <v>41700</v>
      </c>
      <c r="K26" s="87">
        <v>1992.6307999999999</v>
      </c>
      <c r="L26" s="87">
        <v>1161.8286000000001</v>
      </c>
      <c r="M26" s="87">
        <v>3130.5056</v>
      </c>
      <c r="N26" s="87">
        <v>1835.9931999999999</v>
      </c>
      <c r="O26" s="87">
        <v>1018.5235</v>
      </c>
      <c r="P26" s="87">
        <v>2568.1979999999999</v>
      </c>
      <c r="Q26" s="87">
        <v>1890.8341</v>
      </c>
      <c r="R26" s="87">
        <v>2944.3172</v>
      </c>
      <c r="S26" s="87">
        <v>2078.5933</v>
      </c>
      <c r="T26" s="87">
        <v>3398.674</v>
      </c>
      <c r="U26" s="87">
        <v>3788.3348000000001</v>
      </c>
      <c r="V26" s="87">
        <v>4587.5998</v>
      </c>
      <c r="W26" s="87">
        <v>3757.3436000000002</v>
      </c>
      <c r="X26" s="87">
        <v>3562.9432999999999</v>
      </c>
      <c r="Y26" s="87">
        <v>3439.6862999999998</v>
      </c>
      <c r="Z26" s="87">
        <v>4467.4708000000001</v>
      </c>
      <c r="AA26" s="87">
        <v>2198.8676999999998</v>
      </c>
      <c r="AB26" s="87">
        <v>6076.2493000000004</v>
      </c>
      <c r="AC26" s="87">
        <v>5229.8851000000004</v>
      </c>
      <c r="AD26" s="87">
        <v>2926.9771000000001</v>
      </c>
      <c r="AE26" s="87">
        <v>3219.3881999999999</v>
      </c>
      <c r="AF26" s="87">
        <v>4142.2807000000003</v>
      </c>
      <c r="AG26" s="87">
        <v>3024.7109</v>
      </c>
      <c r="AH26" s="87">
        <v>1142.2111</v>
      </c>
      <c r="AI26" s="87">
        <v>3072.0147999999999</v>
      </c>
      <c r="AJ26" s="87">
        <v>2369.819</v>
      </c>
      <c r="AK26" s="87">
        <v>3176.3836000000001</v>
      </c>
      <c r="AL26" s="87">
        <v>3722.6316999999999</v>
      </c>
      <c r="AM26" s="87">
        <v>2819.9558000000002</v>
      </c>
      <c r="AN26" s="74"/>
      <c r="AO26" s="107">
        <v>41700</v>
      </c>
      <c r="AP26" s="87">
        <v>-0.60761299999999996</v>
      </c>
      <c r="AQ26" s="87">
        <v>-6.9074900000000001</v>
      </c>
      <c r="AR26" s="87">
        <v>-1.6565859999999999</v>
      </c>
      <c r="AS26" s="87">
        <v>-2.2983440000000002</v>
      </c>
      <c r="AT26" s="87">
        <v>-2.3286669999999998</v>
      </c>
      <c r="AU26" s="87">
        <v>-4.2439939999999998</v>
      </c>
      <c r="AV26" s="87">
        <v>-5.0677009999999996</v>
      </c>
      <c r="AW26" s="87">
        <v>-3.863321</v>
      </c>
      <c r="AX26" s="87">
        <v>-3.546996</v>
      </c>
      <c r="AY26" s="87">
        <v>-4.4251139999999998</v>
      </c>
      <c r="AZ26" s="87">
        <v>-0.858402</v>
      </c>
      <c r="BA26" s="87">
        <v>-5.367826</v>
      </c>
      <c r="BB26" s="87">
        <v>-2.3693040000000001</v>
      </c>
      <c r="BC26" s="87">
        <v>-4.906784</v>
      </c>
      <c r="BD26" s="87">
        <v>-0.34299299999999999</v>
      </c>
      <c r="BE26" s="87">
        <v>-7.1753150000000003</v>
      </c>
      <c r="BF26" s="87">
        <v>-2.9035829999999998</v>
      </c>
      <c r="BG26" s="87">
        <v>-3.995927</v>
      </c>
      <c r="BH26" s="87">
        <v>-3.0062980000000001</v>
      </c>
      <c r="BI26" s="87">
        <v>-5.4207029999999996</v>
      </c>
      <c r="BJ26" s="87">
        <v>-2.7090200000000002</v>
      </c>
      <c r="BK26" s="87">
        <v>-1.697203</v>
      </c>
      <c r="BL26" s="87">
        <v>-5.7255440000000002</v>
      </c>
      <c r="BM26" s="87">
        <v>-4.281898</v>
      </c>
      <c r="BN26" s="87">
        <v>-5.3314240000000002</v>
      </c>
      <c r="BO26" s="87">
        <v>-4.6222349999999999</v>
      </c>
      <c r="BP26" s="87">
        <v>-1.7500880000000001</v>
      </c>
      <c r="BQ26" s="87">
        <v>-7.9351209999999996</v>
      </c>
      <c r="BR26" s="228">
        <v>-4.3763360000000002</v>
      </c>
      <c r="BS26" s="74"/>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X26" s="74"/>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row>
    <row r="27" spans="1:131">
      <c r="J27" s="99">
        <v>41707</v>
      </c>
      <c r="K27" s="87">
        <v>2006.5017</v>
      </c>
      <c r="L27" s="87">
        <v>1144.8125</v>
      </c>
      <c r="M27" s="87">
        <v>3154.761</v>
      </c>
      <c r="N27" s="87">
        <v>1828.8132000000001</v>
      </c>
      <c r="O27" s="87">
        <v>1025.0265999999999</v>
      </c>
      <c r="P27" s="87">
        <v>2620.8452000000002</v>
      </c>
      <c r="Q27" s="87">
        <v>1919.0232000000001</v>
      </c>
      <c r="R27" s="87">
        <v>2959.6628000000001</v>
      </c>
      <c r="S27" s="87">
        <v>2116.6151</v>
      </c>
      <c r="T27" s="87">
        <v>3435.0913999999998</v>
      </c>
      <c r="U27" s="87">
        <v>3828.2757999999999</v>
      </c>
      <c r="V27" s="87">
        <v>4647.2417999999998</v>
      </c>
      <c r="W27" s="87">
        <v>3785.8823000000002</v>
      </c>
      <c r="X27" s="87">
        <v>3585.2379000000001</v>
      </c>
      <c r="Y27" s="87">
        <v>3433.0837000000001</v>
      </c>
      <c r="Z27" s="87">
        <v>4466.1554999999998</v>
      </c>
      <c r="AA27" s="87">
        <v>2251.9492</v>
      </c>
      <c r="AB27" s="87">
        <v>6112.6400999999996</v>
      </c>
      <c r="AC27" s="87">
        <v>5361.4515000000001</v>
      </c>
      <c r="AD27" s="87">
        <v>2936.1977999999999</v>
      </c>
      <c r="AE27" s="87">
        <v>3187.9578999999999</v>
      </c>
      <c r="AF27" s="87">
        <v>4046.0372000000002</v>
      </c>
      <c r="AG27" s="87">
        <v>3123.9232000000002</v>
      </c>
      <c r="AH27" s="87">
        <v>1155.2548999999999</v>
      </c>
      <c r="AI27" s="87">
        <v>3063.3642</v>
      </c>
      <c r="AJ27" s="87">
        <v>2437.7447000000002</v>
      </c>
      <c r="AK27" s="87">
        <v>3182.7323000000001</v>
      </c>
      <c r="AL27" s="87">
        <v>3793.2574</v>
      </c>
      <c r="AM27" s="87">
        <v>2828.3172</v>
      </c>
      <c r="AN27" s="74"/>
      <c r="AO27" s="107">
        <v>41707</v>
      </c>
      <c r="AP27" s="87">
        <v>0.69611000000000001</v>
      </c>
      <c r="AQ27" s="87">
        <v>-1.464596</v>
      </c>
      <c r="AR27" s="87">
        <v>0.77480800000000005</v>
      </c>
      <c r="AS27" s="87">
        <v>-0.391069</v>
      </c>
      <c r="AT27" s="87">
        <v>0.63848300000000002</v>
      </c>
      <c r="AU27" s="87">
        <v>2.0499670000000001</v>
      </c>
      <c r="AV27" s="87">
        <v>1.490829</v>
      </c>
      <c r="AW27" s="87">
        <v>0.52119400000000005</v>
      </c>
      <c r="AX27" s="87">
        <v>1.8292079999999999</v>
      </c>
      <c r="AY27" s="87">
        <v>1.071518</v>
      </c>
      <c r="AZ27" s="87">
        <v>1.0543149999999999</v>
      </c>
      <c r="BA27" s="87">
        <v>1.3000700000000001</v>
      </c>
      <c r="BB27" s="87">
        <v>0.75954500000000003</v>
      </c>
      <c r="BC27" s="87">
        <v>0.62573500000000004</v>
      </c>
      <c r="BD27" s="87">
        <v>-0.19195400000000001</v>
      </c>
      <c r="BE27" s="87">
        <v>-2.9441999999999999E-2</v>
      </c>
      <c r="BF27" s="87">
        <v>2.4140380000000001</v>
      </c>
      <c r="BG27" s="87">
        <v>0.59890200000000005</v>
      </c>
      <c r="BH27" s="87">
        <v>2.5156649999999998</v>
      </c>
      <c r="BI27" s="87">
        <v>0.315025</v>
      </c>
      <c r="BJ27" s="87">
        <v>-0.97628199999999998</v>
      </c>
      <c r="BK27" s="87">
        <v>-2.323442</v>
      </c>
      <c r="BL27" s="87">
        <v>3.2800590000000001</v>
      </c>
      <c r="BM27" s="87">
        <v>1.1419779999999999</v>
      </c>
      <c r="BN27" s="87">
        <v>-0.28159400000000001</v>
      </c>
      <c r="BO27" s="87">
        <v>2.866282</v>
      </c>
      <c r="BP27" s="87">
        <v>0.19987199999999999</v>
      </c>
      <c r="BQ27" s="87">
        <v>1.8971979999999999</v>
      </c>
      <c r="BR27" s="228">
        <v>0.29650799999999999</v>
      </c>
      <c r="BS27" s="74"/>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X27" s="74"/>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row>
    <row r="28" spans="1:131">
      <c r="J28" s="99">
        <v>41714</v>
      </c>
      <c r="K28" s="87">
        <v>1894.7772</v>
      </c>
      <c r="L28" s="87">
        <v>1114.4087999999999</v>
      </c>
      <c r="M28" s="87">
        <v>3040.6264999999999</v>
      </c>
      <c r="N28" s="87">
        <v>1791.335</v>
      </c>
      <c r="O28" s="87">
        <v>995.38499999999999</v>
      </c>
      <c r="P28" s="87">
        <v>2593.5463</v>
      </c>
      <c r="Q28" s="87">
        <v>1860.9172000000001</v>
      </c>
      <c r="R28" s="87">
        <v>2906.67</v>
      </c>
      <c r="S28" s="87">
        <v>2023.5805</v>
      </c>
      <c r="T28" s="87">
        <v>3348.1547999999998</v>
      </c>
      <c r="U28" s="87">
        <v>3636.4202</v>
      </c>
      <c r="V28" s="87">
        <v>4420.0955000000004</v>
      </c>
      <c r="W28" s="87">
        <v>3654.7631999999999</v>
      </c>
      <c r="X28" s="87">
        <v>3368.2766999999999</v>
      </c>
      <c r="Y28" s="87">
        <v>3292.4360999999999</v>
      </c>
      <c r="Z28" s="87">
        <v>4414.4243999999999</v>
      </c>
      <c r="AA28" s="87">
        <v>2201.5529000000001</v>
      </c>
      <c r="AB28" s="87">
        <v>6009.2986000000001</v>
      </c>
      <c r="AC28" s="87">
        <v>5501.6397999999999</v>
      </c>
      <c r="AD28" s="87">
        <v>2822.3991999999998</v>
      </c>
      <c r="AE28" s="87">
        <v>3149.5351999999998</v>
      </c>
      <c r="AF28" s="87">
        <v>3923.5082000000002</v>
      </c>
      <c r="AG28" s="87">
        <v>3124.9764</v>
      </c>
      <c r="AH28" s="87">
        <v>1104.4177999999999</v>
      </c>
      <c r="AI28" s="87">
        <v>2991.1212</v>
      </c>
      <c r="AJ28" s="87">
        <v>2302.0371</v>
      </c>
      <c r="AK28" s="87">
        <v>3028.3933000000002</v>
      </c>
      <c r="AL28" s="87">
        <v>3708.9879000000001</v>
      </c>
      <c r="AM28" s="87">
        <v>2693.9431</v>
      </c>
      <c r="AN28" s="74"/>
      <c r="AO28" s="107">
        <v>41714</v>
      </c>
      <c r="AP28" s="87">
        <v>-5.5681240000000001</v>
      </c>
      <c r="AQ28" s="87">
        <v>-2.65578</v>
      </c>
      <c r="AR28" s="87">
        <v>-3.6178490000000001</v>
      </c>
      <c r="AS28" s="87">
        <v>-2.049318</v>
      </c>
      <c r="AT28" s="87">
        <v>-2.891788</v>
      </c>
      <c r="AU28" s="87">
        <v>-1.0416069999999999</v>
      </c>
      <c r="AV28" s="87">
        <v>-3.027895</v>
      </c>
      <c r="AW28" s="87">
        <v>-1.7905009999999999</v>
      </c>
      <c r="AX28" s="87">
        <v>-4.3954430000000002</v>
      </c>
      <c r="AY28" s="87">
        <v>-2.5308380000000001</v>
      </c>
      <c r="AZ28" s="87">
        <v>-5.0115410000000002</v>
      </c>
      <c r="BA28" s="87">
        <v>-4.8877660000000001</v>
      </c>
      <c r="BB28" s="87">
        <v>-3.4633699999999998</v>
      </c>
      <c r="BC28" s="87">
        <v>-6.0515150000000002</v>
      </c>
      <c r="BD28" s="87">
        <v>-4.0968299999999997</v>
      </c>
      <c r="BE28" s="87">
        <v>-1.1582920000000001</v>
      </c>
      <c r="BF28" s="87">
        <v>-2.2378969999999998</v>
      </c>
      <c r="BG28" s="87">
        <v>-1.69062</v>
      </c>
      <c r="BH28" s="87">
        <v>2.6147450000000001</v>
      </c>
      <c r="BI28" s="87">
        <v>-3.8757130000000002</v>
      </c>
      <c r="BJ28" s="87">
        <v>-1.2052449999999999</v>
      </c>
      <c r="BK28" s="87">
        <v>-3.0283709999999999</v>
      </c>
      <c r="BL28" s="87">
        <v>3.3714000000000001E-2</v>
      </c>
      <c r="BM28" s="87">
        <v>-4.4005089999999996</v>
      </c>
      <c r="BN28" s="87">
        <v>-2.3582900000000002</v>
      </c>
      <c r="BO28" s="87">
        <v>-5.5669320000000004</v>
      </c>
      <c r="BP28" s="87">
        <v>-4.8492610000000003</v>
      </c>
      <c r="BQ28" s="87">
        <v>-2.2215600000000002</v>
      </c>
      <c r="BR28" s="228">
        <v>-4.7510269999999997</v>
      </c>
      <c r="BS28" s="74"/>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X28" s="74"/>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row>
    <row r="29" spans="1:131">
      <c r="J29" s="99">
        <v>41721</v>
      </c>
      <c r="K29" s="87">
        <v>1918.9346</v>
      </c>
      <c r="L29" s="87">
        <v>1167.1893</v>
      </c>
      <c r="M29" s="87">
        <v>3048.1176</v>
      </c>
      <c r="N29" s="87">
        <v>1803.9726000000001</v>
      </c>
      <c r="O29" s="87">
        <v>1009.6109</v>
      </c>
      <c r="P29" s="87">
        <v>2655.1941000000002</v>
      </c>
      <c r="Q29" s="87">
        <v>1914.5822000000001</v>
      </c>
      <c r="R29" s="87">
        <v>3043.8449000000001</v>
      </c>
      <c r="S29" s="87">
        <v>2085.4391000000001</v>
      </c>
      <c r="T29" s="87">
        <v>3423.1219999999998</v>
      </c>
      <c r="U29" s="87">
        <v>3655.5637000000002</v>
      </c>
      <c r="V29" s="87">
        <v>4402.0650999999998</v>
      </c>
      <c r="W29" s="87">
        <v>3688.7397000000001</v>
      </c>
      <c r="X29" s="87">
        <v>3434.0216999999998</v>
      </c>
      <c r="Y29" s="87">
        <v>3367.1839</v>
      </c>
      <c r="Z29" s="87">
        <v>4368.4252999999999</v>
      </c>
      <c r="AA29" s="87">
        <v>2224.6120999999998</v>
      </c>
      <c r="AB29" s="87">
        <v>6046.1116000000002</v>
      </c>
      <c r="AC29" s="87">
        <v>5458.5141000000003</v>
      </c>
      <c r="AD29" s="87">
        <v>2861.3948999999998</v>
      </c>
      <c r="AE29" s="87">
        <v>3256.1390999999999</v>
      </c>
      <c r="AF29" s="87">
        <v>4007.7566000000002</v>
      </c>
      <c r="AG29" s="87">
        <v>3292.6767</v>
      </c>
      <c r="AH29" s="87">
        <v>1135.2795000000001</v>
      </c>
      <c r="AI29" s="87">
        <v>2964.6408000000001</v>
      </c>
      <c r="AJ29" s="87">
        <v>2364.9497000000001</v>
      </c>
      <c r="AK29" s="87">
        <v>3069.7491</v>
      </c>
      <c r="AL29" s="87">
        <v>3665.8654000000001</v>
      </c>
      <c r="AM29" s="87">
        <v>2790.3593999999998</v>
      </c>
      <c r="AN29" s="74"/>
      <c r="AO29" s="107">
        <v>41721</v>
      </c>
      <c r="AP29" s="87">
        <v>1.2749470000000001</v>
      </c>
      <c r="AQ29" s="87">
        <v>4.7361880000000003</v>
      </c>
      <c r="AR29" s="87">
        <v>0.246367</v>
      </c>
      <c r="AS29" s="87">
        <v>0.70548500000000003</v>
      </c>
      <c r="AT29" s="87">
        <v>1.4291860000000001</v>
      </c>
      <c r="AU29" s="87">
        <v>2.3769689999999999</v>
      </c>
      <c r="AV29" s="87">
        <v>2.8837929999999998</v>
      </c>
      <c r="AW29" s="87">
        <v>4.7193149999999999</v>
      </c>
      <c r="AX29" s="87">
        <v>3.056889</v>
      </c>
      <c r="AY29" s="87">
        <v>2.2390599999999998</v>
      </c>
      <c r="AZ29" s="87">
        <v>0.52643799999999996</v>
      </c>
      <c r="BA29" s="87">
        <v>-0.40791899999999998</v>
      </c>
      <c r="BB29" s="87">
        <v>0.92964999999999998</v>
      </c>
      <c r="BC29" s="87">
        <v>1.9518880000000001</v>
      </c>
      <c r="BD29" s="87">
        <v>2.270289</v>
      </c>
      <c r="BE29" s="87">
        <v>-1.0420180000000001</v>
      </c>
      <c r="BF29" s="87">
        <v>1.0474060000000001</v>
      </c>
      <c r="BG29" s="87">
        <v>0.61260099999999995</v>
      </c>
      <c r="BH29" s="87">
        <v>-0.78386999999999996</v>
      </c>
      <c r="BI29" s="87">
        <v>1.381651</v>
      </c>
      <c r="BJ29" s="87">
        <v>3.3847499999999999</v>
      </c>
      <c r="BK29" s="87">
        <v>2.1472720000000001</v>
      </c>
      <c r="BL29" s="87">
        <v>5.3664500000000004</v>
      </c>
      <c r="BM29" s="87">
        <v>2.7943859999999998</v>
      </c>
      <c r="BN29" s="87">
        <v>-0.88529999999999998</v>
      </c>
      <c r="BO29" s="87">
        <v>2.73291</v>
      </c>
      <c r="BP29" s="87">
        <v>1.365602</v>
      </c>
      <c r="BQ29" s="87">
        <v>-1.162649</v>
      </c>
      <c r="BR29" s="228">
        <v>3.5790030000000002</v>
      </c>
      <c r="BS29" s="74"/>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X29" s="74"/>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row>
    <row r="30" spans="1:131">
      <c r="J30" s="99">
        <v>41728</v>
      </c>
      <c r="K30" s="87">
        <v>1862.3026</v>
      </c>
      <c r="L30" s="87">
        <v>1151.0070000000001</v>
      </c>
      <c r="M30" s="87">
        <v>3023.2691</v>
      </c>
      <c r="N30" s="87">
        <v>1779.9055000000001</v>
      </c>
      <c r="O30" s="87">
        <v>1012.9835</v>
      </c>
      <c r="P30" s="87">
        <v>2587.56</v>
      </c>
      <c r="Q30" s="87">
        <v>1912.5468000000001</v>
      </c>
      <c r="R30" s="87">
        <v>3064.7451000000001</v>
      </c>
      <c r="S30" s="87">
        <v>2031.3182999999999</v>
      </c>
      <c r="T30" s="87">
        <v>3318.8319999999999</v>
      </c>
      <c r="U30" s="87">
        <v>3511.0052999999998</v>
      </c>
      <c r="V30" s="87">
        <v>4165.2365</v>
      </c>
      <c r="W30" s="87">
        <v>3689.5185000000001</v>
      </c>
      <c r="X30" s="87">
        <v>3414.3173999999999</v>
      </c>
      <c r="Y30" s="87">
        <v>3269.0940999999998</v>
      </c>
      <c r="Z30" s="87">
        <v>4364.3580000000002</v>
      </c>
      <c r="AA30" s="87">
        <v>2184.9852999999998</v>
      </c>
      <c r="AB30" s="87">
        <v>5794.7869000000001</v>
      </c>
      <c r="AC30" s="87">
        <v>5184.3356000000003</v>
      </c>
      <c r="AD30" s="87">
        <v>2785.6417999999999</v>
      </c>
      <c r="AE30" s="87">
        <v>3295.8462</v>
      </c>
      <c r="AF30" s="87">
        <v>3998.0817000000002</v>
      </c>
      <c r="AG30" s="87">
        <v>3343.489</v>
      </c>
      <c r="AH30" s="87">
        <v>1157.9887000000001</v>
      </c>
      <c r="AI30" s="87">
        <v>2821.0695000000001</v>
      </c>
      <c r="AJ30" s="87">
        <v>2240.1324</v>
      </c>
      <c r="AK30" s="87">
        <v>2809.5623999999998</v>
      </c>
      <c r="AL30" s="87">
        <v>3422.0178999999998</v>
      </c>
      <c r="AM30" s="87">
        <v>2764.6100999999999</v>
      </c>
      <c r="AN30" s="74"/>
      <c r="AO30" s="107">
        <v>41728</v>
      </c>
      <c r="AP30" s="87">
        <v>-2.9512209999999999</v>
      </c>
      <c r="AQ30" s="87">
        <v>-1.386433</v>
      </c>
      <c r="AR30" s="87">
        <v>-0.81520800000000004</v>
      </c>
      <c r="AS30" s="87">
        <v>-1.334117</v>
      </c>
      <c r="AT30" s="87">
        <v>0.33404899999999998</v>
      </c>
      <c r="AU30" s="87">
        <v>-2.5472380000000001</v>
      </c>
      <c r="AV30" s="87">
        <v>-0.10631</v>
      </c>
      <c r="AW30" s="87">
        <v>0.68663799999999997</v>
      </c>
      <c r="AX30" s="87">
        <v>-2.5951749999999998</v>
      </c>
      <c r="AY30" s="87">
        <v>-3.0466340000000001</v>
      </c>
      <c r="AZ30" s="87">
        <v>-3.9544760000000001</v>
      </c>
      <c r="BA30" s="87">
        <v>-5.3799429999999999</v>
      </c>
      <c r="BB30" s="87">
        <v>2.1113E-2</v>
      </c>
      <c r="BC30" s="87">
        <v>-0.573797</v>
      </c>
      <c r="BD30" s="87">
        <v>-2.9131109999999998</v>
      </c>
      <c r="BE30" s="87">
        <v>-9.3106999999999995E-2</v>
      </c>
      <c r="BF30" s="87">
        <v>-1.78129</v>
      </c>
      <c r="BG30" s="87">
        <v>-4.1567990000000004</v>
      </c>
      <c r="BH30" s="87">
        <v>-5.0229509999999999</v>
      </c>
      <c r="BI30" s="87">
        <v>-2.6474190000000002</v>
      </c>
      <c r="BJ30" s="87">
        <v>1.2194529999999999</v>
      </c>
      <c r="BK30" s="87">
        <v>-0.24140400000000001</v>
      </c>
      <c r="BL30" s="87">
        <v>1.543191</v>
      </c>
      <c r="BM30" s="87">
        <v>2.000318</v>
      </c>
      <c r="BN30" s="87">
        <v>-4.8427889999999998</v>
      </c>
      <c r="BO30" s="87">
        <v>-5.2777989999999999</v>
      </c>
      <c r="BP30" s="87">
        <v>-8.4758300000000002</v>
      </c>
      <c r="BQ30" s="87">
        <v>-6.65184</v>
      </c>
      <c r="BR30" s="228">
        <v>-0.92279500000000003</v>
      </c>
      <c r="BS30" s="74"/>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X30" s="74"/>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row>
    <row r="31" spans="1:131">
      <c r="J31" s="99">
        <v>41735</v>
      </c>
      <c r="K31" s="87">
        <v>1882.4163000000001</v>
      </c>
      <c r="L31" s="87">
        <v>1163.7339999999999</v>
      </c>
      <c r="M31" s="87">
        <v>3097.4101000000001</v>
      </c>
      <c r="N31" s="87">
        <v>1813.3351</v>
      </c>
      <c r="O31" s="87">
        <v>1023.8894</v>
      </c>
      <c r="P31" s="87">
        <v>2651.9294</v>
      </c>
      <c r="Q31" s="87">
        <v>1935.5296000000001</v>
      </c>
      <c r="R31" s="87">
        <v>3140.3420999999998</v>
      </c>
      <c r="S31" s="87">
        <v>2088.893</v>
      </c>
      <c r="T31" s="87">
        <v>3366.7141000000001</v>
      </c>
      <c r="U31" s="87">
        <v>3543.6030999999998</v>
      </c>
      <c r="V31" s="87">
        <v>4259.6418999999996</v>
      </c>
      <c r="W31" s="87">
        <v>3769.4544999999998</v>
      </c>
      <c r="X31" s="87">
        <v>3447.6695</v>
      </c>
      <c r="Y31" s="87">
        <v>3346.6068</v>
      </c>
      <c r="Z31" s="87">
        <v>4516.5934999999999</v>
      </c>
      <c r="AA31" s="87">
        <v>2212.4904999999999</v>
      </c>
      <c r="AB31" s="87">
        <v>5815.8590000000004</v>
      </c>
      <c r="AC31" s="87">
        <v>5381.1921000000002</v>
      </c>
      <c r="AD31" s="87">
        <v>2832.1986999999999</v>
      </c>
      <c r="AE31" s="87">
        <v>3293.6372000000001</v>
      </c>
      <c r="AF31" s="87">
        <v>4113.1417000000001</v>
      </c>
      <c r="AG31" s="87">
        <v>3422.0155</v>
      </c>
      <c r="AH31" s="87">
        <v>1148.595</v>
      </c>
      <c r="AI31" s="87">
        <v>2954.0493999999999</v>
      </c>
      <c r="AJ31" s="87">
        <v>2290.7345999999998</v>
      </c>
      <c r="AK31" s="87">
        <v>2875.2359000000001</v>
      </c>
      <c r="AL31" s="87">
        <v>3489.1597000000002</v>
      </c>
      <c r="AM31" s="87">
        <v>2697.6417999999999</v>
      </c>
      <c r="AN31" s="74"/>
      <c r="AO31" s="107">
        <v>41735</v>
      </c>
      <c r="AP31" s="87">
        <v>1.0800449999999999</v>
      </c>
      <c r="AQ31" s="87">
        <v>1.1057269999999999</v>
      </c>
      <c r="AR31" s="87">
        <v>2.4523450000000002</v>
      </c>
      <c r="AS31" s="87">
        <v>1.8781669999999999</v>
      </c>
      <c r="AT31" s="87">
        <v>1.0766119999999999</v>
      </c>
      <c r="AU31" s="87">
        <v>2.4876490000000002</v>
      </c>
      <c r="AV31" s="87">
        <v>1.201686</v>
      </c>
      <c r="AW31" s="87">
        <v>2.4666649999999999</v>
      </c>
      <c r="AX31" s="87">
        <v>2.8343509999999998</v>
      </c>
      <c r="AY31" s="87">
        <v>1.442739</v>
      </c>
      <c r="AZ31" s="87">
        <v>0.92844599999999999</v>
      </c>
      <c r="BA31" s="87">
        <v>2.266508</v>
      </c>
      <c r="BB31" s="87">
        <v>2.1665700000000001</v>
      </c>
      <c r="BC31" s="87">
        <v>0.976831</v>
      </c>
      <c r="BD31" s="87">
        <v>2.371076</v>
      </c>
      <c r="BE31" s="87">
        <v>3.4881530000000001</v>
      </c>
      <c r="BF31" s="87">
        <v>1.2588280000000001</v>
      </c>
      <c r="BG31" s="87">
        <v>0.36363899999999999</v>
      </c>
      <c r="BH31" s="87">
        <v>3.7971400000000002</v>
      </c>
      <c r="BI31" s="87">
        <v>1.6713169999999999</v>
      </c>
      <c r="BJ31" s="87">
        <v>-6.7024E-2</v>
      </c>
      <c r="BK31" s="87">
        <v>2.8778800000000002</v>
      </c>
      <c r="BL31" s="87">
        <v>2.3486389999999999</v>
      </c>
      <c r="BM31" s="87">
        <v>-0.81120800000000004</v>
      </c>
      <c r="BN31" s="87">
        <v>4.7138119999999999</v>
      </c>
      <c r="BO31" s="87">
        <v>2.258893</v>
      </c>
      <c r="BP31" s="87">
        <v>2.3374990000000002</v>
      </c>
      <c r="BQ31" s="87">
        <v>1.962053</v>
      </c>
      <c r="BR31" s="228">
        <v>-2.422342</v>
      </c>
      <c r="BS31" s="74"/>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X31" s="74"/>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row>
    <row r="32" spans="1:131">
      <c r="J32" s="99">
        <v>41742</v>
      </c>
      <c r="K32" s="87">
        <v>1914.1923999999999</v>
      </c>
      <c r="L32" s="87">
        <v>1217.9490000000001</v>
      </c>
      <c r="M32" s="87">
        <v>3142.3498</v>
      </c>
      <c r="N32" s="87">
        <v>1848.92</v>
      </c>
      <c r="O32" s="87">
        <v>1054.7454</v>
      </c>
      <c r="P32" s="87">
        <v>2692.0318000000002</v>
      </c>
      <c r="Q32" s="87">
        <v>1993.1139000000001</v>
      </c>
      <c r="R32" s="87">
        <v>3231.8600999999999</v>
      </c>
      <c r="S32" s="87">
        <v>2118.2239</v>
      </c>
      <c r="T32" s="87">
        <v>3422.3451</v>
      </c>
      <c r="U32" s="87">
        <v>3628.4306999999999</v>
      </c>
      <c r="V32" s="87">
        <v>4451.0794999999998</v>
      </c>
      <c r="W32" s="87">
        <v>3892.4297999999999</v>
      </c>
      <c r="X32" s="87">
        <v>3543.1336000000001</v>
      </c>
      <c r="Y32" s="87">
        <v>3394.7242000000001</v>
      </c>
      <c r="Z32" s="87">
        <v>4735.9098000000004</v>
      </c>
      <c r="AA32" s="87">
        <v>2241.3029000000001</v>
      </c>
      <c r="AB32" s="87">
        <v>6003.1000999999997</v>
      </c>
      <c r="AC32" s="87">
        <v>5649.6988000000001</v>
      </c>
      <c r="AD32" s="87">
        <v>2873.8946999999998</v>
      </c>
      <c r="AE32" s="87">
        <v>3440.8838000000001</v>
      </c>
      <c r="AF32" s="87">
        <v>4383.2654000000002</v>
      </c>
      <c r="AG32" s="87">
        <v>3397.6985</v>
      </c>
      <c r="AH32" s="87">
        <v>1194.6206999999999</v>
      </c>
      <c r="AI32" s="87">
        <v>3007.4137999999998</v>
      </c>
      <c r="AJ32" s="87">
        <v>2362.0987</v>
      </c>
      <c r="AK32" s="87">
        <v>2943.5340000000001</v>
      </c>
      <c r="AL32" s="87">
        <v>3604.2076000000002</v>
      </c>
      <c r="AM32" s="87">
        <v>2787.2044999999998</v>
      </c>
      <c r="AN32" s="74"/>
      <c r="AO32" s="107">
        <v>41742</v>
      </c>
      <c r="AP32" s="87">
        <v>1.688048</v>
      </c>
      <c r="AQ32" s="87">
        <v>4.6587110000000003</v>
      </c>
      <c r="AR32" s="87">
        <v>1.4508799999999999</v>
      </c>
      <c r="AS32" s="87">
        <v>1.9624010000000001</v>
      </c>
      <c r="AT32" s="87">
        <v>3.0136069999999999</v>
      </c>
      <c r="AU32" s="87">
        <v>1.512197</v>
      </c>
      <c r="AV32" s="87">
        <v>2.9751189999999998</v>
      </c>
      <c r="AW32" s="87">
        <v>2.9142679999999999</v>
      </c>
      <c r="AX32" s="87">
        <v>1.4041360000000001</v>
      </c>
      <c r="AY32" s="87">
        <v>1.6523829999999999</v>
      </c>
      <c r="AZ32" s="87">
        <v>2.3938229999999998</v>
      </c>
      <c r="BA32" s="87">
        <v>4.494218</v>
      </c>
      <c r="BB32" s="87">
        <v>3.262416</v>
      </c>
      <c r="BC32" s="87">
        <v>2.7689460000000001</v>
      </c>
      <c r="BD32" s="87">
        <v>1.437797</v>
      </c>
      <c r="BE32" s="87">
        <v>4.8557899999999998</v>
      </c>
      <c r="BF32" s="87">
        <v>1.3022609999999999</v>
      </c>
      <c r="BG32" s="87">
        <v>3.2194919999999998</v>
      </c>
      <c r="BH32" s="87">
        <v>4.989725</v>
      </c>
      <c r="BI32" s="87">
        <v>1.472213</v>
      </c>
      <c r="BJ32" s="87">
        <v>4.4706380000000001</v>
      </c>
      <c r="BK32" s="87">
        <v>6.5673329999999996</v>
      </c>
      <c r="BL32" s="87">
        <v>-0.71060500000000004</v>
      </c>
      <c r="BM32" s="87">
        <v>4.0071300000000001</v>
      </c>
      <c r="BN32" s="87">
        <v>1.8064830000000001</v>
      </c>
      <c r="BO32" s="87">
        <v>3.1153369999999998</v>
      </c>
      <c r="BP32" s="87">
        <v>2.375391</v>
      </c>
      <c r="BQ32" s="87">
        <v>3.2972950000000001</v>
      </c>
      <c r="BR32" s="228">
        <v>3.3200370000000001</v>
      </c>
      <c r="BS32" s="74"/>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X32" s="74"/>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row>
    <row r="33" spans="10:131">
      <c r="J33" s="99">
        <v>41749</v>
      </c>
      <c r="K33" s="87">
        <v>1928.0499</v>
      </c>
      <c r="L33" s="87">
        <v>1188.6664000000001</v>
      </c>
      <c r="M33" s="87">
        <v>3111.3508000000002</v>
      </c>
      <c r="N33" s="87">
        <v>1840.5257999999999</v>
      </c>
      <c r="O33" s="87">
        <v>1037.2827</v>
      </c>
      <c r="P33" s="87">
        <v>2686.3959</v>
      </c>
      <c r="Q33" s="87">
        <v>1973.7536</v>
      </c>
      <c r="R33" s="87">
        <v>3190.3856000000001</v>
      </c>
      <c r="S33" s="87">
        <v>2098.0565999999999</v>
      </c>
      <c r="T33" s="87">
        <v>3415.2348999999999</v>
      </c>
      <c r="U33" s="87">
        <v>3641.3047000000001</v>
      </c>
      <c r="V33" s="87">
        <v>4402.7570999999998</v>
      </c>
      <c r="W33" s="87">
        <v>3888.9432000000002</v>
      </c>
      <c r="X33" s="87">
        <v>3574.3090999999999</v>
      </c>
      <c r="Y33" s="87">
        <v>3425.7192</v>
      </c>
      <c r="Z33" s="87">
        <v>4618.8653999999997</v>
      </c>
      <c r="AA33" s="87">
        <v>2242.0070999999998</v>
      </c>
      <c r="AB33" s="87">
        <v>5986.3899000000001</v>
      </c>
      <c r="AC33" s="87">
        <v>5546.7502999999997</v>
      </c>
      <c r="AD33" s="87">
        <v>2933.4773</v>
      </c>
      <c r="AE33" s="87">
        <v>3329.4508000000001</v>
      </c>
      <c r="AF33" s="87">
        <v>4264.1148000000003</v>
      </c>
      <c r="AG33" s="87">
        <v>3370.7604999999999</v>
      </c>
      <c r="AH33" s="87">
        <v>1181.8614</v>
      </c>
      <c r="AI33" s="87">
        <v>3055.2745</v>
      </c>
      <c r="AJ33" s="87">
        <v>2385.6163999999999</v>
      </c>
      <c r="AK33" s="87">
        <v>2944.7190999999998</v>
      </c>
      <c r="AL33" s="87">
        <v>3653.9043999999999</v>
      </c>
      <c r="AM33" s="87">
        <v>2789.0479</v>
      </c>
      <c r="AN33" s="74"/>
      <c r="AO33" s="107">
        <v>41749</v>
      </c>
      <c r="AP33" s="87">
        <v>0.723935</v>
      </c>
      <c r="AQ33" s="87">
        <v>-2.404255</v>
      </c>
      <c r="AR33" s="87">
        <v>-0.98649100000000001</v>
      </c>
      <c r="AS33" s="87">
        <v>-0.45400600000000002</v>
      </c>
      <c r="AT33" s="87">
        <v>-1.655632</v>
      </c>
      <c r="AU33" s="87">
        <v>-0.20935500000000001</v>
      </c>
      <c r="AV33" s="87">
        <v>-0.97135899999999997</v>
      </c>
      <c r="AW33" s="87">
        <v>-1.283301</v>
      </c>
      <c r="AX33" s="87">
        <v>-0.95208499999999996</v>
      </c>
      <c r="AY33" s="87">
        <v>-0.207758</v>
      </c>
      <c r="AZ33" s="87">
        <v>0.35480899999999999</v>
      </c>
      <c r="BA33" s="87">
        <v>-1.0856330000000001</v>
      </c>
      <c r="BB33" s="87">
        <v>-8.9574000000000001E-2</v>
      </c>
      <c r="BC33" s="87">
        <v>0.87988500000000003</v>
      </c>
      <c r="BD33" s="87">
        <v>0.91303400000000001</v>
      </c>
      <c r="BE33" s="87">
        <v>-2.4714239999999998</v>
      </c>
      <c r="BF33" s="87">
        <v>3.1419000000000002E-2</v>
      </c>
      <c r="BG33" s="87">
        <v>-0.27836</v>
      </c>
      <c r="BH33" s="87">
        <v>-1.8221940000000001</v>
      </c>
      <c r="BI33" s="87">
        <v>2.0732349999999999</v>
      </c>
      <c r="BJ33" s="87">
        <v>-3.238499</v>
      </c>
      <c r="BK33" s="87">
        <v>-2.7183069999999998</v>
      </c>
      <c r="BL33" s="87">
        <v>-0.79283099999999995</v>
      </c>
      <c r="BM33" s="87">
        <v>-1.068063</v>
      </c>
      <c r="BN33" s="87">
        <v>1.5914239999999999</v>
      </c>
      <c r="BO33" s="87">
        <v>0.99562700000000004</v>
      </c>
      <c r="BP33" s="87">
        <v>4.0260999999999998E-2</v>
      </c>
      <c r="BQ33" s="87">
        <v>1.3788549999999999</v>
      </c>
      <c r="BR33" s="228">
        <v>6.6138000000000002E-2</v>
      </c>
      <c r="BS33" s="74"/>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X33" s="74"/>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row>
    <row r="34" spans="10:131">
      <c r="J34" s="99">
        <v>41756</v>
      </c>
      <c r="K34" s="87">
        <v>1868.4679000000001</v>
      </c>
      <c r="L34" s="87">
        <v>1147.2474999999999</v>
      </c>
      <c r="M34" s="87">
        <v>2984.2206999999999</v>
      </c>
      <c r="N34" s="87">
        <v>1778.2919999999999</v>
      </c>
      <c r="O34" s="87">
        <v>991.18920000000003</v>
      </c>
      <c r="P34" s="87">
        <v>2535.6808999999998</v>
      </c>
      <c r="Q34" s="87">
        <v>1894.3448000000001</v>
      </c>
      <c r="R34" s="87">
        <v>3012.1251999999999</v>
      </c>
      <c r="S34" s="87">
        <v>1963.6668999999999</v>
      </c>
      <c r="T34" s="87">
        <v>3235.1381999999999</v>
      </c>
      <c r="U34" s="87">
        <v>3411.8134</v>
      </c>
      <c r="V34" s="87">
        <v>4270.3100999999997</v>
      </c>
      <c r="W34" s="87">
        <v>3685.9747000000002</v>
      </c>
      <c r="X34" s="87">
        <v>3405.7824999999998</v>
      </c>
      <c r="Y34" s="87">
        <v>3268.0147999999999</v>
      </c>
      <c r="Z34" s="87">
        <v>4416.3343999999997</v>
      </c>
      <c r="AA34" s="87">
        <v>2094.9191999999998</v>
      </c>
      <c r="AB34" s="87">
        <v>5627.9727000000003</v>
      </c>
      <c r="AC34" s="87">
        <v>5255.7272999999996</v>
      </c>
      <c r="AD34" s="87">
        <v>2814.5408000000002</v>
      </c>
      <c r="AE34" s="87">
        <v>3335.3335000000002</v>
      </c>
      <c r="AF34" s="87">
        <v>4132.8963999999996</v>
      </c>
      <c r="AG34" s="87">
        <v>3323.8090999999999</v>
      </c>
      <c r="AH34" s="87">
        <v>1125.5877</v>
      </c>
      <c r="AI34" s="87">
        <v>2865.6668</v>
      </c>
      <c r="AJ34" s="87">
        <v>2218.5679</v>
      </c>
      <c r="AK34" s="87">
        <v>2739.6808000000001</v>
      </c>
      <c r="AL34" s="87">
        <v>3390.0999000000002</v>
      </c>
      <c r="AM34" s="87">
        <v>2643.6907000000001</v>
      </c>
      <c r="AN34" s="74"/>
      <c r="AO34" s="107">
        <v>41756</v>
      </c>
      <c r="AP34" s="87">
        <v>-3.0902729999999998</v>
      </c>
      <c r="AQ34" s="87">
        <v>-3.4844849999999998</v>
      </c>
      <c r="AR34" s="87">
        <v>-4.0860099999999999</v>
      </c>
      <c r="AS34" s="87">
        <v>-3.3813049999999998</v>
      </c>
      <c r="AT34" s="87">
        <v>-4.4436780000000002</v>
      </c>
      <c r="AU34" s="87">
        <v>-5.6103050000000003</v>
      </c>
      <c r="AV34" s="87">
        <v>-4.0232380000000001</v>
      </c>
      <c r="AW34" s="87">
        <v>-5.5874249999999996</v>
      </c>
      <c r="AX34" s="87">
        <v>-6.405437</v>
      </c>
      <c r="AY34" s="87">
        <v>-5.273333</v>
      </c>
      <c r="AZ34" s="87">
        <v>-6.3024469999999999</v>
      </c>
      <c r="BA34" s="87">
        <v>-3.0082740000000001</v>
      </c>
      <c r="BB34" s="87">
        <v>-5.2191169999999998</v>
      </c>
      <c r="BC34" s="87">
        <v>-4.7149419999999997</v>
      </c>
      <c r="BD34" s="87">
        <v>-4.6035409999999999</v>
      </c>
      <c r="BE34" s="87">
        <v>-4.3848649999999996</v>
      </c>
      <c r="BF34" s="87">
        <v>-6.5605460000000004</v>
      </c>
      <c r="BG34" s="87">
        <v>-5.9872009999999998</v>
      </c>
      <c r="BH34" s="87">
        <v>-5.2467300000000003</v>
      </c>
      <c r="BI34" s="87">
        <v>-4.0544539999999998</v>
      </c>
      <c r="BJ34" s="87">
        <v>0.17668700000000001</v>
      </c>
      <c r="BK34" s="87">
        <v>-3.0772719999999998</v>
      </c>
      <c r="BL34" s="87">
        <v>-1.3929020000000001</v>
      </c>
      <c r="BM34" s="87">
        <v>-4.7614470000000004</v>
      </c>
      <c r="BN34" s="87">
        <v>-6.2059139999999999</v>
      </c>
      <c r="BO34" s="87">
        <v>-7.0023200000000001</v>
      </c>
      <c r="BP34" s="87">
        <v>-6.9629149999999997</v>
      </c>
      <c r="BQ34" s="87">
        <v>-7.2197979999999999</v>
      </c>
      <c r="BR34" s="228">
        <v>-5.2117139999999997</v>
      </c>
      <c r="BS34" s="74"/>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X34" s="74"/>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row>
    <row r="35" spans="10:131">
      <c r="J35" s="99">
        <v>41763</v>
      </c>
      <c r="K35" s="87">
        <v>1821.4344000000001</v>
      </c>
      <c r="L35" s="87">
        <v>1140.6649</v>
      </c>
      <c r="M35" s="87">
        <v>2960.0405999999998</v>
      </c>
      <c r="N35" s="87">
        <v>1761.6387999999999</v>
      </c>
      <c r="O35" s="87">
        <v>975.30709999999999</v>
      </c>
      <c r="P35" s="87">
        <v>2484.0338999999999</v>
      </c>
      <c r="Q35" s="87">
        <v>1892.8889999999999</v>
      </c>
      <c r="R35" s="87">
        <v>3023.9837000000002</v>
      </c>
      <c r="S35" s="87">
        <v>1960.2566999999999</v>
      </c>
      <c r="T35" s="87">
        <v>3172.5754999999999</v>
      </c>
      <c r="U35" s="87">
        <v>3370.6662999999999</v>
      </c>
      <c r="V35" s="87">
        <v>4163.1126999999997</v>
      </c>
      <c r="W35" s="87">
        <v>3709.6990000000001</v>
      </c>
      <c r="X35" s="87">
        <v>3378.2637</v>
      </c>
      <c r="Y35" s="87">
        <v>3294.2997999999998</v>
      </c>
      <c r="Z35" s="87">
        <v>4421.5219999999999</v>
      </c>
      <c r="AA35" s="87">
        <v>2082.1871000000001</v>
      </c>
      <c r="AB35" s="87">
        <v>5580.7088999999996</v>
      </c>
      <c r="AC35" s="87">
        <v>5284.3747999999996</v>
      </c>
      <c r="AD35" s="87">
        <v>2759.2020000000002</v>
      </c>
      <c r="AE35" s="87">
        <v>3329.6021999999998</v>
      </c>
      <c r="AF35" s="87">
        <v>4142.4017999999996</v>
      </c>
      <c r="AG35" s="87">
        <v>3249.6024000000002</v>
      </c>
      <c r="AH35" s="87">
        <v>1127.4637</v>
      </c>
      <c r="AI35" s="87">
        <v>2851.2444999999998</v>
      </c>
      <c r="AJ35" s="87">
        <v>2222.1552000000001</v>
      </c>
      <c r="AK35" s="87">
        <v>2682.9814000000001</v>
      </c>
      <c r="AL35" s="87">
        <v>3389.9403000000002</v>
      </c>
      <c r="AM35" s="87">
        <v>2613.8611000000001</v>
      </c>
      <c r="AN35" s="74"/>
      <c r="AO35" s="107">
        <v>41763</v>
      </c>
      <c r="AP35" s="87">
        <v>-2.517223</v>
      </c>
      <c r="AQ35" s="87">
        <v>-0.57377299999999998</v>
      </c>
      <c r="AR35" s="87">
        <v>-0.81026500000000001</v>
      </c>
      <c r="AS35" s="87">
        <v>-0.93647199999999997</v>
      </c>
      <c r="AT35" s="87">
        <v>-1.602328</v>
      </c>
      <c r="AU35" s="87">
        <v>-2.03681</v>
      </c>
      <c r="AV35" s="87">
        <v>-7.6850000000000002E-2</v>
      </c>
      <c r="AW35" s="87">
        <v>0.39369199999999999</v>
      </c>
      <c r="AX35" s="87">
        <v>-0.17366500000000001</v>
      </c>
      <c r="AY35" s="87">
        <v>-1.9338489999999999</v>
      </c>
      <c r="AZ35" s="87">
        <v>-1.206018</v>
      </c>
      <c r="BA35" s="87">
        <v>-2.5102950000000002</v>
      </c>
      <c r="BB35" s="87">
        <v>0.64363700000000001</v>
      </c>
      <c r="BC35" s="87">
        <v>-0.808002</v>
      </c>
      <c r="BD35" s="87">
        <v>0.804311</v>
      </c>
      <c r="BE35" s="87">
        <v>0.117464</v>
      </c>
      <c r="BF35" s="87">
        <v>-0.607761</v>
      </c>
      <c r="BG35" s="87">
        <v>-0.83980200000000005</v>
      </c>
      <c r="BH35" s="87">
        <v>0.545072</v>
      </c>
      <c r="BI35" s="87">
        <v>-1.966175</v>
      </c>
      <c r="BJ35" s="87">
        <v>-0.17183599999999999</v>
      </c>
      <c r="BK35" s="87">
        <v>0.229994</v>
      </c>
      <c r="BL35" s="87">
        <v>-2.23258</v>
      </c>
      <c r="BM35" s="87">
        <v>0.16666800000000001</v>
      </c>
      <c r="BN35" s="87">
        <v>-0.50327900000000003</v>
      </c>
      <c r="BO35" s="87">
        <v>0.161694</v>
      </c>
      <c r="BP35" s="87">
        <v>-2.0695619999999999</v>
      </c>
      <c r="BQ35" s="87">
        <v>-4.7080000000000004E-3</v>
      </c>
      <c r="BR35" s="228">
        <v>-1.1283319999999999</v>
      </c>
      <c r="BS35" s="74"/>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X35" s="74"/>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row>
    <row r="36" spans="10:131">
      <c r="J36" s="99">
        <v>41770</v>
      </c>
      <c r="K36" s="87">
        <v>1792.2625</v>
      </c>
      <c r="L36" s="87">
        <v>1167.5050000000001</v>
      </c>
      <c r="M36" s="87">
        <v>3025.4133999999999</v>
      </c>
      <c r="N36" s="87">
        <v>1742.6102000000001</v>
      </c>
      <c r="O36" s="87">
        <v>977.58680000000004</v>
      </c>
      <c r="P36" s="87">
        <v>2461.598</v>
      </c>
      <c r="Q36" s="87">
        <v>1877.7891999999999</v>
      </c>
      <c r="R36" s="87">
        <v>2977.3823000000002</v>
      </c>
      <c r="S36" s="87">
        <v>1947.6361999999999</v>
      </c>
      <c r="T36" s="87">
        <v>3169.9016999999999</v>
      </c>
      <c r="U36" s="87">
        <v>3258.3024</v>
      </c>
      <c r="V36" s="87">
        <v>4147.3702999999996</v>
      </c>
      <c r="W36" s="87">
        <v>3612.8496</v>
      </c>
      <c r="X36" s="87">
        <v>3308.2049999999999</v>
      </c>
      <c r="Y36" s="87">
        <v>3202.0839000000001</v>
      </c>
      <c r="Z36" s="87">
        <v>4338.3651</v>
      </c>
      <c r="AA36" s="87">
        <v>2043.0353</v>
      </c>
      <c r="AB36" s="87">
        <v>5520.7257</v>
      </c>
      <c r="AC36" s="87">
        <v>5198.5383000000002</v>
      </c>
      <c r="AD36" s="87">
        <v>2769.7887999999998</v>
      </c>
      <c r="AE36" s="87">
        <v>3287.3290000000002</v>
      </c>
      <c r="AF36" s="87">
        <v>4185.7668000000003</v>
      </c>
      <c r="AG36" s="87">
        <v>3141.8305</v>
      </c>
      <c r="AH36" s="87">
        <v>1115.4758999999999</v>
      </c>
      <c r="AI36" s="87">
        <v>2869.0266000000001</v>
      </c>
      <c r="AJ36" s="87">
        <v>2190.8658</v>
      </c>
      <c r="AK36" s="87">
        <v>2614.0390000000002</v>
      </c>
      <c r="AL36" s="87">
        <v>3325.0001999999999</v>
      </c>
      <c r="AM36" s="87">
        <v>2619.9911000000002</v>
      </c>
      <c r="AN36" s="74"/>
      <c r="AO36" s="107">
        <v>41770</v>
      </c>
      <c r="AP36" s="87">
        <v>-1.6015889999999999</v>
      </c>
      <c r="AQ36" s="87">
        <v>2.3530220000000002</v>
      </c>
      <c r="AR36" s="87">
        <v>2.20851</v>
      </c>
      <c r="AS36" s="87">
        <v>-1.080165</v>
      </c>
      <c r="AT36" s="87">
        <v>0.23374200000000001</v>
      </c>
      <c r="AU36" s="87">
        <v>-0.90320400000000001</v>
      </c>
      <c r="AV36" s="87">
        <v>-0.79771199999999998</v>
      </c>
      <c r="AW36" s="87">
        <v>-1.5410600000000001</v>
      </c>
      <c r="AX36" s="87">
        <v>-0.64381900000000003</v>
      </c>
      <c r="AY36" s="87">
        <v>-8.4279000000000007E-2</v>
      </c>
      <c r="AZ36" s="87">
        <v>-3.3335810000000001</v>
      </c>
      <c r="BA36" s="87">
        <v>-0.37813999999999998</v>
      </c>
      <c r="BB36" s="87">
        <v>-2.6107079999999998</v>
      </c>
      <c r="BC36" s="87">
        <v>-2.0738080000000001</v>
      </c>
      <c r="BD36" s="87">
        <v>-2.7992560000000002</v>
      </c>
      <c r="BE36" s="87">
        <v>-1.88073</v>
      </c>
      <c r="BF36" s="87">
        <v>-1.8803209999999999</v>
      </c>
      <c r="BG36" s="87">
        <v>-1.0748310000000001</v>
      </c>
      <c r="BH36" s="87">
        <v>-1.6243449999999999</v>
      </c>
      <c r="BI36" s="87">
        <v>0.383691</v>
      </c>
      <c r="BJ36" s="87">
        <v>-1.269617</v>
      </c>
      <c r="BK36" s="87">
        <v>1.046856</v>
      </c>
      <c r="BL36" s="87">
        <v>-3.3164639999999999</v>
      </c>
      <c r="BM36" s="87">
        <v>-1.0632539999999999</v>
      </c>
      <c r="BN36" s="87">
        <v>0.62366100000000002</v>
      </c>
      <c r="BO36" s="87">
        <v>-1.4080649999999999</v>
      </c>
      <c r="BP36" s="87">
        <v>-2.5696189999999999</v>
      </c>
      <c r="BQ36" s="87">
        <v>-1.9156709999999999</v>
      </c>
      <c r="BR36" s="228">
        <v>0.23451900000000001</v>
      </c>
      <c r="BS36" s="74"/>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X36" s="74"/>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row>
    <row r="37" spans="10:131">
      <c r="J37" s="99">
        <v>41777</v>
      </c>
      <c r="K37" s="87">
        <v>1821.0485000000001</v>
      </c>
      <c r="L37" s="87">
        <v>1192.3694</v>
      </c>
      <c r="M37" s="87">
        <v>3054.4611</v>
      </c>
      <c r="N37" s="87">
        <v>1745.9</v>
      </c>
      <c r="O37" s="87">
        <v>992.77589999999998</v>
      </c>
      <c r="P37" s="87">
        <v>2468.9792000000002</v>
      </c>
      <c r="Q37" s="87">
        <v>1892.8027999999999</v>
      </c>
      <c r="R37" s="87">
        <v>2993.7862</v>
      </c>
      <c r="S37" s="87">
        <v>1943.0476000000001</v>
      </c>
      <c r="T37" s="87">
        <v>3162.4189000000001</v>
      </c>
      <c r="U37" s="87">
        <v>3279.7510000000002</v>
      </c>
      <c r="V37" s="87">
        <v>4260.5366999999997</v>
      </c>
      <c r="W37" s="87">
        <v>3606.8708999999999</v>
      </c>
      <c r="X37" s="87">
        <v>3318.9843000000001</v>
      </c>
      <c r="Y37" s="87">
        <v>3244.0680000000002</v>
      </c>
      <c r="Z37" s="87">
        <v>4322.5033999999996</v>
      </c>
      <c r="AA37" s="87">
        <v>2053.9647</v>
      </c>
      <c r="AB37" s="87">
        <v>5467.7407000000003</v>
      </c>
      <c r="AC37" s="87">
        <v>5157.9920000000002</v>
      </c>
      <c r="AD37" s="87">
        <v>2806.8159000000001</v>
      </c>
      <c r="AE37" s="87">
        <v>3321.8168000000001</v>
      </c>
      <c r="AF37" s="87">
        <v>4163.7510000000002</v>
      </c>
      <c r="AG37" s="87">
        <v>3211.2114000000001</v>
      </c>
      <c r="AH37" s="87">
        <v>1132.7254</v>
      </c>
      <c r="AI37" s="87">
        <v>2849.3193999999999</v>
      </c>
      <c r="AJ37" s="87">
        <v>2175.1513</v>
      </c>
      <c r="AK37" s="87">
        <v>2609.0603999999998</v>
      </c>
      <c r="AL37" s="87">
        <v>3305.7251000000001</v>
      </c>
      <c r="AM37" s="87">
        <v>2668.3465000000001</v>
      </c>
      <c r="AN37" s="74"/>
      <c r="AO37" s="107">
        <v>41777</v>
      </c>
      <c r="AP37" s="87">
        <v>1.6061259999999999</v>
      </c>
      <c r="AQ37" s="87">
        <v>2.1297039999999998</v>
      </c>
      <c r="AR37" s="87">
        <v>0.96012299999999995</v>
      </c>
      <c r="AS37" s="87">
        <v>0.18878600000000001</v>
      </c>
      <c r="AT37" s="87">
        <v>1.5537339999999999</v>
      </c>
      <c r="AU37" s="87">
        <v>0.29985400000000001</v>
      </c>
      <c r="AV37" s="87">
        <v>0.79953600000000002</v>
      </c>
      <c r="AW37" s="87">
        <v>0.55095000000000005</v>
      </c>
      <c r="AX37" s="87">
        <v>-0.235598</v>
      </c>
      <c r="AY37" s="87">
        <v>-0.23605799999999999</v>
      </c>
      <c r="AZ37" s="87">
        <v>0.65827500000000005</v>
      </c>
      <c r="BA37" s="87">
        <v>2.7286299999999999</v>
      </c>
      <c r="BB37" s="87">
        <v>-0.16548399999999999</v>
      </c>
      <c r="BC37" s="87">
        <v>0.32583499999999999</v>
      </c>
      <c r="BD37" s="87">
        <v>1.3111489999999999</v>
      </c>
      <c r="BE37" s="87">
        <v>-0.36561500000000002</v>
      </c>
      <c r="BF37" s="87">
        <v>0.53495899999999996</v>
      </c>
      <c r="BG37" s="87">
        <v>-0.95974700000000002</v>
      </c>
      <c r="BH37" s="87">
        <v>-0.77995599999999998</v>
      </c>
      <c r="BI37" s="87">
        <v>1.3368199999999999</v>
      </c>
      <c r="BJ37" s="87">
        <v>1.049113</v>
      </c>
      <c r="BK37" s="87">
        <v>-0.52596799999999999</v>
      </c>
      <c r="BL37" s="87">
        <v>2.2082950000000001</v>
      </c>
      <c r="BM37" s="87">
        <v>1.5463800000000001</v>
      </c>
      <c r="BN37" s="87">
        <v>-0.68689500000000003</v>
      </c>
      <c r="BO37" s="87">
        <v>-0.71727399999999997</v>
      </c>
      <c r="BP37" s="87">
        <v>-0.19045599999999999</v>
      </c>
      <c r="BQ37" s="87">
        <v>-0.57970200000000005</v>
      </c>
      <c r="BR37" s="228">
        <v>1.8456319999999999</v>
      </c>
      <c r="BS37" s="74"/>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X37" s="74"/>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row>
    <row r="38" spans="10:131">
      <c r="J38" s="99">
        <v>41784</v>
      </c>
      <c r="K38" s="87">
        <v>1827.7715000000001</v>
      </c>
      <c r="L38" s="87">
        <v>1181.7360000000001</v>
      </c>
      <c r="M38" s="87">
        <v>3035.5925999999999</v>
      </c>
      <c r="N38" s="87">
        <v>1775.54</v>
      </c>
      <c r="O38" s="87">
        <v>994.82680000000005</v>
      </c>
      <c r="P38" s="87">
        <v>2498.6001999999999</v>
      </c>
      <c r="Q38" s="87">
        <v>1904.2744</v>
      </c>
      <c r="R38" s="87">
        <v>3022.8231999999998</v>
      </c>
      <c r="S38" s="87">
        <v>1973.8855000000001</v>
      </c>
      <c r="T38" s="87">
        <v>3189.2148000000002</v>
      </c>
      <c r="U38" s="87">
        <v>3339.1129000000001</v>
      </c>
      <c r="V38" s="87">
        <v>4230.7943999999998</v>
      </c>
      <c r="W38" s="87">
        <v>3667.6905999999999</v>
      </c>
      <c r="X38" s="87">
        <v>3352.0810999999999</v>
      </c>
      <c r="Y38" s="87">
        <v>3295.6314000000002</v>
      </c>
      <c r="Z38" s="87">
        <v>4342.2888000000003</v>
      </c>
      <c r="AA38" s="87">
        <v>2090.1707000000001</v>
      </c>
      <c r="AB38" s="87">
        <v>5558.3307000000004</v>
      </c>
      <c r="AC38" s="87">
        <v>5120.5726999999997</v>
      </c>
      <c r="AD38" s="87">
        <v>2824.3000999999999</v>
      </c>
      <c r="AE38" s="87">
        <v>3316.9686000000002</v>
      </c>
      <c r="AF38" s="87">
        <v>4158.7578000000003</v>
      </c>
      <c r="AG38" s="87">
        <v>3316.8548999999998</v>
      </c>
      <c r="AH38" s="87">
        <v>1126.0773999999999</v>
      </c>
      <c r="AI38" s="87">
        <v>2895.5189999999998</v>
      </c>
      <c r="AJ38" s="87">
        <v>2251.9059999999999</v>
      </c>
      <c r="AK38" s="87">
        <v>2856.4728</v>
      </c>
      <c r="AL38" s="87">
        <v>3475.9180999999999</v>
      </c>
      <c r="AM38" s="87">
        <v>2674.2114999999999</v>
      </c>
      <c r="AN38" s="74"/>
      <c r="AO38" s="107">
        <v>41784</v>
      </c>
      <c r="AP38" s="87">
        <v>0.36918299999999998</v>
      </c>
      <c r="AQ38" s="87">
        <v>-0.891787</v>
      </c>
      <c r="AR38" s="87">
        <v>-0.61773599999999995</v>
      </c>
      <c r="AS38" s="87">
        <v>1.697692</v>
      </c>
      <c r="AT38" s="87">
        <v>0.20658199999999999</v>
      </c>
      <c r="AU38" s="87">
        <v>1.199727</v>
      </c>
      <c r="AV38" s="87">
        <v>0.60606400000000005</v>
      </c>
      <c r="AW38" s="87">
        <v>0.96990900000000002</v>
      </c>
      <c r="AX38" s="87">
        <v>1.587089</v>
      </c>
      <c r="AY38" s="87">
        <v>0.84732300000000005</v>
      </c>
      <c r="AZ38" s="87">
        <v>1.8099510000000001</v>
      </c>
      <c r="BA38" s="87">
        <v>-0.69808800000000004</v>
      </c>
      <c r="BB38" s="87">
        <v>1.686218</v>
      </c>
      <c r="BC38" s="87">
        <v>0.997197</v>
      </c>
      <c r="BD38" s="87">
        <v>1.589467</v>
      </c>
      <c r="BE38" s="87">
        <v>0.45773000000000003</v>
      </c>
      <c r="BF38" s="87">
        <v>1.762737</v>
      </c>
      <c r="BG38" s="87">
        <v>1.656809</v>
      </c>
      <c r="BH38" s="87">
        <v>-0.72546299999999997</v>
      </c>
      <c r="BI38" s="87">
        <v>0.622919</v>
      </c>
      <c r="BJ38" s="87">
        <v>-0.14595</v>
      </c>
      <c r="BK38" s="87">
        <v>-0.119921</v>
      </c>
      <c r="BL38" s="87">
        <v>3.2898329999999998</v>
      </c>
      <c r="BM38" s="87">
        <v>-0.58690299999999995</v>
      </c>
      <c r="BN38" s="87">
        <v>1.621426</v>
      </c>
      <c r="BO38" s="87">
        <v>3.5287060000000001</v>
      </c>
      <c r="BP38" s="87">
        <v>9.4828159999999997</v>
      </c>
      <c r="BQ38" s="87">
        <v>5.1484319999999997</v>
      </c>
      <c r="BR38" s="228">
        <v>0.21979899999999999</v>
      </c>
      <c r="BS38" s="74"/>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X38" s="74"/>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row>
    <row r="39" spans="10:131">
      <c r="J39" s="99">
        <v>41791</v>
      </c>
      <c r="K39" s="87">
        <v>1852.9885999999999</v>
      </c>
      <c r="L39" s="87">
        <v>1172.0632000000001</v>
      </c>
      <c r="M39" s="87">
        <v>3051.5918999999999</v>
      </c>
      <c r="N39" s="87">
        <v>1772.5731000000001</v>
      </c>
      <c r="O39" s="87">
        <v>1000.7342</v>
      </c>
      <c r="P39" s="87">
        <v>2503.317</v>
      </c>
      <c r="Q39" s="87">
        <v>1911.8173999999999</v>
      </c>
      <c r="R39" s="87">
        <v>3050.6030000000001</v>
      </c>
      <c r="S39" s="87">
        <v>1990.2073</v>
      </c>
      <c r="T39" s="87">
        <v>3195.0214999999998</v>
      </c>
      <c r="U39" s="87">
        <v>3403.6680999999999</v>
      </c>
      <c r="V39" s="87">
        <v>4333.5870999999997</v>
      </c>
      <c r="W39" s="87">
        <v>3743.6898000000001</v>
      </c>
      <c r="X39" s="87">
        <v>3379.8377999999998</v>
      </c>
      <c r="Y39" s="87">
        <v>3316.0189999999998</v>
      </c>
      <c r="Z39" s="87">
        <v>4442.1657999999998</v>
      </c>
      <c r="AA39" s="87">
        <v>2095.8654999999999</v>
      </c>
      <c r="AB39" s="87">
        <v>5687.8425999999999</v>
      </c>
      <c r="AC39" s="87">
        <v>5129.5402999999997</v>
      </c>
      <c r="AD39" s="87">
        <v>2830.1354000000001</v>
      </c>
      <c r="AE39" s="87">
        <v>3315.0781999999999</v>
      </c>
      <c r="AF39" s="87">
        <v>4163.2831999999999</v>
      </c>
      <c r="AG39" s="87">
        <v>3323.6354000000001</v>
      </c>
      <c r="AH39" s="87">
        <v>1116.7956999999999</v>
      </c>
      <c r="AI39" s="87">
        <v>2956.3694</v>
      </c>
      <c r="AJ39" s="87">
        <v>2316.1008000000002</v>
      </c>
      <c r="AK39" s="87">
        <v>3003.0653000000002</v>
      </c>
      <c r="AL39" s="87">
        <v>3476.0374000000002</v>
      </c>
      <c r="AM39" s="87">
        <v>2677.0672</v>
      </c>
      <c r="AN39" s="74"/>
      <c r="AO39" s="107">
        <v>41791</v>
      </c>
      <c r="AP39" s="87">
        <v>1.379664</v>
      </c>
      <c r="AQ39" s="87">
        <v>-0.81852499999999995</v>
      </c>
      <c r="AR39" s="87">
        <v>0.527057</v>
      </c>
      <c r="AS39" s="87">
        <v>-0.167098</v>
      </c>
      <c r="AT39" s="87">
        <v>0.59381200000000001</v>
      </c>
      <c r="AU39" s="87">
        <v>0.188778</v>
      </c>
      <c r="AV39" s="87">
        <v>0.39610899999999999</v>
      </c>
      <c r="AW39" s="87">
        <v>0.91900199999999999</v>
      </c>
      <c r="AX39" s="87">
        <v>0.82688700000000004</v>
      </c>
      <c r="AY39" s="87">
        <v>0.18207300000000001</v>
      </c>
      <c r="AZ39" s="87">
        <v>1.9333039999999999</v>
      </c>
      <c r="BA39" s="87">
        <v>2.4296310000000001</v>
      </c>
      <c r="BB39" s="87">
        <v>2.0721270000000001</v>
      </c>
      <c r="BC39" s="87">
        <v>0.828044</v>
      </c>
      <c r="BD39" s="87">
        <v>0.61862499999999998</v>
      </c>
      <c r="BE39" s="87">
        <v>2.3001</v>
      </c>
      <c r="BF39" s="87">
        <v>0.27245599999999998</v>
      </c>
      <c r="BG39" s="87">
        <v>2.33005</v>
      </c>
      <c r="BH39" s="87">
        <v>0.17512900000000001</v>
      </c>
      <c r="BI39" s="87">
        <v>0.20660999999999999</v>
      </c>
      <c r="BJ39" s="87">
        <v>-5.6992000000000001E-2</v>
      </c>
      <c r="BK39" s="87">
        <v>0.108816</v>
      </c>
      <c r="BL39" s="87">
        <v>0.204426</v>
      </c>
      <c r="BM39" s="87">
        <v>-0.82425099999999996</v>
      </c>
      <c r="BN39" s="87">
        <v>2.101537</v>
      </c>
      <c r="BO39" s="87">
        <v>2.8506870000000002</v>
      </c>
      <c r="BP39" s="87">
        <v>5.1319410000000003</v>
      </c>
      <c r="BQ39" s="87">
        <v>3.4320000000000002E-3</v>
      </c>
      <c r="BR39" s="228">
        <v>0.10678700000000001</v>
      </c>
      <c r="BS39" s="74"/>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X39" s="74"/>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row>
    <row r="40" spans="10:131">
      <c r="J40" s="99">
        <v>41798</v>
      </c>
      <c r="K40" s="87">
        <v>1859.5533</v>
      </c>
      <c r="L40" s="87">
        <v>1166.1093000000001</v>
      </c>
      <c r="M40" s="87">
        <v>3014.5014999999999</v>
      </c>
      <c r="N40" s="87">
        <v>1781.3820000000001</v>
      </c>
      <c r="O40" s="87">
        <v>989.52800000000002</v>
      </c>
      <c r="P40" s="87">
        <v>2496.8861000000002</v>
      </c>
      <c r="Q40" s="87">
        <v>1899.1963000000001</v>
      </c>
      <c r="R40" s="87">
        <v>3033.3620000000001</v>
      </c>
      <c r="S40" s="87">
        <v>1991.3307</v>
      </c>
      <c r="T40" s="87">
        <v>3213.6028000000001</v>
      </c>
      <c r="U40" s="87">
        <v>3379.0828000000001</v>
      </c>
      <c r="V40" s="87">
        <v>4258.3360000000002</v>
      </c>
      <c r="W40" s="87">
        <v>3730.4225000000001</v>
      </c>
      <c r="X40" s="87">
        <v>3349.1352999999999</v>
      </c>
      <c r="Y40" s="87">
        <v>3270.2903000000001</v>
      </c>
      <c r="Z40" s="87">
        <v>4443.7115000000003</v>
      </c>
      <c r="AA40" s="87">
        <v>2097.4274999999998</v>
      </c>
      <c r="AB40" s="87">
        <v>5694.7884999999997</v>
      </c>
      <c r="AC40" s="87">
        <v>5042.7768999999998</v>
      </c>
      <c r="AD40" s="87">
        <v>2796.7267000000002</v>
      </c>
      <c r="AE40" s="87">
        <v>3299.2280000000001</v>
      </c>
      <c r="AF40" s="87">
        <v>4125.7138000000004</v>
      </c>
      <c r="AG40" s="87">
        <v>3281.5189</v>
      </c>
      <c r="AH40" s="87">
        <v>1110.2461000000001</v>
      </c>
      <c r="AI40" s="87">
        <v>2955.3679999999999</v>
      </c>
      <c r="AJ40" s="87">
        <v>2289.1642000000002</v>
      </c>
      <c r="AK40" s="87">
        <v>3013.0931999999998</v>
      </c>
      <c r="AL40" s="87">
        <v>3645.4357</v>
      </c>
      <c r="AM40" s="87">
        <v>2665.5545000000002</v>
      </c>
      <c r="AN40" s="74"/>
      <c r="AO40" s="107">
        <v>41798</v>
      </c>
      <c r="AP40" s="87">
        <v>0.35427599999999998</v>
      </c>
      <c r="AQ40" s="87">
        <v>-0.50798500000000002</v>
      </c>
      <c r="AR40" s="87">
        <v>-1.215444</v>
      </c>
      <c r="AS40" s="87">
        <v>0.49695600000000001</v>
      </c>
      <c r="AT40" s="87">
        <v>-1.1197980000000001</v>
      </c>
      <c r="AU40" s="87">
        <v>-0.25689499999999998</v>
      </c>
      <c r="AV40" s="87">
        <v>-0.66016200000000003</v>
      </c>
      <c r="AW40" s="87">
        <v>-0.56516699999999997</v>
      </c>
      <c r="AX40" s="87">
        <v>5.6446000000000003E-2</v>
      </c>
      <c r="AY40" s="87">
        <v>0.58157000000000003</v>
      </c>
      <c r="AZ40" s="87">
        <v>-0.72231800000000002</v>
      </c>
      <c r="BA40" s="87">
        <v>-1.736462</v>
      </c>
      <c r="BB40" s="87">
        <v>-0.35439100000000001</v>
      </c>
      <c r="BC40" s="87">
        <v>-0.90840200000000004</v>
      </c>
      <c r="BD40" s="87">
        <v>-1.379024</v>
      </c>
      <c r="BE40" s="87">
        <v>3.4796000000000001E-2</v>
      </c>
      <c r="BF40" s="87">
        <v>7.4527999999999997E-2</v>
      </c>
      <c r="BG40" s="87">
        <v>0.122118</v>
      </c>
      <c r="BH40" s="87">
        <v>-1.691446</v>
      </c>
      <c r="BI40" s="87">
        <v>-1.180463</v>
      </c>
      <c r="BJ40" s="87">
        <v>-0.47812399999999999</v>
      </c>
      <c r="BK40" s="87">
        <v>-0.90239800000000003</v>
      </c>
      <c r="BL40" s="87">
        <v>-1.267182</v>
      </c>
      <c r="BM40" s="87">
        <v>-0.58646399999999999</v>
      </c>
      <c r="BN40" s="87">
        <v>-3.3873E-2</v>
      </c>
      <c r="BO40" s="87">
        <v>-1.1630149999999999</v>
      </c>
      <c r="BP40" s="87">
        <v>0.333922</v>
      </c>
      <c r="BQ40" s="87">
        <v>4.873316</v>
      </c>
      <c r="BR40" s="228">
        <v>-0.43004900000000001</v>
      </c>
      <c r="BS40" s="74"/>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X40" s="74"/>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row>
    <row r="41" spans="10:131">
      <c r="J41" s="99">
        <v>41805</v>
      </c>
      <c r="K41" s="87">
        <v>1880.5989999999999</v>
      </c>
      <c r="L41" s="87">
        <v>1181.7374</v>
      </c>
      <c r="M41" s="87">
        <v>3099.5814</v>
      </c>
      <c r="N41" s="87">
        <v>1814.7147</v>
      </c>
      <c r="O41" s="87">
        <v>1001.4261</v>
      </c>
      <c r="P41" s="87">
        <v>2552.3948999999998</v>
      </c>
      <c r="Q41" s="87">
        <v>1925.5780999999999</v>
      </c>
      <c r="R41" s="87">
        <v>3086.3755999999998</v>
      </c>
      <c r="S41" s="87">
        <v>2041.0974000000001</v>
      </c>
      <c r="T41" s="87">
        <v>3307.4793</v>
      </c>
      <c r="U41" s="87">
        <v>3477.5767000000001</v>
      </c>
      <c r="V41" s="87">
        <v>4452.4785000000002</v>
      </c>
      <c r="W41" s="87">
        <v>3859.4115999999999</v>
      </c>
      <c r="X41" s="87">
        <v>3384.1734999999999</v>
      </c>
      <c r="Y41" s="87">
        <v>3320.0682999999999</v>
      </c>
      <c r="Z41" s="87">
        <v>4571.7897999999996</v>
      </c>
      <c r="AA41" s="87">
        <v>2124.3137000000002</v>
      </c>
      <c r="AB41" s="87">
        <v>5783.0505999999996</v>
      </c>
      <c r="AC41" s="87">
        <v>5151.8144000000002</v>
      </c>
      <c r="AD41" s="87">
        <v>2845.0803999999998</v>
      </c>
      <c r="AE41" s="87">
        <v>3386.9139</v>
      </c>
      <c r="AF41" s="87">
        <v>4229.3546999999999</v>
      </c>
      <c r="AG41" s="87">
        <v>3318.8117000000002</v>
      </c>
      <c r="AH41" s="87">
        <v>1127.4411</v>
      </c>
      <c r="AI41" s="87">
        <v>3020.8488000000002</v>
      </c>
      <c r="AJ41" s="87">
        <v>2346.9141</v>
      </c>
      <c r="AK41" s="87">
        <v>3142.1700999999998</v>
      </c>
      <c r="AL41" s="87">
        <v>3724.1862999999998</v>
      </c>
      <c r="AM41" s="87">
        <v>2722.7874999999999</v>
      </c>
      <c r="AN41" s="74"/>
      <c r="AO41" s="107">
        <v>41805</v>
      </c>
      <c r="AP41" s="87">
        <v>1.131761</v>
      </c>
      <c r="AQ41" s="87">
        <v>1.340192</v>
      </c>
      <c r="AR41" s="87">
        <v>2.8223539999999998</v>
      </c>
      <c r="AS41" s="87">
        <v>1.8711709999999999</v>
      </c>
      <c r="AT41" s="87">
        <v>1.202402</v>
      </c>
      <c r="AU41" s="87">
        <v>2.2231209999999999</v>
      </c>
      <c r="AV41" s="87">
        <v>1.389103</v>
      </c>
      <c r="AW41" s="87">
        <v>1.7476849999999999</v>
      </c>
      <c r="AX41" s="87">
        <v>2.4991680000000001</v>
      </c>
      <c r="AY41" s="87">
        <v>2.9212229999999999</v>
      </c>
      <c r="AZ41" s="87">
        <v>2.914812</v>
      </c>
      <c r="BA41" s="87">
        <v>4.5591169999999996</v>
      </c>
      <c r="BB41" s="87">
        <v>3.4577610000000001</v>
      </c>
      <c r="BC41" s="87">
        <v>1.0461860000000001</v>
      </c>
      <c r="BD41" s="87">
        <v>1.5221279999999999</v>
      </c>
      <c r="BE41" s="87">
        <v>2.8822369999999999</v>
      </c>
      <c r="BF41" s="87">
        <v>1.2818659999999999</v>
      </c>
      <c r="BG41" s="87">
        <v>1.5498749999999999</v>
      </c>
      <c r="BH41" s="87">
        <v>2.1622509999999999</v>
      </c>
      <c r="BI41" s="87">
        <v>1.728939</v>
      </c>
      <c r="BJ41" s="87">
        <v>2.6577700000000002</v>
      </c>
      <c r="BK41" s="87">
        <v>2.5120719999999999</v>
      </c>
      <c r="BL41" s="87">
        <v>1.136449</v>
      </c>
      <c r="BM41" s="87">
        <v>1.548756</v>
      </c>
      <c r="BN41" s="87">
        <v>2.2156560000000001</v>
      </c>
      <c r="BO41" s="87">
        <v>2.5227499999999998</v>
      </c>
      <c r="BP41" s="87">
        <v>4.2838669999999999</v>
      </c>
      <c r="BQ41" s="87">
        <v>2.1602519999999998</v>
      </c>
      <c r="BR41" s="228">
        <v>2.1471330000000002</v>
      </c>
      <c r="BS41" s="74"/>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X41" s="74"/>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row>
    <row r="42" spans="10:131">
      <c r="J42" s="99">
        <v>41812</v>
      </c>
      <c r="K42" s="87">
        <v>1848.3251</v>
      </c>
      <c r="L42" s="87">
        <v>1156.9382000000001</v>
      </c>
      <c r="M42" s="87">
        <v>3079.8303000000001</v>
      </c>
      <c r="N42" s="87">
        <v>1785.4867999999999</v>
      </c>
      <c r="O42" s="87">
        <v>987.1028</v>
      </c>
      <c r="P42" s="87">
        <v>2490.4056</v>
      </c>
      <c r="Q42" s="87">
        <v>1888.2436</v>
      </c>
      <c r="R42" s="87">
        <v>3004.9400999999998</v>
      </c>
      <c r="S42" s="87">
        <v>1977.5651</v>
      </c>
      <c r="T42" s="87">
        <v>3250.6752999999999</v>
      </c>
      <c r="U42" s="87">
        <v>3400.4721</v>
      </c>
      <c r="V42" s="87">
        <v>4364.5226000000002</v>
      </c>
      <c r="W42" s="87">
        <v>3776.8145</v>
      </c>
      <c r="X42" s="87">
        <v>3253.9769999999999</v>
      </c>
      <c r="Y42" s="87">
        <v>3201.2573000000002</v>
      </c>
      <c r="Z42" s="87">
        <v>4447.5436</v>
      </c>
      <c r="AA42" s="87">
        <v>2064.1900999999998</v>
      </c>
      <c r="AB42" s="87">
        <v>5617.3549999999996</v>
      </c>
      <c r="AC42" s="87">
        <v>5014.3828999999996</v>
      </c>
      <c r="AD42" s="87">
        <v>2768.3418000000001</v>
      </c>
      <c r="AE42" s="87">
        <v>3375.6365000000001</v>
      </c>
      <c r="AF42" s="87">
        <v>4133.2758999999996</v>
      </c>
      <c r="AG42" s="87">
        <v>3241.5329999999999</v>
      </c>
      <c r="AH42" s="87">
        <v>1105.1848</v>
      </c>
      <c r="AI42" s="87">
        <v>2936.9616000000001</v>
      </c>
      <c r="AJ42" s="87">
        <v>2321.4773</v>
      </c>
      <c r="AK42" s="87">
        <v>3023.9841999999999</v>
      </c>
      <c r="AL42" s="87">
        <v>3521.4373999999998</v>
      </c>
      <c r="AM42" s="87">
        <v>2630.9774000000002</v>
      </c>
      <c r="AN42" s="74"/>
      <c r="AO42" s="107">
        <v>41812</v>
      </c>
      <c r="AP42" s="87">
        <v>-1.7161500000000001</v>
      </c>
      <c r="AQ42" s="87">
        <v>-2.0985369999999999</v>
      </c>
      <c r="AR42" s="87">
        <v>-0.63721799999999995</v>
      </c>
      <c r="AS42" s="87">
        <v>-1.610606</v>
      </c>
      <c r="AT42" s="87">
        <v>-1.4302900000000001</v>
      </c>
      <c r="AU42" s="87">
        <v>-2.4286720000000002</v>
      </c>
      <c r="AV42" s="87">
        <v>-1.9388719999999999</v>
      </c>
      <c r="AW42" s="87">
        <v>-2.6385480000000001</v>
      </c>
      <c r="AX42" s="87">
        <v>-3.112654</v>
      </c>
      <c r="AY42" s="87">
        <v>-1.717441</v>
      </c>
      <c r="AZ42" s="87">
        <v>-2.217193</v>
      </c>
      <c r="BA42" s="87">
        <v>-1.9754370000000001</v>
      </c>
      <c r="BB42" s="87">
        <v>-2.1401469999999998</v>
      </c>
      <c r="BC42" s="87">
        <v>-3.8472170000000001</v>
      </c>
      <c r="BD42" s="87">
        <v>-3.5785710000000002</v>
      </c>
      <c r="BE42" s="87">
        <v>-2.7176710000000002</v>
      </c>
      <c r="BF42" s="87">
        <v>-2.83026</v>
      </c>
      <c r="BG42" s="87">
        <v>-2.8651939999999998</v>
      </c>
      <c r="BH42" s="87">
        <v>-2.6676329999999999</v>
      </c>
      <c r="BI42" s="87">
        <v>-2.697238</v>
      </c>
      <c r="BJ42" s="87">
        <v>-0.33296999999999999</v>
      </c>
      <c r="BK42" s="87">
        <v>-2.2717130000000001</v>
      </c>
      <c r="BL42" s="87">
        <v>-2.3285049999999998</v>
      </c>
      <c r="BM42" s="87">
        <v>-1.974054</v>
      </c>
      <c r="BN42" s="87">
        <v>-2.7769409999999999</v>
      </c>
      <c r="BO42" s="87">
        <v>-1.0838399999999999</v>
      </c>
      <c r="BP42" s="87">
        <v>-3.7612830000000002</v>
      </c>
      <c r="BQ42" s="87">
        <v>-5.4441129999999998</v>
      </c>
      <c r="BR42" s="228">
        <v>-3.3719160000000001</v>
      </c>
      <c r="BS42" s="74"/>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X42" s="74"/>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row>
    <row r="43" spans="10:131">
      <c r="J43" s="99">
        <v>41819</v>
      </c>
      <c r="K43" s="87">
        <v>1877.2602999999999</v>
      </c>
      <c r="L43" s="87">
        <v>1177.2181</v>
      </c>
      <c r="M43" s="87">
        <v>3168.0823999999998</v>
      </c>
      <c r="N43" s="87">
        <v>1813.2434000000001</v>
      </c>
      <c r="O43" s="87">
        <v>1032.9009000000001</v>
      </c>
      <c r="P43" s="87">
        <v>2579.1264000000001</v>
      </c>
      <c r="Q43" s="87">
        <v>1928.6332</v>
      </c>
      <c r="R43" s="87">
        <v>3097.8595999999998</v>
      </c>
      <c r="S43" s="87">
        <v>2078.0347000000002</v>
      </c>
      <c r="T43" s="87">
        <v>3354.3206</v>
      </c>
      <c r="U43" s="87">
        <v>3516.2336</v>
      </c>
      <c r="V43" s="87">
        <v>4671.6103000000003</v>
      </c>
      <c r="W43" s="87">
        <v>3895.8033999999998</v>
      </c>
      <c r="X43" s="87">
        <v>3309.5102000000002</v>
      </c>
      <c r="Y43" s="87">
        <v>3385.4605999999999</v>
      </c>
      <c r="Z43" s="87">
        <v>4540.0815000000002</v>
      </c>
      <c r="AA43" s="87">
        <v>2128.8398000000002</v>
      </c>
      <c r="AB43" s="87">
        <v>5796.0164000000004</v>
      </c>
      <c r="AC43" s="87">
        <v>5171.8841000000002</v>
      </c>
      <c r="AD43" s="87">
        <v>2855.7419</v>
      </c>
      <c r="AE43" s="87">
        <v>3356.8870000000002</v>
      </c>
      <c r="AF43" s="87">
        <v>4132.1126000000004</v>
      </c>
      <c r="AG43" s="87">
        <v>3317.1624999999999</v>
      </c>
      <c r="AH43" s="87">
        <v>1121.1169</v>
      </c>
      <c r="AI43" s="87">
        <v>3031.0340000000001</v>
      </c>
      <c r="AJ43" s="87">
        <v>2423.8168000000001</v>
      </c>
      <c r="AK43" s="87">
        <v>3142.7411000000002</v>
      </c>
      <c r="AL43" s="87">
        <v>3684.1095999999998</v>
      </c>
      <c r="AM43" s="87">
        <v>2713.6687999999999</v>
      </c>
      <c r="AN43" s="74"/>
      <c r="AO43" s="107">
        <v>41819</v>
      </c>
      <c r="AP43" s="87">
        <v>1.565482</v>
      </c>
      <c r="AQ43" s="87">
        <v>1.752894</v>
      </c>
      <c r="AR43" s="87">
        <v>2.8654860000000002</v>
      </c>
      <c r="AS43" s="87">
        <v>1.5545679999999999</v>
      </c>
      <c r="AT43" s="87">
        <v>4.6396480000000002</v>
      </c>
      <c r="AU43" s="87">
        <v>3.5625040000000001</v>
      </c>
      <c r="AV43" s="87">
        <v>2.1390039999999999</v>
      </c>
      <c r="AW43" s="87">
        <v>3.092225</v>
      </c>
      <c r="AX43" s="87">
        <v>5.08047</v>
      </c>
      <c r="AY43" s="87">
        <v>3.1884239999999999</v>
      </c>
      <c r="AZ43" s="87">
        <v>3.404277</v>
      </c>
      <c r="BA43" s="87">
        <v>7.0359970000000001</v>
      </c>
      <c r="BB43" s="87">
        <v>3.1505100000000001</v>
      </c>
      <c r="BC43" s="87">
        <v>1.7066250000000001</v>
      </c>
      <c r="BD43" s="87">
        <v>5.754092</v>
      </c>
      <c r="BE43" s="87">
        <v>2.0806520000000002</v>
      </c>
      <c r="BF43" s="87">
        <v>3.131964</v>
      </c>
      <c r="BG43" s="87">
        <v>3.1805249999999998</v>
      </c>
      <c r="BH43" s="87">
        <v>3.1409889999999998</v>
      </c>
      <c r="BI43" s="87">
        <v>3.1571280000000002</v>
      </c>
      <c r="BJ43" s="87">
        <v>-0.55543600000000004</v>
      </c>
      <c r="BK43" s="87">
        <v>-2.8145E-2</v>
      </c>
      <c r="BL43" s="87">
        <v>2.3331400000000002</v>
      </c>
      <c r="BM43" s="87">
        <v>1.441578</v>
      </c>
      <c r="BN43" s="87">
        <v>3.203052</v>
      </c>
      <c r="BO43" s="87">
        <v>4.4083779999999999</v>
      </c>
      <c r="BP43" s="87">
        <v>3.9271669999999999</v>
      </c>
      <c r="BQ43" s="87">
        <v>4.6194829999999998</v>
      </c>
      <c r="BR43" s="228">
        <v>3.142992</v>
      </c>
      <c r="BS43" s="74"/>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X43" s="74"/>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row>
    <row r="44" spans="10:131">
      <c r="J44" s="99">
        <v>41826</v>
      </c>
      <c r="K44" s="87">
        <v>1892.2137</v>
      </c>
      <c r="L44" s="87">
        <v>1197.5233000000001</v>
      </c>
      <c r="M44" s="87">
        <v>3275.4000999999998</v>
      </c>
      <c r="N44" s="87">
        <v>1844.7327</v>
      </c>
      <c r="O44" s="87">
        <v>1041.3606</v>
      </c>
      <c r="P44" s="87">
        <v>2645.1466999999998</v>
      </c>
      <c r="Q44" s="87">
        <v>1960.22</v>
      </c>
      <c r="R44" s="87">
        <v>3164.6523000000002</v>
      </c>
      <c r="S44" s="87">
        <v>2125.7494999999999</v>
      </c>
      <c r="T44" s="87">
        <v>3462.1921000000002</v>
      </c>
      <c r="U44" s="87">
        <v>3629.5097999999998</v>
      </c>
      <c r="V44" s="87">
        <v>4930.2929999999997</v>
      </c>
      <c r="W44" s="87">
        <v>4001.6244999999999</v>
      </c>
      <c r="X44" s="87">
        <v>3389.5333000000001</v>
      </c>
      <c r="Y44" s="87">
        <v>3430.6543999999999</v>
      </c>
      <c r="Z44" s="87">
        <v>4572.3395</v>
      </c>
      <c r="AA44" s="87">
        <v>2203.1522</v>
      </c>
      <c r="AB44" s="87">
        <v>5994.5007999999998</v>
      </c>
      <c r="AC44" s="87">
        <v>5212.2551999999996</v>
      </c>
      <c r="AD44" s="87">
        <v>2945.4063000000001</v>
      </c>
      <c r="AE44" s="87">
        <v>3395.4681999999998</v>
      </c>
      <c r="AF44" s="87">
        <v>4214.2857000000004</v>
      </c>
      <c r="AG44" s="87">
        <v>3396.5774999999999</v>
      </c>
      <c r="AH44" s="87">
        <v>1148.6696999999999</v>
      </c>
      <c r="AI44" s="87">
        <v>3113.5985999999998</v>
      </c>
      <c r="AJ44" s="87">
        <v>2513.1992</v>
      </c>
      <c r="AK44" s="87">
        <v>3231.3209000000002</v>
      </c>
      <c r="AL44" s="87">
        <v>3696.0866999999998</v>
      </c>
      <c r="AM44" s="87">
        <v>2779.4546</v>
      </c>
      <c r="AN44" s="74"/>
      <c r="AO44" s="107">
        <v>41826</v>
      </c>
      <c r="AP44" s="87">
        <v>0.79655399999999998</v>
      </c>
      <c r="AQ44" s="87">
        <v>1.7248460000000001</v>
      </c>
      <c r="AR44" s="87">
        <v>3.3874659999999999</v>
      </c>
      <c r="AS44" s="87">
        <v>1.7366280000000001</v>
      </c>
      <c r="AT44" s="87">
        <v>0.81902299999999995</v>
      </c>
      <c r="AU44" s="87">
        <v>2.559793</v>
      </c>
      <c r="AV44" s="87">
        <v>1.6377820000000001</v>
      </c>
      <c r="AW44" s="87">
        <v>2.1560920000000001</v>
      </c>
      <c r="AX44" s="87">
        <v>2.2961499999999999</v>
      </c>
      <c r="AY44" s="87">
        <v>3.215897</v>
      </c>
      <c r="AZ44" s="87">
        <v>3.2215210000000001</v>
      </c>
      <c r="BA44" s="87">
        <v>5.5373349999999997</v>
      </c>
      <c r="BB44" s="87">
        <v>2.7162839999999999</v>
      </c>
      <c r="BC44" s="87">
        <v>2.4179740000000001</v>
      </c>
      <c r="BD44" s="87">
        <v>1.334938</v>
      </c>
      <c r="BE44" s="87">
        <v>0.71051600000000004</v>
      </c>
      <c r="BF44" s="87">
        <v>3.4907460000000001</v>
      </c>
      <c r="BG44" s="87">
        <v>3.4244970000000001</v>
      </c>
      <c r="BH44" s="87">
        <v>0.78058799999999995</v>
      </c>
      <c r="BI44" s="87">
        <v>3.1397940000000002</v>
      </c>
      <c r="BJ44" s="87">
        <v>1.1493150000000001</v>
      </c>
      <c r="BK44" s="87">
        <v>1.9886459999999999</v>
      </c>
      <c r="BL44" s="87">
        <v>2.3940640000000002</v>
      </c>
      <c r="BM44" s="87">
        <v>2.4576210000000001</v>
      </c>
      <c r="BN44" s="87">
        <v>2.7239749999999998</v>
      </c>
      <c r="BO44" s="87">
        <v>3.6876709999999999</v>
      </c>
      <c r="BP44" s="87">
        <v>2.8185519999999999</v>
      </c>
      <c r="BQ44" s="87">
        <v>0.325102</v>
      </c>
      <c r="BR44" s="228">
        <v>2.4242379999999999</v>
      </c>
      <c r="BS44" s="74"/>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X44" s="74"/>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row>
    <row r="45" spans="10:131">
      <c r="J45" s="99">
        <v>41833</v>
      </c>
      <c r="K45" s="87">
        <v>1879.3318999999999</v>
      </c>
      <c r="L45" s="87">
        <v>1191.4051999999999</v>
      </c>
      <c r="M45" s="87">
        <v>3303.1986999999999</v>
      </c>
      <c r="N45" s="87">
        <v>1855.4842000000001</v>
      </c>
      <c r="O45" s="87">
        <v>1063.2519</v>
      </c>
      <c r="P45" s="87">
        <v>2655.8445999999999</v>
      </c>
      <c r="Q45" s="87">
        <v>1974.0944999999999</v>
      </c>
      <c r="R45" s="87">
        <v>3191.1781000000001</v>
      </c>
      <c r="S45" s="87">
        <v>2107.0057999999999</v>
      </c>
      <c r="T45" s="87">
        <v>3496.018</v>
      </c>
      <c r="U45" s="87">
        <v>3645.0347999999999</v>
      </c>
      <c r="V45" s="87">
        <v>5256.8396000000002</v>
      </c>
      <c r="W45" s="87">
        <v>4028.9940000000001</v>
      </c>
      <c r="X45" s="87">
        <v>3371.5643</v>
      </c>
      <c r="Y45" s="87">
        <v>3397.0837000000001</v>
      </c>
      <c r="Z45" s="87">
        <v>4524.7964000000002</v>
      </c>
      <c r="AA45" s="87">
        <v>2214.5497999999998</v>
      </c>
      <c r="AB45" s="87">
        <v>5930.3639000000003</v>
      </c>
      <c r="AC45" s="87">
        <v>5110.0904</v>
      </c>
      <c r="AD45" s="87">
        <v>2926.2332000000001</v>
      </c>
      <c r="AE45" s="87">
        <v>3356.1280999999999</v>
      </c>
      <c r="AF45" s="87">
        <v>4167.6166999999996</v>
      </c>
      <c r="AG45" s="87">
        <v>3455.3337999999999</v>
      </c>
      <c r="AH45" s="87">
        <v>1141.3558</v>
      </c>
      <c r="AI45" s="87">
        <v>3044.3312999999998</v>
      </c>
      <c r="AJ45" s="87">
        <v>2499.6504</v>
      </c>
      <c r="AK45" s="87">
        <v>3137.1017999999999</v>
      </c>
      <c r="AL45" s="87">
        <v>3556.7274000000002</v>
      </c>
      <c r="AM45" s="87">
        <v>2766.5311999999999</v>
      </c>
      <c r="AN45" s="74"/>
      <c r="AO45" s="107">
        <v>41833</v>
      </c>
      <c r="AP45" s="87">
        <v>-0.68077900000000002</v>
      </c>
      <c r="AQ45" s="87">
        <v>-0.51089600000000002</v>
      </c>
      <c r="AR45" s="87">
        <v>0.84870900000000005</v>
      </c>
      <c r="AS45" s="87">
        <v>0.58282199999999995</v>
      </c>
      <c r="AT45" s="87">
        <v>2.102182</v>
      </c>
      <c r="AU45" s="87">
        <v>0.40443499999999999</v>
      </c>
      <c r="AV45" s="87">
        <v>0.70780299999999996</v>
      </c>
      <c r="AW45" s="87">
        <v>0.83818999999999999</v>
      </c>
      <c r="AX45" s="87">
        <v>-0.881745</v>
      </c>
      <c r="AY45" s="87">
        <v>0.97700799999999999</v>
      </c>
      <c r="AZ45" s="87">
        <v>0.42774400000000001</v>
      </c>
      <c r="BA45" s="87">
        <v>6.6232699999999998</v>
      </c>
      <c r="BB45" s="87">
        <v>0.68396000000000001</v>
      </c>
      <c r="BC45" s="87">
        <v>-0.53013200000000005</v>
      </c>
      <c r="BD45" s="87">
        <v>-0.97855099999999995</v>
      </c>
      <c r="BE45" s="87">
        <v>-1.039798</v>
      </c>
      <c r="BF45" s="87">
        <v>0.51733099999999999</v>
      </c>
      <c r="BG45" s="87">
        <v>-1.0699289999999999</v>
      </c>
      <c r="BH45" s="87">
        <v>-1.9600880000000001</v>
      </c>
      <c r="BI45" s="87">
        <v>-0.650949</v>
      </c>
      <c r="BJ45" s="87">
        <v>-1.158606</v>
      </c>
      <c r="BK45" s="87">
        <v>-1.1073999999999999</v>
      </c>
      <c r="BL45" s="87">
        <v>1.729868</v>
      </c>
      <c r="BM45" s="87">
        <v>-0.63672799999999996</v>
      </c>
      <c r="BN45" s="87">
        <v>-2.2246700000000001</v>
      </c>
      <c r="BO45" s="87">
        <v>-0.53910599999999997</v>
      </c>
      <c r="BP45" s="87">
        <v>-2.9158080000000002</v>
      </c>
      <c r="BQ45" s="87">
        <v>-3.7704550000000001</v>
      </c>
      <c r="BR45" s="228">
        <v>-0.46496199999999999</v>
      </c>
      <c r="BS45" s="74"/>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X45" s="74"/>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row>
    <row r="46" spans="10:131">
      <c r="J46" s="99">
        <v>41840</v>
      </c>
      <c r="K46" s="87">
        <v>1886.0568000000001</v>
      </c>
      <c r="L46" s="87">
        <v>1198.3756000000001</v>
      </c>
      <c r="M46" s="87">
        <v>3342.2075</v>
      </c>
      <c r="N46" s="87">
        <v>1889.0924</v>
      </c>
      <c r="O46" s="87">
        <v>1072.7288000000001</v>
      </c>
      <c r="P46" s="87">
        <v>2666.4067</v>
      </c>
      <c r="Q46" s="87">
        <v>2000.1262999999999</v>
      </c>
      <c r="R46" s="87">
        <v>3256.0012000000002</v>
      </c>
      <c r="S46" s="87">
        <v>2100.5012000000002</v>
      </c>
      <c r="T46" s="87">
        <v>3461.4056999999998</v>
      </c>
      <c r="U46" s="87">
        <v>3640.7039</v>
      </c>
      <c r="V46" s="87">
        <v>4885.5361000000003</v>
      </c>
      <c r="W46" s="87">
        <v>4065.2687999999998</v>
      </c>
      <c r="X46" s="87">
        <v>3396.3780999999999</v>
      </c>
      <c r="Y46" s="87">
        <v>3389.6080999999999</v>
      </c>
      <c r="Z46" s="87">
        <v>4580.4802</v>
      </c>
      <c r="AA46" s="87">
        <v>2226.9078</v>
      </c>
      <c r="AB46" s="87">
        <v>5885.1931000000004</v>
      </c>
      <c r="AC46" s="87">
        <v>5426.4687000000004</v>
      </c>
      <c r="AD46" s="87">
        <v>3008.3393999999998</v>
      </c>
      <c r="AE46" s="87">
        <v>3376.5205999999998</v>
      </c>
      <c r="AF46" s="87">
        <v>4227.7574000000004</v>
      </c>
      <c r="AG46" s="87">
        <v>3522.8200999999999</v>
      </c>
      <c r="AH46" s="87">
        <v>1161.2787000000001</v>
      </c>
      <c r="AI46" s="87">
        <v>3013.7435</v>
      </c>
      <c r="AJ46" s="87">
        <v>2436.6039999999998</v>
      </c>
      <c r="AK46" s="87">
        <v>3032.7804999999998</v>
      </c>
      <c r="AL46" s="87">
        <v>3383.2132000000001</v>
      </c>
      <c r="AM46" s="87">
        <v>2781.4717999999998</v>
      </c>
      <c r="AN46" s="74"/>
      <c r="AO46" s="107">
        <v>41840</v>
      </c>
      <c r="AP46" s="87">
        <v>0.35783500000000001</v>
      </c>
      <c r="AQ46" s="87">
        <v>0.58505700000000005</v>
      </c>
      <c r="AR46" s="87">
        <v>1.1809400000000001</v>
      </c>
      <c r="AS46" s="87">
        <v>1.8112900000000001</v>
      </c>
      <c r="AT46" s="87">
        <v>0.89131300000000002</v>
      </c>
      <c r="AU46" s="87">
        <v>0.39769300000000002</v>
      </c>
      <c r="AV46" s="87">
        <v>1.31867</v>
      </c>
      <c r="AW46" s="87">
        <v>2.0313219999999998</v>
      </c>
      <c r="AX46" s="87">
        <v>-0.30871300000000002</v>
      </c>
      <c r="AY46" s="87">
        <v>-0.99004899999999996</v>
      </c>
      <c r="AZ46" s="87">
        <v>-0.118816</v>
      </c>
      <c r="BA46" s="87">
        <v>-7.0632460000000004</v>
      </c>
      <c r="BB46" s="87">
        <v>0.90034400000000003</v>
      </c>
      <c r="BC46" s="87">
        <v>0.73597299999999999</v>
      </c>
      <c r="BD46" s="87">
        <v>-0.220059</v>
      </c>
      <c r="BE46" s="87">
        <v>1.230637</v>
      </c>
      <c r="BF46" s="87">
        <v>0.55803700000000001</v>
      </c>
      <c r="BG46" s="87">
        <v>-0.761687</v>
      </c>
      <c r="BH46" s="87">
        <v>6.1912469999999997</v>
      </c>
      <c r="BI46" s="87">
        <v>2.8058670000000001</v>
      </c>
      <c r="BJ46" s="87">
        <v>0.60762000000000005</v>
      </c>
      <c r="BK46" s="87">
        <v>1.4430480000000001</v>
      </c>
      <c r="BL46" s="87">
        <v>1.9531050000000001</v>
      </c>
      <c r="BM46" s="87">
        <v>1.745547</v>
      </c>
      <c r="BN46" s="87">
        <v>-1.0047459999999999</v>
      </c>
      <c r="BO46" s="87">
        <v>-2.5222090000000001</v>
      </c>
      <c r="BP46" s="87">
        <v>-3.3254039999999998</v>
      </c>
      <c r="BQ46" s="87">
        <v>-4.8784789999999996</v>
      </c>
      <c r="BR46" s="228">
        <v>0.54004799999999997</v>
      </c>
      <c r="BS46" s="74"/>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X46" s="74"/>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row>
    <row r="47" spans="10:131">
      <c r="J47" s="99">
        <v>41847</v>
      </c>
      <c r="K47" s="87">
        <v>1922.6713</v>
      </c>
      <c r="L47" s="87">
        <v>1291.3958</v>
      </c>
      <c r="M47" s="87">
        <v>3591.2296999999999</v>
      </c>
      <c r="N47" s="87">
        <v>1917.7992999999999</v>
      </c>
      <c r="O47" s="87">
        <v>1105.6371999999999</v>
      </c>
      <c r="P47" s="87">
        <v>2721.5037000000002</v>
      </c>
      <c r="Q47" s="87">
        <v>2054.5457999999999</v>
      </c>
      <c r="R47" s="87">
        <v>3333.4740000000002</v>
      </c>
      <c r="S47" s="87">
        <v>2075.3908999999999</v>
      </c>
      <c r="T47" s="87">
        <v>3499.7040999999999</v>
      </c>
      <c r="U47" s="87">
        <v>3685.1129000000001</v>
      </c>
      <c r="V47" s="87">
        <v>4923.3989000000001</v>
      </c>
      <c r="W47" s="87">
        <v>4232.8927999999996</v>
      </c>
      <c r="X47" s="87">
        <v>3465.03</v>
      </c>
      <c r="Y47" s="87">
        <v>3353.0241999999998</v>
      </c>
      <c r="Z47" s="87">
        <v>4721.9225999999999</v>
      </c>
      <c r="AA47" s="87">
        <v>2252.6534999999999</v>
      </c>
      <c r="AB47" s="87">
        <v>5883.8591999999999</v>
      </c>
      <c r="AC47" s="87">
        <v>5540.7906999999996</v>
      </c>
      <c r="AD47" s="87">
        <v>3086.7537000000002</v>
      </c>
      <c r="AE47" s="87">
        <v>3542.0394999999999</v>
      </c>
      <c r="AF47" s="87">
        <v>4524.6399000000001</v>
      </c>
      <c r="AG47" s="87">
        <v>3691.9295999999999</v>
      </c>
      <c r="AH47" s="87">
        <v>1186.2325000000001</v>
      </c>
      <c r="AI47" s="87">
        <v>2990.8917000000001</v>
      </c>
      <c r="AJ47" s="87">
        <v>2418.7082999999998</v>
      </c>
      <c r="AK47" s="87">
        <v>3027.6089000000002</v>
      </c>
      <c r="AL47" s="87">
        <v>3347.7345999999998</v>
      </c>
      <c r="AM47" s="87">
        <v>2863.5731999999998</v>
      </c>
      <c r="AN47" s="74"/>
      <c r="AO47" s="107">
        <v>41847</v>
      </c>
      <c r="AP47" s="87">
        <v>1.941325</v>
      </c>
      <c r="AQ47" s="87">
        <v>7.7621909999999996</v>
      </c>
      <c r="AR47" s="87">
        <v>7.4508299999999998</v>
      </c>
      <c r="AS47" s="87">
        <v>1.5196130000000001</v>
      </c>
      <c r="AT47" s="87">
        <v>3.0677279999999998</v>
      </c>
      <c r="AU47" s="87">
        <v>2.0663390000000001</v>
      </c>
      <c r="AV47" s="87">
        <v>2.7208030000000001</v>
      </c>
      <c r="AW47" s="87">
        <v>2.3793850000000001</v>
      </c>
      <c r="AX47" s="87">
        <v>-1.195443</v>
      </c>
      <c r="AY47" s="87">
        <v>1.106441</v>
      </c>
      <c r="AZ47" s="87">
        <v>1.219792</v>
      </c>
      <c r="BA47" s="87">
        <v>0.77499799999999996</v>
      </c>
      <c r="BB47" s="87">
        <v>4.1233190000000004</v>
      </c>
      <c r="BC47" s="87">
        <v>2.0213269999999999</v>
      </c>
      <c r="BD47" s="87">
        <v>-1.079296</v>
      </c>
      <c r="BE47" s="87">
        <v>3.0879379999999998</v>
      </c>
      <c r="BF47" s="87">
        <v>1.1561189999999999</v>
      </c>
      <c r="BG47" s="87">
        <v>-2.2665000000000001E-2</v>
      </c>
      <c r="BH47" s="87">
        <v>2.1067480000000001</v>
      </c>
      <c r="BI47" s="87">
        <v>2.6065640000000001</v>
      </c>
      <c r="BJ47" s="87">
        <v>4.9020549999999998</v>
      </c>
      <c r="BK47" s="87">
        <v>7.0222220000000002</v>
      </c>
      <c r="BL47" s="87">
        <v>4.8004009999999999</v>
      </c>
      <c r="BM47" s="87">
        <v>2.1488209999999999</v>
      </c>
      <c r="BN47" s="87">
        <v>-0.75825299999999995</v>
      </c>
      <c r="BO47" s="87">
        <v>-0.73445300000000002</v>
      </c>
      <c r="BP47" s="87">
        <v>-0.17052300000000001</v>
      </c>
      <c r="BQ47" s="87">
        <v>-1.0486660000000001</v>
      </c>
      <c r="BR47" s="228">
        <v>2.9517250000000002</v>
      </c>
      <c r="BS47" s="74"/>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X47" s="74"/>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row>
    <row r="48" spans="10:131">
      <c r="J48" s="99">
        <v>41854</v>
      </c>
      <c r="K48" s="87">
        <v>1985.2797</v>
      </c>
      <c r="L48" s="87">
        <v>1377.6868999999999</v>
      </c>
      <c r="M48" s="87">
        <v>3710.2604999999999</v>
      </c>
      <c r="N48" s="87">
        <v>1950.7242000000001</v>
      </c>
      <c r="O48" s="87">
        <v>1143.7333000000001</v>
      </c>
      <c r="P48" s="87">
        <v>2808.5823999999998</v>
      </c>
      <c r="Q48" s="87">
        <v>2101.665</v>
      </c>
      <c r="R48" s="87">
        <v>3378.1934000000001</v>
      </c>
      <c r="S48" s="87">
        <v>2151.4560000000001</v>
      </c>
      <c r="T48" s="87">
        <v>3586.2932999999998</v>
      </c>
      <c r="U48" s="87">
        <v>3759.5893999999998</v>
      </c>
      <c r="V48" s="87">
        <v>5229.3494000000001</v>
      </c>
      <c r="W48" s="87">
        <v>4342.6100999999999</v>
      </c>
      <c r="X48" s="87">
        <v>3590.4533000000001</v>
      </c>
      <c r="Y48" s="87">
        <v>3493.5329999999999</v>
      </c>
      <c r="Z48" s="87">
        <v>4865.0729000000001</v>
      </c>
      <c r="AA48" s="87">
        <v>2309.6152000000002</v>
      </c>
      <c r="AB48" s="87">
        <v>6135.3604999999998</v>
      </c>
      <c r="AC48" s="87">
        <v>5782.8689000000004</v>
      </c>
      <c r="AD48" s="87">
        <v>3206.5828000000001</v>
      </c>
      <c r="AE48" s="87">
        <v>3745.6163999999999</v>
      </c>
      <c r="AF48" s="87">
        <v>4686.8765999999996</v>
      </c>
      <c r="AG48" s="87">
        <v>3716.5738999999999</v>
      </c>
      <c r="AH48" s="87">
        <v>1204.8158000000001</v>
      </c>
      <c r="AI48" s="87">
        <v>3108.7305000000001</v>
      </c>
      <c r="AJ48" s="87">
        <v>2458.8483999999999</v>
      </c>
      <c r="AK48" s="87">
        <v>3131.8896</v>
      </c>
      <c r="AL48" s="87">
        <v>3463.3948</v>
      </c>
      <c r="AM48" s="87">
        <v>2935.8515000000002</v>
      </c>
      <c r="AN48" s="74"/>
      <c r="AO48" s="107">
        <v>41854</v>
      </c>
      <c r="AP48" s="87">
        <v>3.2563240000000002</v>
      </c>
      <c r="AQ48" s="87">
        <v>6.6820029999999999</v>
      </c>
      <c r="AR48" s="87">
        <v>3.314486</v>
      </c>
      <c r="AS48" s="87">
        <v>1.7168060000000001</v>
      </c>
      <c r="AT48" s="87">
        <v>3.445624</v>
      </c>
      <c r="AU48" s="87">
        <v>3.1996540000000002</v>
      </c>
      <c r="AV48" s="87">
        <v>2.293412</v>
      </c>
      <c r="AW48" s="87">
        <v>1.3415250000000001</v>
      </c>
      <c r="AX48" s="87">
        <v>3.665098</v>
      </c>
      <c r="AY48" s="87">
        <v>2.474186</v>
      </c>
      <c r="AZ48" s="87">
        <v>2.02101</v>
      </c>
      <c r="BA48" s="87">
        <v>6.214213</v>
      </c>
      <c r="BB48" s="87">
        <v>2.5920169999999998</v>
      </c>
      <c r="BC48" s="87">
        <v>3.6196890000000002</v>
      </c>
      <c r="BD48" s="87">
        <v>4.1905099999999997</v>
      </c>
      <c r="BE48" s="87">
        <v>3.0316100000000001</v>
      </c>
      <c r="BF48" s="87">
        <v>2.5286490000000001</v>
      </c>
      <c r="BG48" s="87">
        <v>4.2744280000000003</v>
      </c>
      <c r="BH48" s="87">
        <v>4.3690189999999998</v>
      </c>
      <c r="BI48" s="87">
        <v>3.8820429999999999</v>
      </c>
      <c r="BJ48" s="87">
        <v>5.7474489999999996</v>
      </c>
      <c r="BK48" s="87">
        <v>3.5856270000000001</v>
      </c>
      <c r="BL48" s="87">
        <v>0.66751799999999994</v>
      </c>
      <c r="BM48" s="87">
        <v>1.5665819999999999</v>
      </c>
      <c r="BN48" s="87">
        <v>3.9399220000000001</v>
      </c>
      <c r="BO48" s="87">
        <v>1.6595679999999999</v>
      </c>
      <c r="BP48" s="87">
        <v>3.4443250000000001</v>
      </c>
      <c r="BQ48" s="87">
        <v>3.4548800000000002</v>
      </c>
      <c r="BR48" s="228">
        <v>2.52406</v>
      </c>
      <c r="BS48" s="74"/>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X48" s="74"/>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row>
    <row r="49" spans="10:131">
      <c r="J49" s="99">
        <v>41861</v>
      </c>
      <c r="K49" s="87">
        <v>2046.4458999999999</v>
      </c>
      <c r="L49" s="87">
        <v>1375.7452000000001</v>
      </c>
      <c r="M49" s="87">
        <v>3912.0481</v>
      </c>
      <c r="N49" s="87">
        <v>1977.3261</v>
      </c>
      <c r="O49" s="87">
        <v>1206.0578</v>
      </c>
      <c r="P49" s="87">
        <v>2880.3616999999999</v>
      </c>
      <c r="Q49" s="87">
        <v>2128.0360999999998</v>
      </c>
      <c r="R49" s="87">
        <v>3448.0297999999998</v>
      </c>
      <c r="S49" s="87">
        <v>2208.65</v>
      </c>
      <c r="T49" s="87">
        <v>3700.3141000000001</v>
      </c>
      <c r="U49" s="87">
        <v>3865.2629999999999</v>
      </c>
      <c r="V49" s="87">
        <v>5377.1049999999996</v>
      </c>
      <c r="W49" s="87">
        <v>4427.5364</v>
      </c>
      <c r="X49" s="87">
        <v>3643.7710000000002</v>
      </c>
      <c r="Y49" s="87">
        <v>3640.7253999999998</v>
      </c>
      <c r="Z49" s="87">
        <v>4849.5780000000004</v>
      </c>
      <c r="AA49" s="87">
        <v>2368.2505999999998</v>
      </c>
      <c r="AB49" s="87">
        <v>6179.8194000000003</v>
      </c>
      <c r="AC49" s="87">
        <v>5792.1142</v>
      </c>
      <c r="AD49" s="87">
        <v>3227.1336999999999</v>
      </c>
      <c r="AE49" s="87">
        <v>3677.2754</v>
      </c>
      <c r="AF49" s="87">
        <v>4688.4036999999998</v>
      </c>
      <c r="AG49" s="87">
        <v>3721.5338999999999</v>
      </c>
      <c r="AH49" s="87">
        <v>1225.8811000000001</v>
      </c>
      <c r="AI49" s="87">
        <v>3219.4593</v>
      </c>
      <c r="AJ49" s="87">
        <v>2526.7833000000001</v>
      </c>
      <c r="AK49" s="87">
        <v>3280.8883999999998</v>
      </c>
      <c r="AL49" s="87">
        <v>3613.6547999999998</v>
      </c>
      <c r="AM49" s="87">
        <v>2985.5684999999999</v>
      </c>
      <c r="AN49" s="74"/>
      <c r="AO49" s="107">
        <v>41861</v>
      </c>
      <c r="AP49" s="87">
        <v>3.0809869999999999</v>
      </c>
      <c r="AQ49" s="87">
        <v>-0.14093900000000001</v>
      </c>
      <c r="AR49" s="87">
        <v>5.4386369999999999</v>
      </c>
      <c r="AS49" s="87">
        <v>1.363694</v>
      </c>
      <c r="AT49" s="87">
        <v>5.4492159999999998</v>
      </c>
      <c r="AU49" s="87">
        <v>2.5557129999999999</v>
      </c>
      <c r="AV49" s="87">
        <v>1.254772</v>
      </c>
      <c r="AW49" s="87">
        <v>2.0672709999999999</v>
      </c>
      <c r="AX49" s="87">
        <v>2.6583860000000001</v>
      </c>
      <c r="AY49" s="87">
        <v>3.1793499999999999</v>
      </c>
      <c r="AZ49" s="87">
        <v>2.810775</v>
      </c>
      <c r="BA49" s="87">
        <v>2.8255059999999999</v>
      </c>
      <c r="BB49" s="87">
        <v>1.955651</v>
      </c>
      <c r="BC49" s="87">
        <v>1.484985</v>
      </c>
      <c r="BD49" s="87">
        <v>4.2132820000000004</v>
      </c>
      <c r="BE49" s="87">
        <v>-0.31849300000000003</v>
      </c>
      <c r="BF49" s="87">
        <v>2.5387520000000001</v>
      </c>
      <c r="BG49" s="87">
        <v>0.724634</v>
      </c>
      <c r="BH49" s="87">
        <v>0.15987399999999999</v>
      </c>
      <c r="BI49" s="87">
        <v>0.64089700000000005</v>
      </c>
      <c r="BJ49" s="87">
        <v>-1.82456</v>
      </c>
      <c r="BK49" s="87">
        <v>3.2582E-2</v>
      </c>
      <c r="BL49" s="87">
        <v>0.13345599999999999</v>
      </c>
      <c r="BM49" s="87">
        <v>1.7484249999999999</v>
      </c>
      <c r="BN49" s="87">
        <v>3.5618660000000002</v>
      </c>
      <c r="BO49" s="87">
        <v>2.7628750000000002</v>
      </c>
      <c r="BP49" s="87">
        <v>4.7574730000000001</v>
      </c>
      <c r="BQ49" s="87">
        <v>4.3385179999999997</v>
      </c>
      <c r="BR49" s="228">
        <v>1.6934439999999999</v>
      </c>
      <c r="BS49" s="74"/>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X49" s="74"/>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row>
    <row r="50" spans="10:131">
      <c r="J50" s="99">
        <v>41868</v>
      </c>
      <c r="K50" s="87">
        <v>2062.4081000000001</v>
      </c>
      <c r="L50" s="87">
        <v>1407.4212</v>
      </c>
      <c r="M50" s="87">
        <v>3895.5394000000001</v>
      </c>
      <c r="N50" s="87">
        <v>2028.9834000000001</v>
      </c>
      <c r="O50" s="87">
        <v>1215.2788</v>
      </c>
      <c r="P50" s="87">
        <v>2974.9683</v>
      </c>
      <c r="Q50" s="87">
        <v>2178.2748000000001</v>
      </c>
      <c r="R50" s="87">
        <v>3546.9573</v>
      </c>
      <c r="S50" s="87">
        <v>2274.9659000000001</v>
      </c>
      <c r="T50" s="87">
        <v>3788.2262000000001</v>
      </c>
      <c r="U50" s="87">
        <v>3974.3011000000001</v>
      </c>
      <c r="V50" s="87">
        <v>5419.9094999999998</v>
      </c>
      <c r="W50" s="87">
        <v>4577.2676000000001</v>
      </c>
      <c r="X50" s="87">
        <v>3756.0048000000002</v>
      </c>
      <c r="Y50" s="87">
        <v>3744.7728000000002</v>
      </c>
      <c r="Z50" s="87">
        <v>4965.6543000000001</v>
      </c>
      <c r="AA50" s="87">
        <v>2425.1194</v>
      </c>
      <c r="AB50" s="87">
        <v>6281.3882000000003</v>
      </c>
      <c r="AC50" s="87">
        <v>5851.8653000000004</v>
      </c>
      <c r="AD50" s="87">
        <v>3372.4913999999999</v>
      </c>
      <c r="AE50" s="87">
        <v>3668.1446000000001</v>
      </c>
      <c r="AF50" s="87">
        <v>4832.6067999999996</v>
      </c>
      <c r="AG50" s="87">
        <v>3812.6918999999998</v>
      </c>
      <c r="AH50" s="87">
        <v>1259.1446000000001</v>
      </c>
      <c r="AI50" s="87">
        <v>3363.0857999999998</v>
      </c>
      <c r="AJ50" s="87">
        <v>2591.4524000000001</v>
      </c>
      <c r="AK50" s="87">
        <v>3366.6097</v>
      </c>
      <c r="AL50" s="87">
        <v>3668.7565</v>
      </c>
      <c r="AM50" s="87">
        <v>3041.9494</v>
      </c>
      <c r="AN50" s="74"/>
      <c r="AO50" s="107">
        <v>41868</v>
      </c>
      <c r="AP50" s="87">
        <v>0.77999600000000002</v>
      </c>
      <c r="AQ50" s="87">
        <v>2.3024610000000001</v>
      </c>
      <c r="AR50" s="87">
        <v>-0.42199599999999998</v>
      </c>
      <c r="AS50" s="87">
        <v>2.6124830000000001</v>
      </c>
      <c r="AT50" s="87">
        <v>0.76455700000000004</v>
      </c>
      <c r="AU50" s="87">
        <v>3.2845390000000001</v>
      </c>
      <c r="AV50" s="87">
        <v>2.3608009999999999</v>
      </c>
      <c r="AW50" s="87">
        <v>2.8691019999999998</v>
      </c>
      <c r="AX50" s="87">
        <v>3.0025539999999999</v>
      </c>
      <c r="AY50" s="87">
        <v>2.3758010000000001</v>
      </c>
      <c r="AZ50" s="87">
        <v>2.8209749999999998</v>
      </c>
      <c r="BA50" s="87">
        <v>0.79605099999999995</v>
      </c>
      <c r="BB50" s="87">
        <v>3.3818169999999999</v>
      </c>
      <c r="BC50" s="87">
        <v>3.080155</v>
      </c>
      <c r="BD50" s="87">
        <v>2.8578760000000001</v>
      </c>
      <c r="BE50" s="87">
        <v>2.3935339999999998</v>
      </c>
      <c r="BF50" s="87">
        <v>2.4013</v>
      </c>
      <c r="BG50" s="87">
        <v>1.643556</v>
      </c>
      <c r="BH50" s="87">
        <v>1.0315939999999999</v>
      </c>
      <c r="BI50" s="87">
        <v>4.5042350000000004</v>
      </c>
      <c r="BJ50" s="87">
        <v>-0.248303</v>
      </c>
      <c r="BK50" s="87">
        <v>3.0757400000000001</v>
      </c>
      <c r="BL50" s="87">
        <v>2.4494739999999999</v>
      </c>
      <c r="BM50" s="87">
        <v>2.7134360000000002</v>
      </c>
      <c r="BN50" s="87">
        <v>4.4611989999999997</v>
      </c>
      <c r="BO50" s="87">
        <v>2.559345</v>
      </c>
      <c r="BP50" s="87">
        <v>2.6127470000000002</v>
      </c>
      <c r="BQ50" s="87">
        <v>1.5248189999999999</v>
      </c>
      <c r="BR50" s="228">
        <v>1.8884479999999999</v>
      </c>
      <c r="BS50" s="74"/>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X50" s="74"/>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row>
    <row r="51" spans="10:131">
      <c r="J51" s="99">
        <v>41875</v>
      </c>
      <c r="K51" s="87">
        <v>2090.9557</v>
      </c>
      <c r="L51" s="87">
        <v>1407.5592999999999</v>
      </c>
      <c r="M51" s="87">
        <v>3933.7511</v>
      </c>
      <c r="N51" s="87">
        <v>2089.6061</v>
      </c>
      <c r="O51" s="87">
        <v>1247.0307</v>
      </c>
      <c r="P51" s="87">
        <v>3038.1628000000001</v>
      </c>
      <c r="Q51" s="87">
        <v>2218.2842000000001</v>
      </c>
      <c r="R51" s="87">
        <v>3585.4259999999999</v>
      </c>
      <c r="S51" s="87">
        <v>2326.3353999999999</v>
      </c>
      <c r="T51" s="87">
        <v>3891.2667999999999</v>
      </c>
      <c r="U51" s="87">
        <v>4089.1527000000001</v>
      </c>
      <c r="V51" s="87">
        <v>5588.9748</v>
      </c>
      <c r="W51" s="87">
        <v>4567.3107</v>
      </c>
      <c r="X51" s="87">
        <v>3867.5144</v>
      </c>
      <c r="Y51" s="87">
        <v>3985.7844</v>
      </c>
      <c r="Z51" s="87">
        <v>5055.2471999999998</v>
      </c>
      <c r="AA51" s="87">
        <v>2492.0120000000002</v>
      </c>
      <c r="AB51" s="87">
        <v>6405.7380000000003</v>
      </c>
      <c r="AC51" s="87">
        <v>5887.3585999999996</v>
      </c>
      <c r="AD51" s="87">
        <v>3421.3391999999999</v>
      </c>
      <c r="AE51" s="87">
        <v>3635.6325999999999</v>
      </c>
      <c r="AF51" s="87">
        <v>4746.6205</v>
      </c>
      <c r="AG51" s="87">
        <v>3902.5882000000001</v>
      </c>
      <c r="AH51" s="87">
        <v>1287.1329000000001</v>
      </c>
      <c r="AI51" s="87">
        <v>3460.1383000000001</v>
      </c>
      <c r="AJ51" s="87">
        <v>2670.6147999999998</v>
      </c>
      <c r="AK51" s="87">
        <v>3496.2804000000001</v>
      </c>
      <c r="AL51" s="87">
        <v>4050.0300999999999</v>
      </c>
      <c r="AM51" s="87">
        <v>3115.4825999999998</v>
      </c>
      <c r="AN51" s="74"/>
      <c r="AO51" s="107">
        <v>41875</v>
      </c>
      <c r="AP51" s="87">
        <v>1.384188</v>
      </c>
      <c r="AQ51" s="87">
        <v>9.8119999999999995E-3</v>
      </c>
      <c r="AR51" s="87">
        <v>0.98090900000000003</v>
      </c>
      <c r="AS51" s="87">
        <v>2.9878360000000002</v>
      </c>
      <c r="AT51" s="87">
        <v>2.6127259999999999</v>
      </c>
      <c r="AU51" s="87">
        <v>2.1242079999999999</v>
      </c>
      <c r="AV51" s="87">
        <v>1.8367469999999999</v>
      </c>
      <c r="AW51" s="87">
        <v>1.0845549999999999</v>
      </c>
      <c r="AX51" s="87">
        <v>2.2580339999999999</v>
      </c>
      <c r="AY51" s="87">
        <v>2.7200220000000002</v>
      </c>
      <c r="AZ51" s="87">
        <v>2.8898570000000001</v>
      </c>
      <c r="BA51" s="87">
        <v>3.1193379999999999</v>
      </c>
      <c r="BB51" s="87">
        <v>-0.217529</v>
      </c>
      <c r="BC51" s="87">
        <v>2.9688349999999999</v>
      </c>
      <c r="BD51" s="87">
        <v>6.4359469999999996</v>
      </c>
      <c r="BE51" s="87">
        <v>1.804252</v>
      </c>
      <c r="BF51" s="87">
        <v>2.7583220000000002</v>
      </c>
      <c r="BG51" s="87">
        <v>1.9796549999999999</v>
      </c>
      <c r="BH51" s="87">
        <v>0.60653000000000001</v>
      </c>
      <c r="BI51" s="87">
        <v>1.4484189999999999</v>
      </c>
      <c r="BJ51" s="87">
        <v>-0.88633399999999996</v>
      </c>
      <c r="BK51" s="87">
        <v>-1.7792939999999999</v>
      </c>
      <c r="BL51" s="87">
        <v>2.3578169999999998</v>
      </c>
      <c r="BM51" s="87">
        <v>2.2228029999999999</v>
      </c>
      <c r="BN51" s="87">
        <v>2.8858169999999999</v>
      </c>
      <c r="BO51" s="87">
        <v>3.0547499999999999</v>
      </c>
      <c r="BP51" s="87">
        <v>3.8516699999999999</v>
      </c>
      <c r="BQ51" s="87">
        <v>10.392448</v>
      </c>
      <c r="BR51" s="228">
        <v>2.4173049999999998</v>
      </c>
      <c r="BS51" s="74"/>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X51" s="74"/>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row>
    <row r="52" spans="10:131">
      <c r="J52" s="99">
        <v>41882</v>
      </c>
      <c r="K52" s="87">
        <v>2119.6345000000001</v>
      </c>
      <c r="L52" s="87">
        <v>1367.845</v>
      </c>
      <c r="M52" s="87">
        <v>3805.491</v>
      </c>
      <c r="N52" s="87">
        <v>2080.9780000000001</v>
      </c>
      <c r="O52" s="87">
        <v>1222.9938999999999</v>
      </c>
      <c r="P52" s="87">
        <v>2971.5970000000002</v>
      </c>
      <c r="Q52" s="87">
        <v>2167.3602999999998</v>
      </c>
      <c r="R52" s="87">
        <v>3514.6639</v>
      </c>
      <c r="S52" s="87">
        <v>2304.1080000000002</v>
      </c>
      <c r="T52" s="87">
        <v>3826.5236</v>
      </c>
      <c r="U52" s="87">
        <v>4022.9456</v>
      </c>
      <c r="V52" s="87">
        <v>5617.7492000000002</v>
      </c>
      <c r="W52" s="87">
        <v>4519.3618999999999</v>
      </c>
      <c r="X52" s="87">
        <v>3780.3285999999998</v>
      </c>
      <c r="Y52" s="87">
        <v>3898.1329999999998</v>
      </c>
      <c r="Z52" s="87">
        <v>4925.3060999999998</v>
      </c>
      <c r="AA52" s="87">
        <v>2467.4589000000001</v>
      </c>
      <c r="AB52" s="87">
        <v>6296.7755999999999</v>
      </c>
      <c r="AC52" s="87">
        <v>5857.0397999999996</v>
      </c>
      <c r="AD52" s="87">
        <v>3350.5853000000002</v>
      </c>
      <c r="AE52" s="87">
        <v>3599.2301000000002</v>
      </c>
      <c r="AF52" s="87">
        <v>4672.4606999999996</v>
      </c>
      <c r="AG52" s="87">
        <v>3811.7411000000002</v>
      </c>
      <c r="AH52" s="87">
        <v>1265.4761000000001</v>
      </c>
      <c r="AI52" s="87">
        <v>3410.8739999999998</v>
      </c>
      <c r="AJ52" s="87">
        <v>2607.4358999999999</v>
      </c>
      <c r="AK52" s="87">
        <v>3474.4371000000001</v>
      </c>
      <c r="AL52" s="87">
        <v>3860.3890000000001</v>
      </c>
      <c r="AM52" s="87">
        <v>3047.5452</v>
      </c>
      <c r="AN52" s="74"/>
      <c r="AO52" s="107">
        <v>41882</v>
      </c>
      <c r="AP52" s="87">
        <v>1.371564</v>
      </c>
      <c r="AQ52" s="87">
        <v>-2.821501</v>
      </c>
      <c r="AR52" s="87">
        <v>-3.2605040000000001</v>
      </c>
      <c r="AS52" s="87">
        <v>-0.412906</v>
      </c>
      <c r="AT52" s="87">
        <v>-1.9275230000000001</v>
      </c>
      <c r="AU52" s="87">
        <v>-2.1909890000000001</v>
      </c>
      <c r="AV52" s="87">
        <v>-2.2956439999999998</v>
      </c>
      <c r="AW52" s="87">
        <v>-1.9736039999999999</v>
      </c>
      <c r="AX52" s="87">
        <v>-0.95546799999999998</v>
      </c>
      <c r="AY52" s="87">
        <v>-1.663808</v>
      </c>
      <c r="AZ52" s="87">
        <v>-1.6190910000000001</v>
      </c>
      <c r="BA52" s="87">
        <v>0.51484200000000002</v>
      </c>
      <c r="BB52" s="87">
        <v>-1.0498259999999999</v>
      </c>
      <c r="BC52" s="87">
        <v>-2.254311</v>
      </c>
      <c r="BD52" s="87">
        <v>-2.1991000000000001</v>
      </c>
      <c r="BE52" s="87">
        <v>-2.5704199999999999</v>
      </c>
      <c r="BF52" s="87">
        <v>-0.98527200000000004</v>
      </c>
      <c r="BG52" s="87">
        <v>-1.701012</v>
      </c>
      <c r="BH52" s="87">
        <v>-0.51498100000000002</v>
      </c>
      <c r="BI52" s="87">
        <v>-2.0680179999999999</v>
      </c>
      <c r="BJ52" s="87">
        <v>-1.0012700000000001</v>
      </c>
      <c r="BK52" s="87">
        <v>-1.562371</v>
      </c>
      <c r="BL52" s="87">
        <v>-2.327868</v>
      </c>
      <c r="BM52" s="87">
        <v>-1.682561</v>
      </c>
      <c r="BN52" s="87">
        <v>-1.423767</v>
      </c>
      <c r="BO52" s="87">
        <v>-2.3657059999999999</v>
      </c>
      <c r="BP52" s="87">
        <v>-0.62475800000000004</v>
      </c>
      <c r="BQ52" s="87">
        <v>-4.682461</v>
      </c>
      <c r="BR52" s="228">
        <v>-2.1806380000000001</v>
      </c>
      <c r="BS52" s="74"/>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X52" s="74"/>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row>
    <row r="53" spans="10:131">
      <c r="J53" s="99">
        <v>41889</v>
      </c>
      <c r="K53" s="87">
        <v>2186.5025000000001</v>
      </c>
      <c r="L53" s="87">
        <v>1438.0319</v>
      </c>
      <c r="M53" s="87">
        <v>4034.4450999999999</v>
      </c>
      <c r="N53" s="87">
        <v>2205.1779999999999</v>
      </c>
      <c r="O53" s="87">
        <v>1282.6186</v>
      </c>
      <c r="P53" s="87">
        <v>3130.5617999999999</v>
      </c>
      <c r="Q53" s="87">
        <v>2284.7258000000002</v>
      </c>
      <c r="R53" s="87">
        <v>3685.27</v>
      </c>
      <c r="S53" s="87">
        <v>2446.7813000000001</v>
      </c>
      <c r="T53" s="87">
        <v>4083.4508999999998</v>
      </c>
      <c r="U53" s="87">
        <v>4318.4674999999997</v>
      </c>
      <c r="V53" s="87">
        <v>6298.3100999999997</v>
      </c>
      <c r="W53" s="87">
        <v>4757.0805</v>
      </c>
      <c r="X53" s="87">
        <v>3997.2867000000001</v>
      </c>
      <c r="Y53" s="87">
        <v>4090.7855</v>
      </c>
      <c r="Z53" s="87">
        <v>5144.8407999999999</v>
      </c>
      <c r="AA53" s="87">
        <v>2604.4933999999998</v>
      </c>
      <c r="AB53" s="87">
        <v>6574.5766000000003</v>
      </c>
      <c r="AC53" s="87">
        <v>6160.4875000000002</v>
      </c>
      <c r="AD53" s="87">
        <v>3480.8597</v>
      </c>
      <c r="AE53" s="87">
        <v>3728.7651000000001</v>
      </c>
      <c r="AF53" s="87">
        <v>4920.9763000000003</v>
      </c>
      <c r="AG53" s="87">
        <v>4023.5605</v>
      </c>
      <c r="AH53" s="87">
        <v>1383.1953000000001</v>
      </c>
      <c r="AI53" s="87">
        <v>3580.1673000000001</v>
      </c>
      <c r="AJ53" s="87">
        <v>2771.4404</v>
      </c>
      <c r="AK53" s="87">
        <v>3677.7229000000002</v>
      </c>
      <c r="AL53" s="87">
        <v>4066.0988000000002</v>
      </c>
      <c r="AM53" s="87">
        <v>3205.5061000000001</v>
      </c>
      <c r="AN53" s="74"/>
      <c r="AO53" s="107">
        <v>41889</v>
      </c>
      <c r="AP53" s="87">
        <v>3.1546949999999998</v>
      </c>
      <c r="AQ53" s="87">
        <v>5.1312030000000002</v>
      </c>
      <c r="AR53" s="87">
        <v>6.0164140000000002</v>
      </c>
      <c r="AS53" s="87">
        <v>5.9683479999999998</v>
      </c>
      <c r="AT53" s="87">
        <v>4.8753060000000001</v>
      </c>
      <c r="AU53" s="87">
        <v>5.3494739999999998</v>
      </c>
      <c r="AV53" s="87">
        <v>5.4151360000000004</v>
      </c>
      <c r="AW53" s="87">
        <v>4.8541230000000004</v>
      </c>
      <c r="AX53" s="87">
        <v>6.1921270000000002</v>
      </c>
      <c r="AY53" s="87">
        <v>6.7143790000000001</v>
      </c>
      <c r="AZ53" s="87">
        <v>7.3459079999999997</v>
      </c>
      <c r="BA53" s="87">
        <v>12.114476</v>
      </c>
      <c r="BB53" s="87">
        <v>5.2600040000000003</v>
      </c>
      <c r="BC53" s="87">
        <v>5.7391329999999998</v>
      </c>
      <c r="BD53" s="87">
        <v>4.9421739999999996</v>
      </c>
      <c r="BE53" s="87">
        <v>4.4572799999999999</v>
      </c>
      <c r="BF53" s="87">
        <v>5.5536690000000002</v>
      </c>
      <c r="BG53" s="87">
        <v>4.4117980000000001</v>
      </c>
      <c r="BH53" s="87">
        <v>5.1809060000000002</v>
      </c>
      <c r="BI53" s="87">
        <v>3.888109</v>
      </c>
      <c r="BJ53" s="87">
        <v>3.5989640000000001</v>
      </c>
      <c r="BK53" s="87">
        <v>5.3187309999999997</v>
      </c>
      <c r="BL53" s="87">
        <v>5.5570250000000003</v>
      </c>
      <c r="BM53" s="87">
        <v>9.302365</v>
      </c>
      <c r="BN53" s="87">
        <v>4.9633409999999998</v>
      </c>
      <c r="BO53" s="87">
        <v>6.2898769999999997</v>
      </c>
      <c r="BP53" s="87">
        <v>5.8508990000000001</v>
      </c>
      <c r="BQ53" s="87">
        <v>5.3287319999999996</v>
      </c>
      <c r="BR53" s="228">
        <v>5.1832180000000001</v>
      </c>
      <c r="BS53" s="74"/>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X53" s="74"/>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row>
    <row r="54" spans="10:131">
      <c r="J54" s="99">
        <v>41896</v>
      </c>
      <c r="K54" s="87">
        <v>2195.0974999999999</v>
      </c>
      <c r="L54" s="87">
        <v>1431.8629000000001</v>
      </c>
      <c r="M54" s="87">
        <v>4049.5888</v>
      </c>
      <c r="N54" s="87">
        <v>2257.1289999999999</v>
      </c>
      <c r="O54" s="87">
        <v>1319.2788</v>
      </c>
      <c r="P54" s="87">
        <v>3215.0904999999998</v>
      </c>
      <c r="Q54" s="87">
        <v>2343.0111000000002</v>
      </c>
      <c r="R54" s="87">
        <v>3765.8771000000002</v>
      </c>
      <c r="S54" s="87">
        <v>2508.6905999999999</v>
      </c>
      <c r="T54" s="87">
        <v>4220.8810999999996</v>
      </c>
      <c r="U54" s="87">
        <v>4407.0856999999996</v>
      </c>
      <c r="V54" s="87">
        <v>6554.1629000000003</v>
      </c>
      <c r="W54" s="87">
        <v>4804.2875000000004</v>
      </c>
      <c r="X54" s="87">
        <v>4124.7235000000001</v>
      </c>
      <c r="Y54" s="87">
        <v>4210.8359</v>
      </c>
      <c r="Z54" s="87">
        <v>5178.1265000000003</v>
      </c>
      <c r="AA54" s="87">
        <v>2704.9378000000002</v>
      </c>
      <c r="AB54" s="87">
        <v>6668.0497999999998</v>
      </c>
      <c r="AC54" s="87">
        <v>6054.7213000000002</v>
      </c>
      <c r="AD54" s="87">
        <v>3573.3355999999999</v>
      </c>
      <c r="AE54" s="87">
        <v>3667.8769000000002</v>
      </c>
      <c r="AF54" s="87">
        <v>4830.7897000000003</v>
      </c>
      <c r="AG54" s="87">
        <v>4057.9061000000002</v>
      </c>
      <c r="AH54" s="87">
        <v>1414.2407000000001</v>
      </c>
      <c r="AI54" s="87">
        <v>3602.1306</v>
      </c>
      <c r="AJ54" s="87">
        <v>2822.9205999999999</v>
      </c>
      <c r="AK54" s="87">
        <v>3775.1143999999999</v>
      </c>
      <c r="AL54" s="87">
        <v>4146.2127</v>
      </c>
      <c r="AM54" s="87">
        <v>3245.7883000000002</v>
      </c>
      <c r="AN54" s="74"/>
      <c r="AO54" s="107">
        <v>41896</v>
      </c>
      <c r="AP54" s="87">
        <v>0.393094</v>
      </c>
      <c r="AQ54" s="87">
        <v>-0.42898900000000001</v>
      </c>
      <c r="AR54" s="87">
        <v>0.37536000000000003</v>
      </c>
      <c r="AS54" s="87">
        <v>2.355864</v>
      </c>
      <c r="AT54" s="87">
        <v>2.858231</v>
      </c>
      <c r="AU54" s="87">
        <v>2.700113</v>
      </c>
      <c r="AV54" s="87">
        <v>2.551085</v>
      </c>
      <c r="AW54" s="87">
        <v>2.1872780000000001</v>
      </c>
      <c r="AX54" s="87">
        <v>2.5302340000000001</v>
      </c>
      <c r="AY54" s="87">
        <v>3.3655409999999999</v>
      </c>
      <c r="AZ54" s="87">
        <v>2.0520749999999999</v>
      </c>
      <c r="BA54" s="87">
        <v>4.0622449999999999</v>
      </c>
      <c r="BB54" s="87">
        <v>0.99235200000000001</v>
      </c>
      <c r="BC54" s="87">
        <v>3.1880829999999998</v>
      </c>
      <c r="BD54" s="87">
        <v>2.9346540000000001</v>
      </c>
      <c r="BE54" s="87">
        <v>0.64697199999999999</v>
      </c>
      <c r="BF54" s="87">
        <v>3.8565809999999998</v>
      </c>
      <c r="BG54" s="87">
        <v>1.421737</v>
      </c>
      <c r="BH54" s="87">
        <v>-1.7168479999999999</v>
      </c>
      <c r="BI54" s="87">
        <v>2.6566969999999999</v>
      </c>
      <c r="BJ54" s="87">
        <v>-1.6329320000000001</v>
      </c>
      <c r="BK54" s="87">
        <v>-1.832697</v>
      </c>
      <c r="BL54" s="87">
        <v>0.85361200000000004</v>
      </c>
      <c r="BM54" s="87">
        <v>2.2444700000000002</v>
      </c>
      <c r="BN54" s="87">
        <v>0.61347099999999999</v>
      </c>
      <c r="BO54" s="87">
        <v>1.8575250000000001</v>
      </c>
      <c r="BP54" s="87">
        <v>2.6481469999999998</v>
      </c>
      <c r="BQ54" s="87">
        <v>1.970289</v>
      </c>
      <c r="BR54" s="228">
        <v>1.256656</v>
      </c>
      <c r="BS54" s="74"/>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X54" s="74"/>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row>
    <row r="55" spans="10:131">
      <c r="J55" s="99">
        <v>41901</v>
      </c>
      <c r="K55" s="87">
        <v>2161.8546999999999</v>
      </c>
      <c r="L55" s="87">
        <v>1446.1324</v>
      </c>
      <c r="M55" s="87">
        <v>4023.5043999999998</v>
      </c>
      <c r="N55" s="87">
        <v>2269.5944</v>
      </c>
      <c r="O55" s="87">
        <v>1329.6880000000001</v>
      </c>
      <c r="P55" s="87">
        <v>3236.3217</v>
      </c>
      <c r="Q55" s="87">
        <v>2354.0257000000001</v>
      </c>
      <c r="R55" s="87">
        <v>3756.5805</v>
      </c>
      <c r="S55" s="87">
        <v>2502.6224000000002</v>
      </c>
      <c r="T55" s="87">
        <v>4225.8438999999998</v>
      </c>
      <c r="U55" s="87">
        <v>4352.9906000000001</v>
      </c>
      <c r="V55" s="87">
        <v>6415.9211999999998</v>
      </c>
      <c r="W55" s="87">
        <v>4729.8370999999997</v>
      </c>
      <c r="X55" s="87">
        <v>4170.7365</v>
      </c>
      <c r="Y55" s="87">
        <v>4252.5168000000003</v>
      </c>
      <c r="Z55" s="87">
        <v>5134.2767000000003</v>
      </c>
      <c r="AA55" s="87">
        <v>2726.7512000000002</v>
      </c>
      <c r="AB55" s="87">
        <v>6742.4029</v>
      </c>
      <c r="AC55" s="87">
        <v>5982.8419000000004</v>
      </c>
      <c r="AD55" s="87">
        <v>3677.5708</v>
      </c>
      <c r="AE55" s="87">
        <v>3685.2932999999998</v>
      </c>
      <c r="AF55" s="87">
        <v>4774.0959000000003</v>
      </c>
      <c r="AG55" s="87">
        <v>4058.5581999999999</v>
      </c>
      <c r="AH55" s="87">
        <v>1424.7612999999999</v>
      </c>
      <c r="AI55" s="87">
        <v>3567.3672000000001</v>
      </c>
      <c r="AJ55" s="87">
        <v>2808.6765999999998</v>
      </c>
      <c r="AK55" s="87">
        <v>3776.3209999999999</v>
      </c>
      <c r="AL55" s="87">
        <v>4030.7883000000002</v>
      </c>
      <c r="AM55" s="87">
        <v>3426.0846999999999</v>
      </c>
      <c r="AN55" s="74"/>
      <c r="AO55" s="107">
        <v>41901</v>
      </c>
      <c r="AP55" s="87">
        <v>-1.514411</v>
      </c>
      <c r="AQ55" s="87">
        <v>0.99656900000000004</v>
      </c>
      <c r="AR55" s="87">
        <v>-0.64412499999999995</v>
      </c>
      <c r="AS55" s="87">
        <v>0.55226799999999998</v>
      </c>
      <c r="AT55" s="87">
        <v>0.78900700000000001</v>
      </c>
      <c r="AU55" s="87">
        <v>0.66036099999999998</v>
      </c>
      <c r="AV55" s="87">
        <v>0.47010400000000002</v>
      </c>
      <c r="AW55" s="87">
        <v>-0.246864</v>
      </c>
      <c r="AX55" s="87">
        <v>-0.24188699999999999</v>
      </c>
      <c r="AY55" s="87">
        <v>0.117577</v>
      </c>
      <c r="AZ55" s="87">
        <v>-1.227457</v>
      </c>
      <c r="BA55" s="87">
        <v>-2.1092200000000001</v>
      </c>
      <c r="BB55" s="87">
        <v>-1.549666</v>
      </c>
      <c r="BC55" s="87">
        <v>1.1155409999999999</v>
      </c>
      <c r="BD55" s="87">
        <v>0.98984899999999998</v>
      </c>
      <c r="BE55" s="87">
        <v>-0.84682800000000003</v>
      </c>
      <c r="BF55" s="87">
        <v>0.80642899999999995</v>
      </c>
      <c r="BG55" s="87">
        <v>1.115065</v>
      </c>
      <c r="BH55" s="87">
        <v>-1.187163</v>
      </c>
      <c r="BI55" s="87">
        <v>2.9170280000000002</v>
      </c>
      <c r="BJ55" s="87">
        <v>0.47483599999999998</v>
      </c>
      <c r="BK55" s="87">
        <v>-1.1735930000000001</v>
      </c>
      <c r="BL55" s="87">
        <v>1.6070000000000001E-2</v>
      </c>
      <c r="BM55" s="87">
        <v>0.74390400000000001</v>
      </c>
      <c r="BN55" s="87">
        <v>-0.96507900000000002</v>
      </c>
      <c r="BO55" s="87">
        <v>-0.50458400000000003</v>
      </c>
      <c r="BP55" s="87">
        <v>3.1961999999999997E-2</v>
      </c>
      <c r="BQ55" s="87">
        <v>-2.7838509999999999</v>
      </c>
      <c r="BR55" s="228">
        <v>5.5547800000000001</v>
      </c>
      <c r="BS55" s="74"/>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X55" s="74"/>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row>
    <row r="56" spans="10:131">
      <c r="J56" s="99"/>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74"/>
      <c r="AO56" s="10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228"/>
      <c r="BS56" s="74"/>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X56" s="79"/>
      <c r="CY56" s="80"/>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row>
    <row r="57" spans="10:131">
      <c r="J57" s="99"/>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74"/>
      <c r="BS57" s="74"/>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X57" s="79"/>
      <c r="CY57" s="80"/>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row>
    <row r="58" spans="10:131">
      <c r="J58" s="99"/>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74"/>
      <c r="BS58" s="74"/>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X58" s="79"/>
      <c r="CY58" s="80"/>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row>
    <row r="59" spans="10:131">
      <c r="J59" s="99"/>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74"/>
      <c r="BS59" s="74"/>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X59" s="79"/>
      <c r="CY59" s="80"/>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row>
    <row r="60" spans="10:131">
      <c r="J60" s="99"/>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74"/>
      <c r="BS60" s="74"/>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X60" s="79"/>
      <c r="CY60" s="80"/>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row>
    <row r="61" spans="10:131">
      <c r="J61" s="99"/>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74"/>
      <c r="BS61" s="74"/>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X61" s="79"/>
      <c r="CY61" s="80"/>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row>
    <row r="62" spans="10:131">
      <c r="J62" s="99"/>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74"/>
      <c r="BS62" s="74"/>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X62" s="79"/>
      <c r="CY62" s="80"/>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row>
    <row r="63" spans="10:131">
      <c r="J63" s="99"/>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74"/>
      <c r="BS63" s="74"/>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X63" s="79"/>
      <c r="CY63" s="80"/>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row>
    <row r="64" spans="10:131">
      <c r="J64" s="99"/>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74"/>
      <c r="BS64" s="74"/>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X64" s="79"/>
      <c r="CY64" s="80"/>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row>
    <row r="65" spans="10:131">
      <c r="J65" s="99"/>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74"/>
      <c r="BS65" s="74"/>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X65" s="79"/>
      <c r="CY65" s="80"/>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row>
    <row r="66" spans="10:131">
      <c r="J66" s="99"/>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74"/>
      <c r="BS66" s="74"/>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X66" s="79"/>
      <c r="CY66" s="80"/>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row>
    <row r="67" spans="10:131">
      <c r="J67" s="99"/>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74"/>
      <c r="BS67" s="74"/>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X67" s="79"/>
      <c r="CY67" s="80"/>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row>
    <row r="68" spans="10:131">
      <c r="J68" s="99"/>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74"/>
      <c r="BS68" s="74"/>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X68" s="79"/>
      <c r="CY68" s="80"/>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row>
    <row r="69" spans="10:131">
      <c r="J69" s="99"/>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74"/>
      <c r="BS69" s="74"/>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X69" s="79"/>
      <c r="CY69" s="80"/>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row>
    <row r="70" spans="10:131">
      <c r="J70" s="99"/>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74"/>
      <c r="BS70" s="74"/>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X70" s="79"/>
      <c r="CY70" s="80"/>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row>
    <row r="71" spans="10:131">
      <c r="J71" s="99"/>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74"/>
      <c r="BS71" s="74"/>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X71" s="79"/>
      <c r="CY71" s="80"/>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row>
    <row r="72" spans="10:131">
      <c r="J72" s="99"/>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74"/>
      <c r="BS72" s="74"/>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X72" s="79"/>
      <c r="CY72" s="80"/>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row>
    <row r="73" spans="10:131">
      <c r="J73" s="99"/>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74"/>
      <c r="BS73" s="74"/>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X73" s="79"/>
      <c r="CY73" s="80"/>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row>
    <row r="74" spans="10:131">
      <c r="J74" s="99"/>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74"/>
      <c r="BS74" s="74"/>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X74" s="79"/>
      <c r="CY74" s="80"/>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row>
    <row r="75" spans="10:131">
      <c r="J75" s="99"/>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74"/>
      <c r="BS75" s="74"/>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X75" s="79"/>
      <c r="CY75" s="80"/>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row>
    <row r="76" spans="10:131">
      <c r="J76" s="99"/>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74"/>
      <c r="BS76" s="74"/>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X76" s="79"/>
      <c r="CY76" s="80"/>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row>
    <row r="77" spans="10:131">
      <c r="J77" s="99"/>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74"/>
      <c r="BS77" s="74"/>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X77" s="79"/>
      <c r="CY77" s="80"/>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row>
    <row r="78" spans="10:131">
      <c r="J78" s="99"/>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74"/>
      <c r="BS78" s="74"/>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X78" s="79"/>
      <c r="CY78" s="80"/>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row>
    <row r="79" spans="10:131">
      <c r="J79" s="99"/>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74"/>
      <c r="BS79" s="74"/>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X79" s="79"/>
      <c r="CY79" s="80"/>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row>
    <row r="80" spans="10:131">
      <c r="J80" s="99"/>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74"/>
      <c r="BS80" s="74"/>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X80" s="79"/>
      <c r="CY80" s="80"/>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row>
    <row r="81" spans="10:131">
      <c r="J81" s="99"/>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74"/>
      <c r="BS81" s="74"/>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X81" s="79"/>
      <c r="CY81" s="80"/>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row>
    <row r="82" spans="10:131">
      <c r="J82" s="99"/>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74"/>
      <c r="BS82" s="74"/>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X82" s="79"/>
      <c r="CY82" s="80"/>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row>
    <row r="83" spans="10:131">
      <c r="J83" s="99"/>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74"/>
      <c r="BS83" s="74"/>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X83" s="79"/>
      <c r="CY83" s="80"/>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row>
    <row r="84" spans="10:131">
      <c r="J84" s="99"/>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74"/>
      <c r="BS84" s="74"/>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X84" s="79"/>
      <c r="CY84" s="80"/>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row>
    <row r="85" spans="10:131">
      <c r="J85" s="99"/>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74"/>
      <c r="BS85" s="74"/>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X85" s="79"/>
      <c r="CY85" s="80"/>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row>
    <row r="86" spans="10:131">
      <c r="J86" s="99"/>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74"/>
      <c r="BS86" s="74"/>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X86" s="79"/>
      <c r="CY86" s="80"/>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row>
    <row r="87" spans="10:131">
      <c r="J87" s="99"/>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74"/>
      <c r="BS87" s="74"/>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X87" s="79"/>
      <c r="CY87" s="80"/>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row>
    <row r="88" spans="10:131">
      <c r="J88" s="99"/>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74"/>
      <c r="BS88" s="74"/>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X88" s="79"/>
      <c r="CY88" s="80"/>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row>
    <row r="89" spans="10:131">
      <c r="J89" s="99"/>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74"/>
      <c r="BS89" s="74"/>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X89" s="79"/>
      <c r="CY89" s="80"/>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row>
    <row r="90" spans="10:131">
      <c r="J90" s="99"/>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74"/>
      <c r="BS90" s="74"/>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X90" s="79"/>
      <c r="CY90" s="80"/>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row>
    <row r="91" spans="10:131">
      <c r="J91" s="99"/>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74"/>
      <c r="BS91" s="74"/>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X91" s="79"/>
      <c r="CY91" s="80"/>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row>
    <row r="92" spans="10:131">
      <c r="J92" s="99"/>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74"/>
      <c r="BS92" s="74"/>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X92" s="79"/>
      <c r="CY92" s="80"/>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row>
    <row r="93" spans="10:131">
      <c r="J93" s="99"/>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74"/>
      <c r="BS93" s="74"/>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X93" s="79"/>
      <c r="CY93" s="80"/>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row>
    <row r="94" spans="10:131">
      <c r="J94" s="99"/>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74"/>
      <c r="BS94" s="74"/>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X94" s="79"/>
      <c r="CY94" s="80"/>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row>
    <row r="95" spans="10:131">
      <c r="J95" s="99"/>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74"/>
      <c r="BS95" s="74"/>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X95" s="79"/>
      <c r="CY95" s="80"/>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row>
    <row r="96" spans="10:131">
      <c r="J96" s="99"/>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74"/>
      <c r="BS96" s="74"/>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X96" s="79"/>
      <c r="CY96" s="80"/>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row>
    <row r="97" spans="10:131">
      <c r="J97" s="99"/>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74"/>
      <c r="BS97" s="74"/>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X97" s="79"/>
      <c r="CY97" s="80"/>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row>
    <row r="98" spans="10:131">
      <c r="J98" s="99"/>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74"/>
      <c r="BS98" s="74"/>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X98" s="79"/>
      <c r="CY98" s="80"/>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row>
    <row r="99" spans="10:131">
      <c r="J99" s="99"/>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74"/>
      <c r="BS99" s="74"/>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X99" s="79"/>
      <c r="CY99" s="80"/>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row>
    <row r="100" spans="10:131">
      <c r="J100" s="99"/>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74"/>
      <c r="BS100" s="74"/>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X100" s="79"/>
      <c r="CY100" s="80"/>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row>
    <row r="101" spans="10:131">
      <c r="J101" s="99"/>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74"/>
      <c r="BS101" s="74"/>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X101" s="79"/>
      <c r="CY101" s="80"/>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row>
    <row r="102" spans="10:131">
      <c r="J102" s="99"/>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74"/>
      <c r="BS102" s="74"/>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X102" s="79"/>
      <c r="CY102" s="80"/>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row>
    <row r="103" spans="10:131">
      <c r="J103" s="99"/>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74"/>
      <c r="BS103" s="74"/>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X103" s="79"/>
      <c r="CY103" s="80"/>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row>
    <row r="104" spans="10:131">
      <c r="J104" s="99"/>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74"/>
      <c r="BS104" s="74"/>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X104" s="79"/>
      <c r="CY104" s="80"/>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row>
    <row r="105" spans="10:131">
      <c r="J105" s="99"/>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74"/>
      <c r="BS105" s="74"/>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X105" s="79"/>
      <c r="CY105" s="80"/>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row>
    <row r="106" spans="10:131">
      <c r="J106" s="99"/>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74"/>
      <c r="BS106" s="74"/>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X106" s="79"/>
      <c r="CY106" s="80"/>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row>
    <row r="107" spans="10:131">
      <c r="J107" s="99"/>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74"/>
      <c r="BS107" s="74"/>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X107" s="80"/>
      <c r="CY107" s="80"/>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row>
    <row r="108" spans="10:131">
      <c r="J108" s="99"/>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74"/>
      <c r="BS108" s="79"/>
      <c r="BT108" s="80"/>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X108" s="80"/>
      <c r="CY108" s="80"/>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row>
    <row r="109" spans="10:131">
      <c r="J109" s="99"/>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74"/>
      <c r="BS109" s="79"/>
      <c r="BT109" s="80"/>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X109" s="80"/>
      <c r="CY109" s="80"/>
      <c r="CZ109" s="75"/>
      <c r="DA109" s="75"/>
      <c r="DB109" s="75"/>
      <c r="DC109" s="75"/>
      <c r="DD109" s="75"/>
      <c r="DE109" s="75"/>
      <c r="DF109" s="75"/>
      <c r="DG109" s="75"/>
      <c r="DH109" s="75"/>
      <c r="DI109" s="75"/>
      <c r="DJ109" s="75"/>
      <c r="DK109" s="75"/>
      <c r="DL109" s="75"/>
      <c r="DM109" s="75"/>
      <c r="DN109" s="75"/>
      <c r="DO109" s="75"/>
      <c r="DP109" s="75"/>
      <c r="DQ109" s="75"/>
      <c r="DR109" s="75"/>
      <c r="DS109" s="75"/>
      <c r="DT109" s="75"/>
      <c r="DU109" s="75"/>
      <c r="DV109" s="75"/>
      <c r="DW109" s="75"/>
      <c r="DX109" s="75"/>
      <c r="DY109" s="75"/>
      <c r="DZ109" s="75"/>
      <c r="EA109" s="75"/>
    </row>
    <row r="110" spans="10:131">
      <c r="J110" s="99"/>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74"/>
      <c r="BS110" s="79"/>
      <c r="BT110" s="80"/>
      <c r="BU110" s="75"/>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X110" s="80"/>
      <c r="CY110" s="80"/>
      <c r="CZ110" s="75"/>
      <c r="DA110" s="75"/>
      <c r="DB110" s="75"/>
      <c r="DC110" s="75"/>
      <c r="DD110" s="75"/>
      <c r="DE110" s="75"/>
      <c r="DF110" s="75"/>
      <c r="DG110" s="75"/>
      <c r="DH110" s="75"/>
      <c r="DI110" s="75"/>
      <c r="DJ110" s="75"/>
      <c r="DK110" s="75"/>
      <c r="DL110" s="75"/>
      <c r="DM110" s="75"/>
      <c r="DN110" s="75"/>
      <c r="DO110" s="75"/>
      <c r="DP110" s="75"/>
      <c r="DQ110" s="75"/>
      <c r="DR110" s="75"/>
      <c r="DS110" s="75"/>
      <c r="DT110" s="75"/>
      <c r="DU110" s="75"/>
      <c r="DV110" s="75"/>
      <c r="DW110" s="75"/>
      <c r="DX110" s="75"/>
      <c r="DY110" s="75"/>
      <c r="DZ110" s="75"/>
      <c r="EA110" s="75"/>
    </row>
    <row r="111" spans="10:131">
      <c r="J111" s="99"/>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74"/>
      <c r="BS111" s="79"/>
      <c r="BT111" s="80"/>
      <c r="BU111" s="75"/>
      <c r="BV111" s="75"/>
      <c r="BW111" s="75"/>
      <c r="BX111" s="75"/>
      <c r="BY111" s="75"/>
      <c r="BZ111" s="75"/>
      <c r="CA111" s="75"/>
      <c r="CB111" s="75"/>
      <c r="CC111" s="75"/>
      <c r="CD111" s="75"/>
      <c r="CE111" s="75"/>
      <c r="CF111" s="75"/>
      <c r="CG111" s="75"/>
      <c r="CH111" s="75"/>
      <c r="CI111" s="75"/>
      <c r="CJ111" s="75"/>
      <c r="CK111" s="75"/>
      <c r="CL111" s="75"/>
      <c r="CM111" s="75"/>
      <c r="CN111" s="75"/>
      <c r="CO111" s="75"/>
      <c r="CP111" s="75"/>
      <c r="CQ111" s="75"/>
      <c r="CR111" s="75"/>
      <c r="CS111" s="75"/>
      <c r="CT111" s="75"/>
      <c r="CU111" s="75"/>
      <c r="CV111" s="75"/>
      <c r="CX111" s="80"/>
      <c r="CY111" s="80"/>
      <c r="CZ111" s="75"/>
      <c r="DA111" s="75"/>
      <c r="DB111" s="75"/>
      <c r="DC111" s="75"/>
      <c r="DD111" s="75"/>
      <c r="DE111" s="75"/>
      <c r="DF111" s="75"/>
      <c r="DG111" s="75"/>
      <c r="DH111" s="75"/>
      <c r="DI111" s="75"/>
      <c r="DJ111" s="75"/>
      <c r="DK111" s="75"/>
      <c r="DL111" s="75"/>
      <c r="DM111" s="75"/>
      <c r="DN111" s="75"/>
      <c r="DO111" s="75"/>
      <c r="DP111" s="75"/>
      <c r="DQ111" s="75"/>
      <c r="DR111" s="75"/>
      <c r="DS111" s="75"/>
      <c r="DT111" s="75"/>
      <c r="DU111" s="75"/>
      <c r="DV111" s="75"/>
      <c r="DW111" s="75"/>
      <c r="DX111" s="75"/>
      <c r="DY111" s="75"/>
      <c r="DZ111" s="75"/>
      <c r="EA111" s="75"/>
    </row>
    <row r="112" spans="10:131">
      <c r="J112" s="99"/>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74"/>
      <c r="BS112" s="79"/>
      <c r="BT112" s="80"/>
      <c r="BU112" s="75"/>
      <c r="BV112" s="75"/>
      <c r="BW112" s="75"/>
      <c r="BX112" s="75"/>
      <c r="BY112" s="75"/>
      <c r="BZ112" s="75"/>
      <c r="CA112" s="75"/>
      <c r="CB112" s="75"/>
      <c r="CC112" s="75"/>
      <c r="CD112" s="75"/>
      <c r="CE112" s="75"/>
      <c r="CF112" s="75"/>
      <c r="CG112" s="75"/>
      <c r="CH112" s="75"/>
      <c r="CI112" s="75"/>
      <c r="CJ112" s="75"/>
      <c r="CK112" s="75"/>
      <c r="CL112" s="75"/>
      <c r="CM112" s="75"/>
      <c r="CN112" s="75"/>
      <c r="CO112" s="75"/>
      <c r="CP112" s="75"/>
      <c r="CQ112" s="75"/>
      <c r="CR112" s="75"/>
      <c r="CS112" s="75"/>
      <c r="CT112" s="75"/>
      <c r="CU112" s="75"/>
      <c r="CV112" s="75"/>
      <c r="CX112" s="80"/>
      <c r="CY112" s="80"/>
      <c r="CZ112" s="75"/>
      <c r="DA112" s="75"/>
      <c r="DB112" s="75"/>
      <c r="DC112" s="75"/>
      <c r="DD112" s="75"/>
      <c r="DE112" s="75"/>
      <c r="DF112" s="75"/>
      <c r="DG112" s="75"/>
      <c r="DH112" s="75"/>
      <c r="DI112" s="75"/>
      <c r="DJ112" s="75"/>
      <c r="DK112" s="75"/>
      <c r="DL112" s="75"/>
      <c r="DM112" s="75"/>
      <c r="DN112" s="75"/>
      <c r="DO112" s="75"/>
      <c r="DP112" s="75"/>
      <c r="DQ112" s="75"/>
      <c r="DR112" s="75"/>
      <c r="DS112" s="75"/>
      <c r="DT112" s="75"/>
      <c r="DU112" s="75"/>
      <c r="DV112" s="75"/>
      <c r="DW112" s="75"/>
      <c r="DX112" s="75"/>
      <c r="DY112" s="75"/>
      <c r="DZ112" s="75"/>
      <c r="EA112" s="75"/>
    </row>
    <row r="113" spans="10:131">
      <c r="J113" s="99"/>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74"/>
      <c r="BS113" s="79"/>
      <c r="BT113" s="80"/>
      <c r="BU113" s="75"/>
      <c r="BV113" s="75"/>
      <c r="BW113" s="75"/>
      <c r="BX113" s="75"/>
      <c r="BY113" s="75"/>
      <c r="BZ113" s="75"/>
      <c r="CA113" s="75"/>
      <c r="CB113" s="75"/>
      <c r="CC113" s="75"/>
      <c r="CD113" s="75"/>
      <c r="CE113" s="75"/>
      <c r="CF113" s="75"/>
      <c r="CG113" s="75"/>
      <c r="CH113" s="75"/>
      <c r="CI113" s="75"/>
      <c r="CJ113" s="75"/>
      <c r="CK113" s="75"/>
      <c r="CL113" s="75"/>
      <c r="CM113" s="75"/>
      <c r="CN113" s="75"/>
      <c r="CO113" s="75"/>
      <c r="CP113" s="75"/>
      <c r="CQ113" s="75"/>
      <c r="CR113" s="75"/>
      <c r="CS113" s="75"/>
      <c r="CT113" s="75"/>
      <c r="CU113" s="75"/>
      <c r="CV113" s="75"/>
      <c r="CX113" s="80"/>
      <c r="CY113" s="80"/>
      <c r="CZ113" s="75"/>
      <c r="DA113" s="75"/>
      <c r="DB113" s="75"/>
      <c r="DC113" s="75"/>
      <c r="DD113" s="75"/>
      <c r="DE113" s="75"/>
      <c r="DF113" s="75"/>
      <c r="DG113" s="75"/>
      <c r="DH113" s="75"/>
      <c r="DI113" s="75"/>
      <c r="DJ113" s="75"/>
      <c r="DK113" s="75"/>
      <c r="DL113" s="75"/>
      <c r="DM113" s="75"/>
      <c r="DN113" s="75"/>
      <c r="DO113" s="75"/>
      <c r="DP113" s="75"/>
      <c r="DQ113" s="75"/>
      <c r="DR113" s="75"/>
      <c r="DS113" s="75"/>
      <c r="DT113" s="75"/>
      <c r="DU113" s="75"/>
      <c r="DV113" s="75"/>
      <c r="DW113" s="75"/>
      <c r="DX113" s="75"/>
      <c r="DY113" s="75"/>
      <c r="DZ113" s="75"/>
      <c r="EA113" s="75"/>
    </row>
    <row r="114" spans="10:131">
      <c r="J114" s="99"/>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74"/>
      <c r="BS114" s="79"/>
      <c r="BT114" s="80"/>
      <c r="BU114" s="75"/>
      <c r="BV114" s="75"/>
      <c r="BW114" s="75"/>
      <c r="BX114" s="75"/>
      <c r="BY114" s="75"/>
      <c r="BZ114" s="75"/>
      <c r="CA114" s="75"/>
      <c r="CB114" s="75"/>
      <c r="CC114" s="75"/>
      <c r="CD114" s="75"/>
      <c r="CE114" s="75"/>
      <c r="CF114" s="75"/>
      <c r="CG114" s="75"/>
      <c r="CH114" s="75"/>
      <c r="CI114" s="75"/>
      <c r="CJ114" s="75"/>
      <c r="CK114" s="75"/>
      <c r="CL114" s="75"/>
      <c r="CM114" s="75"/>
      <c r="CN114" s="75"/>
      <c r="CO114" s="75"/>
      <c r="CP114" s="75"/>
      <c r="CQ114" s="75"/>
      <c r="CR114" s="75"/>
      <c r="CS114" s="75"/>
      <c r="CT114" s="75"/>
      <c r="CU114" s="75"/>
      <c r="CV114" s="75"/>
      <c r="CX114" s="80"/>
      <c r="CY114" s="80"/>
      <c r="CZ114" s="75"/>
      <c r="DA114" s="75"/>
      <c r="DB114" s="75"/>
      <c r="DC114" s="75"/>
      <c r="DD114" s="75"/>
      <c r="DE114" s="75"/>
      <c r="DF114" s="75"/>
      <c r="DG114" s="75"/>
      <c r="DH114" s="75"/>
      <c r="DI114" s="75"/>
      <c r="DJ114" s="75"/>
      <c r="DK114" s="75"/>
      <c r="DL114" s="75"/>
      <c r="DM114" s="75"/>
      <c r="DN114" s="75"/>
      <c r="DO114" s="75"/>
      <c r="DP114" s="75"/>
      <c r="DQ114" s="75"/>
      <c r="DR114" s="75"/>
      <c r="DS114" s="75"/>
      <c r="DT114" s="75"/>
      <c r="DU114" s="75"/>
      <c r="DV114" s="75"/>
      <c r="DW114" s="75"/>
      <c r="DX114" s="75"/>
      <c r="DY114" s="75"/>
      <c r="DZ114" s="75"/>
      <c r="EA114" s="75"/>
    </row>
    <row r="115" spans="10:131">
      <c r="J115" s="99"/>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74"/>
      <c r="BS115" s="79"/>
      <c r="BT115" s="80"/>
      <c r="BU115" s="75"/>
      <c r="BV115" s="75"/>
      <c r="BW115" s="75"/>
      <c r="BX115" s="75"/>
      <c r="BY115" s="75"/>
      <c r="BZ115" s="75"/>
      <c r="CA115" s="75"/>
      <c r="CB115" s="75"/>
      <c r="CC115" s="75"/>
      <c r="CD115" s="75"/>
      <c r="CE115" s="75"/>
      <c r="CF115" s="75"/>
      <c r="CG115" s="75"/>
      <c r="CH115" s="75"/>
      <c r="CI115" s="75"/>
      <c r="CJ115" s="75"/>
      <c r="CK115" s="75"/>
      <c r="CL115" s="75"/>
      <c r="CM115" s="75"/>
      <c r="CN115" s="75"/>
      <c r="CO115" s="75"/>
      <c r="CP115" s="75"/>
      <c r="CQ115" s="75"/>
      <c r="CR115" s="75"/>
      <c r="CS115" s="75"/>
      <c r="CT115" s="75"/>
      <c r="CU115" s="75"/>
      <c r="CV115" s="75"/>
      <c r="CX115" s="80"/>
      <c r="CY115" s="80"/>
      <c r="CZ115" s="75"/>
      <c r="DA115" s="75"/>
      <c r="DB115" s="75"/>
      <c r="DC115" s="75"/>
      <c r="DD115" s="75"/>
      <c r="DE115" s="75"/>
      <c r="DF115" s="75"/>
      <c r="DG115" s="75"/>
      <c r="DH115" s="75"/>
      <c r="DI115" s="75"/>
      <c r="DJ115" s="75"/>
      <c r="DK115" s="75"/>
      <c r="DL115" s="75"/>
      <c r="DM115" s="75"/>
      <c r="DN115" s="75"/>
      <c r="DO115" s="75"/>
      <c r="DP115" s="75"/>
      <c r="DQ115" s="75"/>
      <c r="DR115" s="75"/>
      <c r="DS115" s="75"/>
      <c r="DT115" s="75"/>
      <c r="DU115" s="75"/>
      <c r="DV115" s="75"/>
      <c r="DW115" s="75"/>
      <c r="DX115" s="75"/>
      <c r="DY115" s="75"/>
      <c r="DZ115" s="75"/>
      <c r="EA115" s="75"/>
    </row>
    <row r="116" spans="10:131">
      <c r="J116" s="99"/>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74"/>
      <c r="BS116" s="79"/>
      <c r="BT116" s="80"/>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c r="CX116" s="80"/>
      <c r="CY116" s="80"/>
      <c r="CZ116" s="75"/>
      <c r="DA116" s="75"/>
      <c r="DB116" s="75"/>
      <c r="DC116" s="75"/>
      <c r="DD116" s="75"/>
      <c r="DE116" s="75"/>
      <c r="DF116" s="75"/>
      <c r="DG116" s="75"/>
      <c r="DH116" s="75"/>
      <c r="DI116" s="75"/>
      <c r="DJ116" s="75"/>
      <c r="DK116" s="75"/>
      <c r="DL116" s="75"/>
      <c r="DM116" s="75"/>
      <c r="DN116" s="75"/>
      <c r="DO116" s="75"/>
      <c r="DP116" s="75"/>
      <c r="DQ116" s="75"/>
      <c r="DR116" s="75"/>
      <c r="DS116" s="75"/>
      <c r="DT116" s="75"/>
      <c r="DU116" s="75"/>
      <c r="DV116" s="75"/>
      <c r="DW116" s="75"/>
      <c r="DX116" s="75"/>
      <c r="DY116" s="75"/>
      <c r="DZ116" s="75"/>
      <c r="EA116" s="75"/>
    </row>
    <row r="117" spans="10:131">
      <c r="J117" s="99"/>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74"/>
      <c r="BS117" s="79"/>
      <c r="BT117" s="80"/>
      <c r="BU117" s="75"/>
      <c r="BV117" s="75"/>
      <c r="BW117" s="75"/>
      <c r="BX117" s="75"/>
      <c r="BY117" s="75"/>
      <c r="BZ117" s="75"/>
      <c r="CA117" s="75"/>
      <c r="CB117" s="75"/>
      <c r="CC117" s="75"/>
      <c r="CD117" s="75"/>
      <c r="CE117" s="75"/>
      <c r="CF117" s="75"/>
      <c r="CG117" s="75"/>
      <c r="CH117" s="75"/>
      <c r="CI117" s="75"/>
      <c r="CJ117" s="75"/>
      <c r="CK117" s="75"/>
      <c r="CL117" s="75"/>
      <c r="CM117" s="75"/>
      <c r="CN117" s="75"/>
      <c r="CO117" s="75"/>
      <c r="CP117" s="75"/>
      <c r="CQ117" s="75"/>
      <c r="CR117" s="75"/>
      <c r="CS117" s="75"/>
      <c r="CT117" s="75"/>
      <c r="CU117" s="75"/>
      <c r="CV117" s="75"/>
      <c r="CX117" s="80"/>
      <c r="CY117" s="80"/>
      <c r="CZ117" s="75"/>
      <c r="DA117" s="75"/>
      <c r="DB117" s="75"/>
      <c r="DC117" s="75"/>
      <c r="DD117" s="75"/>
      <c r="DE117" s="75"/>
      <c r="DF117" s="75"/>
      <c r="DG117" s="75"/>
      <c r="DH117" s="75"/>
      <c r="DI117" s="75"/>
      <c r="DJ117" s="75"/>
      <c r="DK117" s="75"/>
      <c r="DL117" s="75"/>
      <c r="DM117" s="75"/>
      <c r="DN117" s="75"/>
      <c r="DO117" s="75"/>
      <c r="DP117" s="75"/>
      <c r="DQ117" s="75"/>
      <c r="DR117" s="75"/>
      <c r="DS117" s="75"/>
      <c r="DT117" s="75"/>
      <c r="DU117" s="75"/>
      <c r="DV117" s="75"/>
      <c r="DW117" s="75"/>
      <c r="DX117" s="75"/>
      <c r="DY117" s="75"/>
      <c r="DZ117" s="75"/>
      <c r="EA117" s="75"/>
    </row>
    <row r="118" spans="10:131">
      <c r="J118" s="99"/>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74"/>
      <c r="BS118" s="79"/>
      <c r="BT118" s="80"/>
      <c r="BU118" s="7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5"/>
      <c r="CR118" s="75"/>
      <c r="CS118" s="75"/>
      <c r="CT118" s="75"/>
      <c r="CU118" s="75"/>
      <c r="CV118" s="75"/>
      <c r="CX118" s="80"/>
      <c r="CY118" s="80"/>
      <c r="CZ118" s="75"/>
      <c r="DA118" s="75"/>
      <c r="DB118" s="75"/>
      <c r="DC118" s="75"/>
      <c r="DD118" s="75"/>
      <c r="DE118" s="75"/>
      <c r="DF118" s="75"/>
      <c r="DG118" s="75"/>
      <c r="DH118" s="75"/>
      <c r="DI118" s="75"/>
      <c r="DJ118" s="75"/>
      <c r="DK118" s="75"/>
      <c r="DL118" s="75"/>
      <c r="DM118" s="75"/>
      <c r="DN118" s="75"/>
      <c r="DO118" s="75"/>
      <c r="DP118" s="75"/>
      <c r="DQ118" s="75"/>
      <c r="DR118" s="75"/>
      <c r="DS118" s="75"/>
      <c r="DT118" s="75"/>
      <c r="DU118" s="75"/>
      <c r="DV118" s="75"/>
      <c r="DW118" s="75"/>
      <c r="DX118" s="75"/>
      <c r="DY118" s="75"/>
      <c r="DZ118" s="75"/>
      <c r="EA118" s="75"/>
    </row>
    <row r="119" spans="10:131">
      <c r="J119" s="99"/>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74"/>
      <c r="BS119" s="79"/>
      <c r="BT119" s="80"/>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X119" s="80"/>
      <c r="CY119" s="80"/>
      <c r="CZ119" s="75"/>
      <c r="DA119" s="75"/>
      <c r="DB119" s="75"/>
      <c r="DC119" s="75"/>
      <c r="DD119" s="75"/>
      <c r="DE119" s="75"/>
      <c r="DF119" s="75"/>
      <c r="DG119" s="75"/>
      <c r="DH119" s="75"/>
      <c r="DI119" s="75"/>
      <c r="DJ119" s="75"/>
      <c r="DK119" s="75"/>
      <c r="DL119" s="75"/>
      <c r="DM119" s="75"/>
      <c r="DN119" s="75"/>
      <c r="DO119" s="75"/>
      <c r="DP119" s="75"/>
      <c r="DQ119" s="75"/>
      <c r="DR119" s="75"/>
      <c r="DS119" s="75"/>
      <c r="DT119" s="75"/>
      <c r="DU119" s="75"/>
      <c r="DV119" s="75"/>
      <c r="DW119" s="75"/>
      <c r="DX119" s="75"/>
      <c r="DY119" s="75"/>
      <c r="DZ119" s="75"/>
      <c r="EA119" s="75"/>
    </row>
    <row r="120" spans="10:131">
      <c r="J120" s="99"/>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74"/>
      <c r="BS120" s="79"/>
      <c r="BT120" s="80"/>
      <c r="BU120" s="7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X120" s="80"/>
      <c r="CY120" s="80"/>
      <c r="CZ120" s="75"/>
      <c r="DA120" s="75"/>
      <c r="DB120" s="75"/>
      <c r="DC120" s="75"/>
      <c r="DD120" s="75"/>
      <c r="DE120" s="75"/>
      <c r="DF120" s="75"/>
      <c r="DG120" s="75"/>
      <c r="DH120" s="75"/>
      <c r="DI120" s="75"/>
      <c r="DJ120" s="75"/>
      <c r="DK120" s="75"/>
      <c r="DL120" s="75"/>
      <c r="DM120" s="75"/>
      <c r="DN120" s="75"/>
      <c r="DO120" s="75"/>
      <c r="DP120" s="75"/>
      <c r="DQ120" s="75"/>
      <c r="DR120" s="75"/>
      <c r="DS120" s="75"/>
      <c r="DT120" s="75"/>
      <c r="DU120" s="75"/>
      <c r="DV120" s="75"/>
      <c r="DW120" s="75"/>
      <c r="DX120" s="75"/>
      <c r="DY120" s="75"/>
      <c r="DZ120" s="75"/>
      <c r="EA120" s="75"/>
    </row>
    <row r="121" spans="10:131">
      <c r="J121" s="99"/>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74"/>
      <c r="BS121" s="79"/>
      <c r="BT121" s="80"/>
      <c r="BU121" s="7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X121" s="80"/>
      <c r="CY121" s="80"/>
      <c r="CZ121" s="75"/>
      <c r="DA121" s="75"/>
      <c r="DB121" s="75"/>
      <c r="DC121" s="75"/>
      <c r="DD121" s="75"/>
      <c r="DE121" s="75"/>
      <c r="DF121" s="75"/>
      <c r="DG121" s="75"/>
      <c r="DH121" s="75"/>
      <c r="DI121" s="75"/>
      <c r="DJ121" s="75"/>
      <c r="DK121" s="75"/>
      <c r="DL121" s="75"/>
      <c r="DM121" s="75"/>
      <c r="DN121" s="75"/>
      <c r="DO121" s="75"/>
      <c r="DP121" s="75"/>
      <c r="DQ121" s="75"/>
      <c r="DR121" s="75"/>
      <c r="DS121" s="75"/>
      <c r="DT121" s="75"/>
      <c r="DU121" s="75"/>
      <c r="DV121" s="75"/>
      <c r="DW121" s="75"/>
      <c r="DX121" s="75"/>
      <c r="DY121" s="75"/>
      <c r="DZ121" s="75"/>
      <c r="EA121" s="75"/>
    </row>
    <row r="122" spans="10:131">
      <c r="J122" s="99"/>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74"/>
      <c r="BS122" s="79"/>
      <c r="BT122" s="80"/>
      <c r="BU122" s="75"/>
      <c r="BV122" s="75"/>
      <c r="BW122" s="75"/>
      <c r="BX122" s="75"/>
      <c r="BY122" s="75"/>
      <c r="BZ122" s="75"/>
      <c r="CA122" s="75"/>
      <c r="CB122" s="75"/>
      <c r="CC122" s="75"/>
      <c r="CD122" s="75"/>
      <c r="CE122" s="75"/>
      <c r="CF122" s="75"/>
      <c r="CG122" s="75"/>
      <c r="CH122" s="75"/>
      <c r="CI122" s="75"/>
      <c r="CJ122" s="75"/>
      <c r="CK122" s="75"/>
      <c r="CL122" s="75"/>
      <c r="CM122" s="75"/>
      <c r="CN122" s="75"/>
      <c r="CO122" s="75"/>
      <c r="CP122" s="75"/>
      <c r="CQ122" s="75"/>
      <c r="CR122" s="75"/>
      <c r="CS122" s="75"/>
      <c r="CT122" s="75"/>
      <c r="CU122" s="75"/>
      <c r="CV122" s="75"/>
      <c r="CX122" s="80"/>
      <c r="CY122" s="80"/>
      <c r="CZ122" s="75"/>
      <c r="DA122" s="75"/>
      <c r="DB122" s="75"/>
      <c r="DC122" s="75"/>
      <c r="DD122" s="75"/>
      <c r="DE122" s="75"/>
      <c r="DF122" s="75"/>
      <c r="DG122" s="75"/>
      <c r="DH122" s="75"/>
      <c r="DI122" s="75"/>
      <c r="DJ122" s="75"/>
      <c r="DK122" s="75"/>
      <c r="DL122" s="75"/>
      <c r="DM122" s="75"/>
      <c r="DN122" s="75"/>
      <c r="DO122" s="75"/>
      <c r="DP122" s="75"/>
      <c r="DQ122" s="75"/>
      <c r="DR122" s="75"/>
      <c r="DS122" s="75"/>
      <c r="DT122" s="75"/>
      <c r="DU122" s="75"/>
      <c r="DV122" s="75"/>
      <c r="DW122" s="75"/>
      <c r="DX122" s="75"/>
      <c r="DY122" s="75"/>
      <c r="DZ122" s="75"/>
      <c r="EA122" s="75"/>
    </row>
    <row r="123" spans="10:131">
      <c r="J123" s="99"/>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74"/>
      <c r="BS123" s="79"/>
      <c r="BT123" s="80"/>
      <c r="BU123" s="75"/>
      <c r="BV123" s="75"/>
      <c r="BW123" s="75"/>
      <c r="BX123" s="75"/>
      <c r="BY123" s="75"/>
      <c r="BZ123" s="75"/>
      <c r="CA123" s="75"/>
      <c r="CB123" s="75"/>
      <c r="CC123" s="75"/>
      <c r="CD123" s="75"/>
      <c r="CE123" s="75"/>
      <c r="CF123" s="75"/>
      <c r="CG123" s="75"/>
      <c r="CH123" s="75"/>
      <c r="CI123" s="75"/>
      <c r="CJ123" s="75"/>
      <c r="CK123" s="75"/>
      <c r="CL123" s="75"/>
      <c r="CM123" s="75"/>
      <c r="CN123" s="75"/>
      <c r="CO123" s="75"/>
      <c r="CP123" s="75"/>
      <c r="CQ123" s="75"/>
      <c r="CR123" s="75"/>
      <c r="CS123" s="75"/>
      <c r="CT123" s="75"/>
      <c r="CU123" s="75"/>
      <c r="CV123" s="75"/>
      <c r="CX123" s="80"/>
      <c r="CY123" s="80"/>
      <c r="CZ123" s="75"/>
      <c r="DA123" s="75"/>
      <c r="DB123" s="75"/>
      <c r="DC123" s="75"/>
      <c r="DD123" s="75"/>
      <c r="DE123" s="75"/>
      <c r="DF123" s="75"/>
      <c r="DG123" s="75"/>
      <c r="DH123" s="75"/>
      <c r="DI123" s="75"/>
      <c r="DJ123" s="75"/>
      <c r="DK123" s="75"/>
      <c r="DL123" s="75"/>
      <c r="DM123" s="75"/>
      <c r="DN123" s="75"/>
      <c r="DO123" s="75"/>
      <c r="DP123" s="75"/>
      <c r="DQ123" s="75"/>
      <c r="DR123" s="75"/>
      <c r="DS123" s="75"/>
      <c r="DT123" s="75"/>
      <c r="DU123" s="75"/>
      <c r="DV123" s="75"/>
      <c r="DW123" s="75"/>
      <c r="DX123" s="75"/>
      <c r="DY123" s="75"/>
      <c r="DZ123" s="75"/>
      <c r="EA123" s="75"/>
    </row>
    <row r="124" spans="10:131">
      <c r="J124" s="99"/>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74"/>
      <c r="BS124" s="79"/>
      <c r="BT124" s="80"/>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5"/>
      <c r="CX124" s="80"/>
      <c r="CY124" s="80"/>
      <c r="CZ124" s="75"/>
      <c r="DA124" s="75"/>
      <c r="DB124" s="75"/>
      <c r="DC124" s="75"/>
      <c r="DD124" s="75"/>
      <c r="DE124" s="75"/>
      <c r="DF124" s="75"/>
      <c r="DG124" s="75"/>
      <c r="DH124" s="75"/>
      <c r="DI124" s="75"/>
      <c r="DJ124" s="75"/>
      <c r="DK124" s="75"/>
      <c r="DL124" s="75"/>
      <c r="DM124" s="75"/>
      <c r="DN124" s="75"/>
      <c r="DO124" s="75"/>
      <c r="DP124" s="75"/>
      <c r="DQ124" s="75"/>
      <c r="DR124" s="75"/>
      <c r="DS124" s="75"/>
      <c r="DT124" s="75"/>
      <c r="DU124" s="75"/>
      <c r="DV124" s="75"/>
      <c r="DW124" s="75"/>
      <c r="DX124" s="75"/>
      <c r="DY124" s="75"/>
      <c r="DZ124" s="75"/>
      <c r="EA124" s="75"/>
    </row>
    <row r="125" spans="10:131">
      <c r="J125" s="99"/>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74"/>
      <c r="BS125" s="79"/>
      <c r="BT125" s="80"/>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c r="CX125" s="80"/>
      <c r="CY125" s="80"/>
      <c r="CZ125" s="75"/>
      <c r="DA125" s="75"/>
      <c r="DB125" s="75"/>
      <c r="DC125" s="75"/>
      <c r="DD125" s="75"/>
      <c r="DE125" s="75"/>
      <c r="DF125" s="75"/>
      <c r="DG125" s="75"/>
      <c r="DH125" s="75"/>
      <c r="DI125" s="75"/>
      <c r="DJ125" s="75"/>
      <c r="DK125" s="75"/>
      <c r="DL125" s="75"/>
      <c r="DM125" s="75"/>
      <c r="DN125" s="75"/>
      <c r="DO125" s="75"/>
      <c r="DP125" s="75"/>
      <c r="DQ125" s="75"/>
      <c r="DR125" s="75"/>
      <c r="DS125" s="75"/>
      <c r="DT125" s="75"/>
      <c r="DU125" s="75"/>
      <c r="DV125" s="75"/>
      <c r="DW125" s="75"/>
      <c r="DX125" s="75"/>
      <c r="DY125" s="75"/>
      <c r="DZ125" s="75"/>
      <c r="EA125" s="75"/>
    </row>
    <row r="126" spans="10:131">
      <c r="J126" s="99"/>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74"/>
      <c r="BS126" s="79"/>
      <c r="BT126" s="80"/>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c r="CX126" s="80"/>
      <c r="CY126" s="80"/>
      <c r="CZ126" s="75"/>
      <c r="DA126" s="75"/>
      <c r="DB126" s="75"/>
      <c r="DC126" s="75"/>
      <c r="DD126" s="75"/>
      <c r="DE126" s="75"/>
      <c r="DF126" s="75"/>
      <c r="DG126" s="75"/>
      <c r="DH126" s="75"/>
      <c r="DI126" s="75"/>
      <c r="DJ126" s="75"/>
      <c r="DK126" s="75"/>
      <c r="DL126" s="75"/>
      <c r="DM126" s="75"/>
      <c r="DN126" s="75"/>
      <c r="DO126" s="75"/>
      <c r="DP126" s="75"/>
      <c r="DQ126" s="75"/>
      <c r="DR126" s="75"/>
      <c r="DS126" s="75"/>
      <c r="DT126" s="75"/>
      <c r="DU126" s="75"/>
      <c r="DV126" s="75"/>
      <c r="DW126" s="75"/>
      <c r="DX126" s="75"/>
      <c r="DY126" s="75"/>
      <c r="DZ126" s="75"/>
      <c r="EA126" s="75"/>
    </row>
    <row r="127" spans="10:131">
      <c r="J127" s="99"/>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74"/>
      <c r="BS127" s="79"/>
      <c r="BT127" s="80"/>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5"/>
      <c r="CX127" s="80"/>
      <c r="CY127" s="80"/>
      <c r="CZ127" s="75"/>
      <c r="DA127" s="75"/>
      <c r="DB127" s="75"/>
      <c r="DC127" s="75"/>
      <c r="DD127" s="75"/>
      <c r="DE127" s="75"/>
      <c r="DF127" s="75"/>
      <c r="DG127" s="75"/>
      <c r="DH127" s="75"/>
      <c r="DI127" s="75"/>
      <c r="DJ127" s="75"/>
      <c r="DK127" s="75"/>
      <c r="DL127" s="75"/>
      <c r="DM127" s="75"/>
      <c r="DN127" s="75"/>
      <c r="DO127" s="75"/>
      <c r="DP127" s="75"/>
      <c r="DQ127" s="75"/>
      <c r="DR127" s="75"/>
      <c r="DS127" s="75"/>
      <c r="DT127" s="75"/>
      <c r="DU127" s="75"/>
      <c r="DV127" s="75"/>
      <c r="DW127" s="75"/>
      <c r="DX127" s="75"/>
      <c r="DY127" s="75"/>
      <c r="DZ127" s="75"/>
      <c r="EA127" s="75"/>
    </row>
    <row r="128" spans="10:131">
      <c r="J128" s="99"/>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74"/>
      <c r="BS128" s="79"/>
      <c r="BT128" s="80"/>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c r="CX128" s="80"/>
      <c r="CY128" s="80"/>
      <c r="CZ128" s="75"/>
      <c r="DA128" s="75"/>
      <c r="DB128" s="75"/>
      <c r="DC128" s="75"/>
      <c r="DD128" s="75"/>
      <c r="DE128" s="75"/>
      <c r="DF128" s="75"/>
      <c r="DG128" s="75"/>
      <c r="DH128" s="75"/>
      <c r="DI128" s="75"/>
      <c r="DJ128" s="75"/>
      <c r="DK128" s="75"/>
      <c r="DL128" s="75"/>
      <c r="DM128" s="75"/>
      <c r="DN128" s="75"/>
      <c r="DO128" s="75"/>
      <c r="DP128" s="75"/>
      <c r="DQ128" s="75"/>
      <c r="DR128" s="75"/>
      <c r="DS128" s="75"/>
      <c r="DT128" s="75"/>
      <c r="DU128" s="75"/>
      <c r="DV128" s="75"/>
      <c r="DW128" s="75"/>
      <c r="DX128" s="75"/>
      <c r="DY128" s="75"/>
      <c r="DZ128" s="75"/>
      <c r="EA128" s="75"/>
    </row>
    <row r="129" spans="10:131">
      <c r="J129" s="99"/>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74"/>
      <c r="BS129" s="79"/>
      <c r="BT129" s="80"/>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c r="CX129" s="80"/>
      <c r="CY129" s="80"/>
      <c r="CZ129" s="75"/>
      <c r="DA129" s="75"/>
      <c r="DB129" s="75"/>
      <c r="DC129" s="75"/>
      <c r="DD129" s="75"/>
      <c r="DE129" s="75"/>
      <c r="DF129" s="75"/>
      <c r="DG129" s="75"/>
      <c r="DH129" s="75"/>
      <c r="DI129" s="75"/>
      <c r="DJ129" s="75"/>
      <c r="DK129" s="75"/>
      <c r="DL129" s="75"/>
      <c r="DM129" s="75"/>
      <c r="DN129" s="75"/>
      <c r="DO129" s="75"/>
      <c r="DP129" s="75"/>
      <c r="DQ129" s="75"/>
      <c r="DR129" s="75"/>
      <c r="DS129" s="75"/>
      <c r="DT129" s="75"/>
      <c r="DU129" s="75"/>
      <c r="DV129" s="75"/>
      <c r="DW129" s="75"/>
      <c r="DX129" s="75"/>
      <c r="DY129" s="75"/>
      <c r="DZ129" s="75"/>
      <c r="EA129" s="75"/>
    </row>
    <row r="130" spans="10:131">
      <c r="J130" s="99"/>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74"/>
      <c r="BS130" s="79"/>
      <c r="BT130" s="80"/>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X130" s="80"/>
      <c r="CY130" s="80"/>
      <c r="CZ130" s="75"/>
      <c r="DA130" s="75"/>
      <c r="DB130" s="75"/>
      <c r="DC130" s="75"/>
      <c r="DD130" s="75"/>
      <c r="DE130" s="75"/>
      <c r="DF130" s="75"/>
      <c r="DG130" s="75"/>
      <c r="DH130" s="75"/>
      <c r="DI130" s="75"/>
      <c r="DJ130" s="75"/>
      <c r="DK130" s="75"/>
      <c r="DL130" s="75"/>
      <c r="DM130" s="75"/>
      <c r="DN130" s="75"/>
      <c r="DO130" s="75"/>
      <c r="DP130" s="75"/>
      <c r="DQ130" s="75"/>
      <c r="DR130" s="75"/>
      <c r="DS130" s="75"/>
      <c r="DT130" s="75"/>
      <c r="DU130" s="75"/>
      <c r="DV130" s="75"/>
      <c r="DW130" s="75"/>
      <c r="DX130" s="75"/>
      <c r="DY130" s="75"/>
      <c r="DZ130" s="75"/>
      <c r="EA130" s="75"/>
    </row>
    <row r="131" spans="10:131">
      <c r="J131" s="99"/>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74"/>
      <c r="BS131" s="79"/>
      <c r="BT131" s="80"/>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X131" s="80"/>
      <c r="CY131" s="80"/>
      <c r="CZ131" s="75"/>
      <c r="DA131" s="75"/>
      <c r="DB131" s="75"/>
      <c r="DC131" s="75"/>
      <c r="DD131" s="75"/>
      <c r="DE131" s="75"/>
      <c r="DF131" s="75"/>
      <c r="DG131" s="75"/>
      <c r="DH131" s="75"/>
      <c r="DI131" s="75"/>
      <c r="DJ131" s="75"/>
      <c r="DK131" s="75"/>
      <c r="DL131" s="75"/>
      <c r="DM131" s="75"/>
      <c r="DN131" s="75"/>
      <c r="DO131" s="75"/>
      <c r="DP131" s="75"/>
      <c r="DQ131" s="75"/>
      <c r="DR131" s="75"/>
      <c r="DS131" s="75"/>
      <c r="DT131" s="75"/>
      <c r="DU131" s="75"/>
      <c r="DV131" s="75"/>
      <c r="DW131" s="75"/>
      <c r="DX131" s="75"/>
      <c r="DY131" s="75"/>
      <c r="DZ131" s="75"/>
      <c r="EA131" s="75"/>
    </row>
    <row r="132" spans="10:131">
      <c r="J132" s="99"/>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74"/>
      <c r="BS132" s="79"/>
      <c r="BT132" s="80"/>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X132" s="80"/>
      <c r="CY132" s="80"/>
      <c r="CZ132" s="75"/>
      <c r="DA132" s="75"/>
      <c r="DB132" s="75"/>
      <c r="DC132" s="75"/>
      <c r="DD132" s="75"/>
      <c r="DE132" s="75"/>
      <c r="DF132" s="75"/>
      <c r="DG132" s="75"/>
      <c r="DH132" s="75"/>
      <c r="DI132" s="75"/>
      <c r="DJ132" s="75"/>
      <c r="DK132" s="75"/>
      <c r="DL132" s="75"/>
      <c r="DM132" s="75"/>
      <c r="DN132" s="75"/>
      <c r="DO132" s="75"/>
      <c r="DP132" s="75"/>
      <c r="DQ132" s="75"/>
      <c r="DR132" s="75"/>
      <c r="DS132" s="75"/>
      <c r="DT132" s="75"/>
      <c r="DU132" s="75"/>
      <c r="DV132" s="75"/>
      <c r="DW132" s="75"/>
      <c r="DX132" s="75"/>
      <c r="DY132" s="75"/>
      <c r="DZ132" s="75"/>
      <c r="EA132" s="75"/>
    </row>
    <row r="133" spans="10:131">
      <c r="J133" s="99"/>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74"/>
      <c r="BS133" s="79"/>
      <c r="BT133" s="80"/>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X133" s="80"/>
      <c r="CY133" s="80"/>
      <c r="CZ133" s="75"/>
      <c r="DA133" s="75"/>
      <c r="DB133" s="75"/>
      <c r="DC133" s="75"/>
      <c r="DD133" s="75"/>
      <c r="DE133" s="75"/>
      <c r="DF133" s="75"/>
      <c r="DG133" s="75"/>
      <c r="DH133" s="75"/>
      <c r="DI133" s="75"/>
      <c r="DJ133" s="75"/>
      <c r="DK133" s="75"/>
      <c r="DL133" s="75"/>
      <c r="DM133" s="75"/>
      <c r="DN133" s="75"/>
      <c r="DO133" s="75"/>
      <c r="DP133" s="75"/>
      <c r="DQ133" s="75"/>
      <c r="DR133" s="75"/>
      <c r="DS133" s="75"/>
      <c r="DT133" s="75"/>
      <c r="DU133" s="75"/>
      <c r="DV133" s="75"/>
      <c r="DW133" s="75"/>
      <c r="DX133" s="75"/>
      <c r="DY133" s="75"/>
      <c r="DZ133" s="75"/>
      <c r="EA133" s="75"/>
    </row>
    <row r="134" spans="10:131">
      <c r="J134" s="99"/>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74"/>
      <c r="BS134" s="79"/>
      <c r="BT134" s="80"/>
      <c r="BU134" s="75"/>
      <c r="BV134" s="75"/>
      <c r="BW134" s="7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X134" s="80"/>
      <c r="CY134" s="80"/>
      <c r="CZ134" s="75"/>
      <c r="DA134" s="75"/>
      <c r="DB134" s="75"/>
      <c r="DC134" s="75"/>
      <c r="DD134" s="75"/>
      <c r="DE134" s="75"/>
      <c r="DF134" s="75"/>
      <c r="DG134" s="75"/>
      <c r="DH134" s="75"/>
      <c r="DI134" s="75"/>
      <c r="DJ134" s="75"/>
      <c r="DK134" s="75"/>
      <c r="DL134" s="75"/>
      <c r="DM134" s="75"/>
      <c r="DN134" s="75"/>
      <c r="DO134" s="75"/>
      <c r="DP134" s="75"/>
      <c r="DQ134" s="75"/>
      <c r="DR134" s="75"/>
      <c r="DS134" s="75"/>
      <c r="DT134" s="75"/>
      <c r="DU134" s="75"/>
      <c r="DV134" s="75"/>
      <c r="DW134" s="75"/>
      <c r="DX134" s="75"/>
      <c r="DY134" s="75"/>
      <c r="DZ134" s="75"/>
      <c r="EA134" s="75"/>
    </row>
    <row r="135" spans="10:131">
      <c r="J135" s="99"/>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74"/>
      <c r="BS135" s="79"/>
      <c r="BT135" s="80"/>
      <c r="BU135" s="75"/>
      <c r="BV135" s="75"/>
      <c r="BW135" s="7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X135" s="80"/>
      <c r="CY135" s="80"/>
      <c r="CZ135" s="75"/>
      <c r="DA135" s="75"/>
      <c r="DB135" s="75"/>
      <c r="DC135" s="75"/>
      <c r="DD135" s="75"/>
      <c r="DE135" s="75"/>
      <c r="DF135" s="75"/>
      <c r="DG135" s="75"/>
      <c r="DH135" s="75"/>
      <c r="DI135" s="75"/>
      <c r="DJ135" s="75"/>
      <c r="DK135" s="75"/>
      <c r="DL135" s="75"/>
      <c r="DM135" s="75"/>
      <c r="DN135" s="75"/>
      <c r="DO135" s="75"/>
      <c r="DP135" s="75"/>
      <c r="DQ135" s="75"/>
      <c r="DR135" s="75"/>
      <c r="DS135" s="75"/>
      <c r="DT135" s="75"/>
      <c r="DU135" s="75"/>
      <c r="DV135" s="75"/>
      <c r="DW135" s="75"/>
      <c r="DX135" s="75"/>
      <c r="DY135" s="75"/>
      <c r="DZ135" s="75"/>
      <c r="EA135" s="75"/>
    </row>
    <row r="136" spans="10:131">
      <c r="J136" s="99"/>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74"/>
      <c r="BS136" s="79"/>
      <c r="BT136" s="80"/>
      <c r="BU136" s="75"/>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5"/>
      <c r="CR136" s="75"/>
      <c r="CS136" s="75"/>
      <c r="CT136" s="75"/>
      <c r="CU136" s="75"/>
      <c r="CV136" s="75"/>
      <c r="CX136" s="80"/>
      <c r="CY136" s="80"/>
      <c r="CZ136" s="75"/>
      <c r="DA136" s="75"/>
      <c r="DB136" s="75"/>
      <c r="DC136" s="75"/>
      <c r="DD136" s="75"/>
      <c r="DE136" s="75"/>
      <c r="DF136" s="75"/>
      <c r="DG136" s="75"/>
      <c r="DH136" s="75"/>
      <c r="DI136" s="75"/>
      <c r="DJ136" s="75"/>
      <c r="DK136" s="75"/>
      <c r="DL136" s="75"/>
      <c r="DM136" s="75"/>
      <c r="DN136" s="75"/>
      <c r="DO136" s="75"/>
      <c r="DP136" s="75"/>
      <c r="DQ136" s="75"/>
      <c r="DR136" s="75"/>
      <c r="DS136" s="75"/>
      <c r="DT136" s="75"/>
      <c r="DU136" s="75"/>
      <c r="DV136" s="75"/>
      <c r="DW136" s="75"/>
      <c r="DX136" s="75"/>
      <c r="DY136" s="75"/>
      <c r="DZ136" s="75"/>
      <c r="EA136" s="75"/>
    </row>
    <row r="137" spans="10:131">
      <c r="J137" s="99"/>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74"/>
      <c r="BS137" s="79"/>
      <c r="BT137" s="80"/>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75"/>
      <c r="CQ137" s="75"/>
      <c r="CR137" s="75"/>
      <c r="CS137" s="75"/>
      <c r="CT137" s="75"/>
      <c r="CU137" s="75"/>
      <c r="CV137" s="75"/>
      <c r="CX137" s="80"/>
      <c r="CY137" s="80"/>
      <c r="CZ137" s="75"/>
      <c r="DA137" s="75"/>
      <c r="DB137" s="75"/>
      <c r="DC137" s="75"/>
      <c r="DD137" s="75"/>
      <c r="DE137" s="75"/>
      <c r="DF137" s="75"/>
      <c r="DG137" s="75"/>
      <c r="DH137" s="75"/>
      <c r="DI137" s="75"/>
      <c r="DJ137" s="75"/>
      <c r="DK137" s="75"/>
      <c r="DL137" s="75"/>
      <c r="DM137" s="75"/>
      <c r="DN137" s="75"/>
      <c r="DO137" s="75"/>
      <c r="DP137" s="75"/>
      <c r="DQ137" s="75"/>
      <c r="DR137" s="75"/>
      <c r="DS137" s="75"/>
      <c r="DT137" s="75"/>
      <c r="DU137" s="75"/>
      <c r="DV137" s="75"/>
      <c r="DW137" s="75"/>
      <c r="DX137" s="75"/>
      <c r="DY137" s="75"/>
      <c r="DZ137" s="75"/>
      <c r="EA137" s="75"/>
    </row>
    <row r="138" spans="10:131">
      <c r="J138" s="99"/>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74"/>
      <c r="BS138" s="79"/>
      <c r="BT138" s="80"/>
      <c r="BU138" s="75"/>
      <c r="BV138" s="75"/>
      <c r="BW138" s="75"/>
      <c r="BX138" s="75"/>
      <c r="BY138" s="75"/>
      <c r="BZ138" s="75"/>
      <c r="CA138" s="75"/>
      <c r="CB138" s="75"/>
      <c r="CC138" s="75"/>
      <c r="CD138" s="75"/>
      <c r="CE138" s="75"/>
      <c r="CF138" s="75"/>
      <c r="CG138" s="75"/>
      <c r="CH138" s="75"/>
      <c r="CI138" s="75"/>
      <c r="CJ138" s="75"/>
      <c r="CK138" s="75"/>
      <c r="CL138" s="75"/>
      <c r="CM138" s="75"/>
      <c r="CN138" s="75"/>
      <c r="CO138" s="75"/>
      <c r="CP138" s="75"/>
      <c r="CQ138" s="75"/>
      <c r="CR138" s="75"/>
      <c r="CS138" s="75"/>
      <c r="CT138" s="75"/>
      <c r="CU138" s="75"/>
      <c r="CV138" s="75"/>
      <c r="CX138" s="80"/>
      <c r="CY138" s="80"/>
      <c r="CZ138" s="75"/>
      <c r="DA138" s="75"/>
      <c r="DB138" s="75"/>
      <c r="DC138" s="75"/>
      <c r="DD138" s="75"/>
      <c r="DE138" s="75"/>
      <c r="DF138" s="75"/>
      <c r="DG138" s="75"/>
      <c r="DH138" s="75"/>
      <c r="DI138" s="75"/>
      <c r="DJ138" s="75"/>
      <c r="DK138" s="75"/>
      <c r="DL138" s="75"/>
      <c r="DM138" s="75"/>
      <c r="DN138" s="75"/>
      <c r="DO138" s="75"/>
      <c r="DP138" s="75"/>
      <c r="DQ138" s="75"/>
      <c r="DR138" s="75"/>
      <c r="DS138" s="75"/>
      <c r="DT138" s="75"/>
      <c r="DU138" s="75"/>
      <c r="DV138" s="75"/>
      <c r="DW138" s="75"/>
      <c r="DX138" s="75"/>
      <c r="DY138" s="75"/>
      <c r="DZ138" s="75"/>
      <c r="EA138" s="75"/>
    </row>
    <row r="139" spans="10:131">
      <c r="J139" s="99"/>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74"/>
      <c r="BS139" s="79"/>
      <c r="BT139" s="80"/>
      <c r="BU139" s="75"/>
      <c r="BV139" s="75"/>
      <c r="BW139" s="75"/>
      <c r="BX139" s="75"/>
      <c r="BY139" s="75"/>
      <c r="BZ139" s="75"/>
      <c r="CA139" s="75"/>
      <c r="CB139" s="75"/>
      <c r="CC139" s="75"/>
      <c r="CD139" s="75"/>
      <c r="CE139" s="75"/>
      <c r="CF139" s="75"/>
      <c r="CG139" s="75"/>
      <c r="CH139" s="75"/>
      <c r="CI139" s="75"/>
      <c r="CJ139" s="75"/>
      <c r="CK139" s="75"/>
      <c r="CL139" s="75"/>
      <c r="CM139" s="75"/>
      <c r="CN139" s="75"/>
      <c r="CO139" s="75"/>
      <c r="CP139" s="75"/>
      <c r="CQ139" s="75"/>
      <c r="CR139" s="75"/>
      <c r="CS139" s="75"/>
      <c r="CT139" s="75"/>
      <c r="CU139" s="75"/>
      <c r="CV139" s="75"/>
      <c r="CX139" s="80"/>
      <c r="CY139" s="80"/>
      <c r="CZ139" s="75"/>
      <c r="DA139" s="75"/>
      <c r="DB139" s="75"/>
      <c r="DC139" s="75"/>
      <c r="DD139" s="75"/>
      <c r="DE139" s="75"/>
      <c r="DF139" s="75"/>
      <c r="DG139" s="75"/>
      <c r="DH139" s="75"/>
      <c r="DI139" s="75"/>
      <c r="DJ139" s="75"/>
      <c r="DK139" s="75"/>
      <c r="DL139" s="75"/>
      <c r="DM139" s="75"/>
      <c r="DN139" s="75"/>
      <c r="DO139" s="75"/>
      <c r="DP139" s="75"/>
      <c r="DQ139" s="75"/>
      <c r="DR139" s="75"/>
      <c r="DS139" s="75"/>
      <c r="DT139" s="75"/>
      <c r="DU139" s="75"/>
      <c r="DV139" s="75"/>
      <c r="DW139" s="75"/>
      <c r="DX139" s="75"/>
      <c r="DY139" s="75"/>
      <c r="DZ139" s="75"/>
      <c r="EA139" s="75"/>
    </row>
    <row r="140" spans="10:131">
      <c r="J140" s="99"/>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74"/>
      <c r="BS140" s="79"/>
      <c r="BT140" s="80"/>
      <c r="BU140" s="75"/>
      <c r="BV140" s="75"/>
      <c r="BW140" s="75"/>
      <c r="BX140" s="75"/>
      <c r="BY140" s="75"/>
      <c r="BZ140" s="75"/>
      <c r="CA140" s="75"/>
      <c r="CB140" s="75"/>
      <c r="CC140" s="75"/>
      <c r="CD140" s="75"/>
      <c r="CE140" s="75"/>
      <c r="CF140" s="75"/>
      <c r="CG140" s="75"/>
      <c r="CH140" s="75"/>
      <c r="CI140" s="75"/>
      <c r="CJ140" s="75"/>
      <c r="CK140" s="75"/>
      <c r="CL140" s="75"/>
      <c r="CM140" s="75"/>
      <c r="CN140" s="75"/>
      <c r="CO140" s="75"/>
      <c r="CP140" s="75"/>
      <c r="CQ140" s="75"/>
      <c r="CR140" s="75"/>
      <c r="CS140" s="75"/>
      <c r="CT140" s="75"/>
      <c r="CU140" s="75"/>
      <c r="CV140" s="75"/>
      <c r="CX140" s="80"/>
      <c r="CY140" s="80"/>
      <c r="CZ140" s="75"/>
      <c r="DA140" s="75"/>
      <c r="DB140" s="75"/>
      <c r="DC140" s="75"/>
      <c r="DD140" s="75"/>
      <c r="DE140" s="75"/>
      <c r="DF140" s="75"/>
      <c r="DG140" s="75"/>
      <c r="DH140" s="75"/>
      <c r="DI140" s="75"/>
      <c r="DJ140" s="75"/>
      <c r="DK140" s="75"/>
      <c r="DL140" s="75"/>
      <c r="DM140" s="75"/>
      <c r="DN140" s="75"/>
      <c r="DO140" s="75"/>
      <c r="DP140" s="75"/>
      <c r="DQ140" s="75"/>
      <c r="DR140" s="75"/>
      <c r="DS140" s="75"/>
      <c r="DT140" s="75"/>
      <c r="DU140" s="75"/>
      <c r="DV140" s="75"/>
      <c r="DW140" s="75"/>
      <c r="DX140" s="75"/>
      <c r="DY140" s="75"/>
      <c r="DZ140" s="75"/>
      <c r="EA140" s="75"/>
    </row>
    <row r="141" spans="10:131">
      <c r="J141" s="9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74"/>
      <c r="BS141" s="79"/>
      <c r="BT141" s="80"/>
      <c r="BU141" s="75"/>
      <c r="BV141" s="75"/>
      <c r="BW141" s="75"/>
      <c r="BX141" s="75"/>
      <c r="BY141" s="75"/>
      <c r="BZ141" s="75"/>
      <c r="CA141" s="75"/>
      <c r="CB141" s="75"/>
      <c r="CC141" s="75"/>
      <c r="CD141" s="75"/>
      <c r="CE141" s="75"/>
      <c r="CF141" s="75"/>
      <c r="CG141" s="75"/>
      <c r="CH141" s="75"/>
      <c r="CI141" s="75"/>
      <c r="CJ141" s="75"/>
      <c r="CK141" s="75"/>
      <c r="CL141" s="75"/>
      <c r="CM141" s="75"/>
      <c r="CN141" s="75"/>
      <c r="CO141" s="75"/>
      <c r="CP141" s="75"/>
      <c r="CQ141" s="75"/>
      <c r="CR141" s="75"/>
      <c r="CS141" s="75"/>
      <c r="CT141" s="75"/>
      <c r="CU141" s="75"/>
      <c r="CV141" s="75"/>
      <c r="CX141" s="80"/>
      <c r="CY141" s="80"/>
      <c r="CZ141" s="75"/>
      <c r="DA141" s="75"/>
      <c r="DB141" s="75"/>
      <c r="DC141" s="75"/>
      <c r="DD141" s="75"/>
      <c r="DE141" s="75"/>
      <c r="DF141" s="75"/>
      <c r="DG141" s="75"/>
      <c r="DH141" s="75"/>
      <c r="DI141" s="75"/>
      <c r="DJ141" s="75"/>
      <c r="DK141" s="75"/>
      <c r="DL141" s="75"/>
      <c r="DM141" s="75"/>
      <c r="DN141" s="75"/>
      <c r="DO141" s="75"/>
      <c r="DP141" s="75"/>
      <c r="DQ141" s="75"/>
      <c r="DR141" s="75"/>
      <c r="DS141" s="75"/>
      <c r="DT141" s="75"/>
      <c r="DU141" s="75"/>
      <c r="DV141" s="75"/>
      <c r="DW141" s="75"/>
      <c r="DX141" s="75"/>
      <c r="DY141" s="75"/>
      <c r="DZ141" s="75"/>
      <c r="EA141" s="75"/>
    </row>
    <row r="142" spans="10:131">
      <c r="J142" s="9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74"/>
      <c r="BS142" s="79"/>
      <c r="BT142" s="80"/>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X142" s="80"/>
      <c r="CY142" s="80"/>
      <c r="CZ142" s="75"/>
      <c r="DA142" s="75"/>
      <c r="DB142" s="75"/>
      <c r="DC142" s="75"/>
      <c r="DD142" s="75"/>
      <c r="DE142" s="75"/>
      <c r="DF142" s="75"/>
      <c r="DG142" s="75"/>
      <c r="DH142" s="75"/>
      <c r="DI142" s="75"/>
      <c r="DJ142" s="75"/>
      <c r="DK142" s="75"/>
      <c r="DL142" s="75"/>
      <c r="DM142" s="75"/>
      <c r="DN142" s="75"/>
      <c r="DO142" s="75"/>
      <c r="DP142" s="75"/>
      <c r="DQ142" s="75"/>
      <c r="DR142" s="75"/>
      <c r="DS142" s="75"/>
      <c r="DT142" s="75"/>
      <c r="DU142" s="75"/>
      <c r="DV142" s="75"/>
      <c r="DW142" s="75"/>
      <c r="DX142" s="75"/>
      <c r="DY142" s="75"/>
      <c r="DZ142" s="75"/>
      <c r="EA142" s="75"/>
    </row>
    <row r="143" spans="10:131">
      <c r="J143" s="9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74"/>
      <c r="BS143" s="79"/>
      <c r="BT143" s="80"/>
      <c r="BU143" s="75"/>
      <c r="BV143" s="75"/>
      <c r="BW143" s="75"/>
      <c r="BX143" s="75"/>
      <c r="BY143" s="75"/>
      <c r="BZ143" s="75"/>
      <c r="CA143" s="75"/>
      <c r="CB143" s="75"/>
      <c r="CC143" s="75"/>
      <c r="CD143" s="75"/>
      <c r="CE143" s="75"/>
      <c r="CF143" s="75"/>
      <c r="CG143" s="75"/>
      <c r="CH143" s="75"/>
      <c r="CI143" s="75"/>
      <c r="CJ143" s="75"/>
      <c r="CK143" s="75"/>
      <c r="CL143" s="75"/>
      <c r="CM143" s="75"/>
      <c r="CN143" s="75"/>
      <c r="CO143" s="75"/>
      <c r="CP143" s="75"/>
      <c r="CQ143" s="75"/>
      <c r="CR143" s="75"/>
      <c r="CS143" s="75"/>
      <c r="CT143" s="75"/>
      <c r="CU143" s="75"/>
      <c r="CV143" s="75"/>
      <c r="CX143" s="80"/>
      <c r="CY143" s="80"/>
      <c r="CZ143" s="75"/>
      <c r="DA143" s="75"/>
      <c r="DB143" s="75"/>
      <c r="DC143" s="75"/>
      <c r="DD143" s="75"/>
      <c r="DE143" s="75"/>
      <c r="DF143" s="75"/>
      <c r="DG143" s="75"/>
      <c r="DH143" s="75"/>
      <c r="DI143" s="75"/>
      <c r="DJ143" s="75"/>
      <c r="DK143" s="75"/>
      <c r="DL143" s="75"/>
      <c r="DM143" s="75"/>
      <c r="DN143" s="75"/>
      <c r="DO143" s="75"/>
      <c r="DP143" s="75"/>
      <c r="DQ143" s="75"/>
      <c r="DR143" s="75"/>
      <c r="DS143" s="75"/>
      <c r="DT143" s="75"/>
      <c r="DU143" s="75"/>
      <c r="DV143" s="75"/>
      <c r="DW143" s="75"/>
      <c r="DX143" s="75"/>
      <c r="DY143" s="75"/>
      <c r="DZ143" s="75"/>
      <c r="EA143" s="75"/>
    </row>
    <row r="144" spans="10:131">
      <c r="J144" s="9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74"/>
      <c r="BS144" s="79"/>
      <c r="BT144" s="80"/>
      <c r="BU144" s="75"/>
      <c r="BV144" s="75"/>
      <c r="BW144" s="75"/>
      <c r="BX144" s="75"/>
      <c r="BY144" s="75"/>
      <c r="BZ144" s="75"/>
      <c r="CA144" s="75"/>
      <c r="CB144" s="75"/>
      <c r="CC144" s="75"/>
      <c r="CD144" s="75"/>
      <c r="CE144" s="75"/>
      <c r="CF144" s="75"/>
      <c r="CG144" s="75"/>
      <c r="CH144" s="75"/>
      <c r="CI144" s="75"/>
      <c r="CJ144" s="75"/>
      <c r="CK144" s="75"/>
      <c r="CL144" s="75"/>
      <c r="CM144" s="75"/>
      <c r="CN144" s="75"/>
      <c r="CO144" s="75"/>
      <c r="CP144" s="75"/>
      <c r="CQ144" s="75"/>
      <c r="CR144" s="75"/>
      <c r="CS144" s="75"/>
      <c r="CT144" s="75"/>
      <c r="CU144" s="75"/>
      <c r="CV144" s="75"/>
      <c r="CX144" s="80"/>
      <c r="CY144" s="80"/>
      <c r="CZ144" s="75"/>
      <c r="DA144" s="75"/>
      <c r="DB144" s="75"/>
      <c r="DC144" s="75"/>
      <c r="DD144" s="75"/>
      <c r="DE144" s="75"/>
      <c r="DF144" s="75"/>
      <c r="DG144" s="75"/>
      <c r="DH144" s="75"/>
      <c r="DI144" s="75"/>
      <c r="DJ144" s="75"/>
      <c r="DK144" s="75"/>
      <c r="DL144" s="75"/>
      <c r="DM144" s="75"/>
      <c r="DN144" s="75"/>
      <c r="DO144" s="75"/>
      <c r="DP144" s="75"/>
      <c r="DQ144" s="75"/>
      <c r="DR144" s="75"/>
      <c r="DS144" s="75"/>
      <c r="DT144" s="75"/>
      <c r="DU144" s="75"/>
      <c r="DV144" s="75"/>
      <c r="DW144" s="75"/>
      <c r="DX144" s="75"/>
      <c r="DY144" s="75"/>
      <c r="DZ144" s="75"/>
      <c r="EA144" s="75"/>
    </row>
    <row r="145" spans="10:131">
      <c r="J145" s="99"/>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74"/>
      <c r="BS145" s="79"/>
      <c r="BT145" s="80"/>
      <c r="BU145" s="75"/>
      <c r="BV145" s="75"/>
      <c r="BW145" s="75"/>
      <c r="BX145" s="75"/>
      <c r="BY145" s="75"/>
      <c r="BZ145" s="75"/>
      <c r="CA145" s="75"/>
      <c r="CB145" s="75"/>
      <c r="CC145" s="75"/>
      <c r="CD145" s="75"/>
      <c r="CE145" s="75"/>
      <c r="CF145" s="75"/>
      <c r="CG145" s="75"/>
      <c r="CH145" s="75"/>
      <c r="CI145" s="75"/>
      <c r="CJ145" s="75"/>
      <c r="CK145" s="75"/>
      <c r="CL145" s="75"/>
      <c r="CM145" s="75"/>
      <c r="CN145" s="75"/>
      <c r="CO145" s="75"/>
      <c r="CP145" s="75"/>
      <c r="CQ145" s="75"/>
      <c r="CR145" s="75"/>
      <c r="CS145" s="75"/>
      <c r="CT145" s="75"/>
      <c r="CU145" s="75"/>
      <c r="CV145" s="75"/>
      <c r="CX145" s="80"/>
      <c r="CY145" s="80"/>
      <c r="CZ145" s="75"/>
      <c r="DA145" s="75"/>
      <c r="DB145" s="75"/>
      <c r="DC145" s="75"/>
      <c r="DD145" s="75"/>
      <c r="DE145" s="75"/>
      <c r="DF145" s="75"/>
      <c r="DG145" s="75"/>
      <c r="DH145" s="75"/>
      <c r="DI145" s="75"/>
      <c r="DJ145" s="75"/>
      <c r="DK145" s="75"/>
      <c r="DL145" s="75"/>
      <c r="DM145" s="75"/>
      <c r="DN145" s="75"/>
      <c r="DO145" s="75"/>
      <c r="DP145" s="75"/>
      <c r="DQ145" s="75"/>
      <c r="DR145" s="75"/>
      <c r="DS145" s="75"/>
      <c r="DT145" s="75"/>
      <c r="DU145" s="75"/>
      <c r="DV145" s="75"/>
      <c r="DW145" s="75"/>
      <c r="DX145" s="75"/>
      <c r="DY145" s="75"/>
      <c r="DZ145" s="75"/>
      <c r="EA145" s="75"/>
    </row>
    <row r="146" spans="10:131">
      <c r="J146" s="99"/>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74"/>
      <c r="BS146" s="79"/>
      <c r="BT146" s="80"/>
      <c r="BU146" s="75"/>
      <c r="BV146" s="75"/>
      <c r="BW146" s="75"/>
      <c r="BX146" s="75"/>
      <c r="BY146" s="75"/>
      <c r="BZ146" s="75"/>
      <c r="CA146" s="75"/>
      <c r="CB146" s="75"/>
      <c r="CC146" s="75"/>
      <c r="CD146" s="75"/>
      <c r="CE146" s="75"/>
      <c r="CF146" s="75"/>
      <c r="CG146" s="75"/>
      <c r="CH146" s="75"/>
      <c r="CI146" s="75"/>
      <c r="CJ146" s="75"/>
      <c r="CK146" s="75"/>
      <c r="CL146" s="75"/>
      <c r="CM146" s="75"/>
      <c r="CN146" s="75"/>
      <c r="CO146" s="75"/>
      <c r="CP146" s="75"/>
      <c r="CQ146" s="75"/>
      <c r="CR146" s="75"/>
      <c r="CS146" s="75"/>
      <c r="CT146" s="75"/>
      <c r="CU146" s="75"/>
      <c r="CV146" s="75"/>
      <c r="CX146" s="80"/>
      <c r="CY146" s="80"/>
      <c r="CZ146" s="75"/>
      <c r="DA146" s="75"/>
      <c r="DB146" s="75"/>
      <c r="DC146" s="75"/>
      <c r="DD146" s="75"/>
      <c r="DE146" s="75"/>
      <c r="DF146" s="75"/>
      <c r="DG146" s="75"/>
      <c r="DH146" s="75"/>
      <c r="DI146" s="75"/>
      <c r="DJ146" s="75"/>
      <c r="DK146" s="75"/>
      <c r="DL146" s="75"/>
      <c r="DM146" s="75"/>
      <c r="DN146" s="75"/>
      <c r="DO146" s="75"/>
      <c r="DP146" s="75"/>
      <c r="DQ146" s="75"/>
      <c r="DR146" s="75"/>
      <c r="DS146" s="75"/>
      <c r="DT146" s="75"/>
      <c r="DU146" s="75"/>
      <c r="DV146" s="75"/>
      <c r="DW146" s="75"/>
      <c r="DX146" s="75"/>
      <c r="DY146" s="75"/>
      <c r="DZ146" s="75"/>
      <c r="EA146" s="75"/>
    </row>
    <row r="147" spans="10:131">
      <c r="J147" s="99"/>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74"/>
      <c r="BS147" s="79"/>
      <c r="BT147" s="80"/>
      <c r="BU147" s="75"/>
      <c r="BV147" s="75"/>
      <c r="BW147" s="75"/>
      <c r="BX147" s="75"/>
      <c r="BY147" s="75"/>
      <c r="BZ147" s="75"/>
      <c r="CA147" s="75"/>
      <c r="CB147" s="75"/>
      <c r="CC147" s="75"/>
      <c r="CD147" s="75"/>
      <c r="CE147" s="75"/>
      <c r="CF147" s="75"/>
      <c r="CG147" s="75"/>
      <c r="CH147" s="75"/>
      <c r="CI147" s="75"/>
      <c r="CJ147" s="75"/>
      <c r="CK147" s="75"/>
      <c r="CL147" s="75"/>
      <c r="CM147" s="75"/>
      <c r="CN147" s="75"/>
      <c r="CO147" s="75"/>
      <c r="CP147" s="75"/>
      <c r="CQ147" s="75"/>
      <c r="CR147" s="75"/>
      <c r="CS147" s="75"/>
      <c r="CT147" s="75"/>
      <c r="CU147" s="75"/>
      <c r="CV147" s="75"/>
      <c r="CX147" s="80"/>
      <c r="CY147" s="80"/>
      <c r="CZ147" s="75"/>
      <c r="DA147" s="75"/>
      <c r="DB147" s="75"/>
      <c r="DC147" s="75"/>
      <c r="DD147" s="75"/>
      <c r="DE147" s="75"/>
      <c r="DF147" s="75"/>
      <c r="DG147" s="75"/>
      <c r="DH147" s="75"/>
      <c r="DI147" s="75"/>
      <c r="DJ147" s="75"/>
      <c r="DK147" s="75"/>
      <c r="DL147" s="75"/>
      <c r="DM147" s="75"/>
      <c r="DN147" s="75"/>
      <c r="DO147" s="75"/>
      <c r="DP147" s="75"/>
      <c r="DQ147" s="75"/>
      <c r="DR147" s="75"/>
      <c r="DS147" s="75"/>
      <c r="DT147" s="75"/>
      <c r="DU147" s="75"/>
      <c r="DV147" s="75"/>
      <c r="DW147" s="75"/>
      <c r="DX147" s="75"/>
      <c r="DY147" s="75"/>
      <c r="DZ147" s="75"/>
      <c r="EA147" s="75"/>
    </row>
    <row r="148" spans="10:131">
      <c r="J148" s="99"/>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74"/>
      <c r="BS148" s="79"/>
      <c r="BT148" s="80"/>
      <c r="BU148" s="75"/>
      <c r="BV148" s="75"/>
      <c r="BW148" s="75"/>
      <c r="BX148" s="75"/>
      <c r="BY148" s="75"/>
      <c r="BZ148" s="75"/>
      <c r="CA148" s="75"/>
      <c r="CB148" s="75"/>
      <c r="CC148" s="75"/>
      <c r="CD148" s="75"/>
      <c r="CE148" s="75"/>
      <c r="CF148" s="75"/>
      <c r="CG148" s="75"/>
      <c r="CH148" s="75"/>
      <c r="CI148" s="75"/>
      <c r="CJ148" s="75"/>
      <c r="CK148" s="75"/>
      <c r="CL148" s="75"/>
      <c r="CM148" s="75"/>
      <c r="CN148" s="75"/>
      <c r="CO148" s="75"/>
      <c r="CP148" s="75"/>
      <c r="CQ148" s="75"/>
      <c r="CR148" s="75"/>
      <c r="CS148" s="75"/>
      <c r="CT148" s="75"/>
      <c r="CU148" s="75"/>
      <c r="CV148" s="75"/>
      <c r="CX148" s="80"/>
      <c r="CY148" s="80"/>
      <c r="CZ148" s="75"/>
      <c r="DA148" s="75"/>
      <c r="DB148" s="75"/>
      <c r="DC148" s="75"/>
      <c r="DD148" s="75"/>
      <c r="DE148" s="75"/>
      <c r="DF148" s="75"/>
      <c r="DG148" s="75"/>
      <c r="DH148" s="75"/>
      <c r="DI148" s="75"/>
      <c r="DJ148" s="75"/>
      <c r="DK148" s="75"/>
      <c r="DL148" s="75"/>
      <c r="DM148" s="75"/>
      <c r="DN148" s="75"/>
      <c r="DO148" s="75"/>
      <c r="DP148" s="75"/>
      <c r="DQ148" s="75"/>
      <c r="DR148" s="75"/>
      <c r="DS148" s="75"/>
      <c r="DT148" s="75"/>
      <c r="DU148" s="75"/>
      <c r="DV148" s="75"/>
      <c r="DW148" s="75"/>
      <c r="DX148" s="75"/>
      <c r="DY148" s="75"/>
      <c r="DZ148" s="75"/>
      <c r="EA148" s="75"/>
    </row>
    <row r="149" spans="10:131">
      <c r="J149" s="99"/>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74"/>
      <c r="BS149" s="79"/>
      <c r="BT149" s="80"/>
      <c r="BU149" s="75"/>
      <c r="BV149" s="75"/>
      <c r="BW149" s="75"/>
      <c r="BX149" s="75"/>
      <c r="BY149" s="75"/>
      <c r="BZ149" s="75"/>
      <c r="CA149" s="75"/>
      <c r="CB149" s="75"/>
      <c r="CC149" s="75"/>
      <c r="CD149" s="75"/>
      <c r="CE149" s="75"/>
      <c r="CF149" s="75"/>
      <c r="CG149" s="75"/>
      <c r="CH149" s="75"/>
      <c r="CI149" s="75"/>
      <c r="CJ149" s="75"/>
      <c r="CK149" s="75"/>
      <c r="CL149" s="75"/>
      <c r="CM149" s="75"/>
      <c r="CN149" s="75"/>
      <c r="CO149" s="75"/>
      <c r="CP149" s="75"/>
      <c r="CQ149" s="75"/>
      <c r="CR149" s="75"/>
      <c r="CS149" s="75"/>
      <c r="CT149" s="75"/>
      <c r="CU149" s="75"/>
      <c r="CV149" s="75"/>
      <c r="CX149" s="80"/>
      <c r="CY149" s="80"/>
      <c r="CZ149" s="75"/>
      <c r="DA149" s="75"/>
      <c r="DB149" s="75"/>
      <c r="DC149" s="75"/>
      <c r="DD149" s="75"/>
      <c r="DE149" s="75"/>
      <c r="DF149" s="75"/>
      <c r="DG149" s="75"/>
      <c r="DH149" s="75"/>
      <c r="DI149" s="75"/>
      <c r="DJ149" s="75"/>
      <c r="DK149" s="75"/>
      <c r="DL149" s="75"/>
      <c r="DM149" s="75"/>
      <c r="DN149" s="75"/>
      <c r="DO149" s="75"/>
      <c r="DP149" s="75"/>
      <c r="DQ149" s="75"/>
      <c r="DR149" s="75"/>
      <c r="DS149" s="75"/>
      <c r="DT149" s="75"/>
      <c r="DU149" s="75"/>
      <c r="DV149" s="75"/>
      <c r="DW149" s="75"/>
      <c r="DX149" s="75"/>
      <c r="DY149" s="75"/>
      <c r="DZ149" s="75"/>
      <c r="EA149" s="75"/>
    </row>
    <row r="150" spans="10:131">
      <c r="J150" s="99"/>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74"/>
      <c r="BS150" s="79"/>
      <c r="BT150" s="80"/>
      <c r="BU150" s="75"/>
      <c r="BV150" s="75"/>
      <c r="BW150" s="75"/>
      <c r="BX150" s="75"/>
      <c r="BY150" s="75"/>
      <c r="BZ150" s="75"/>
      <c r="CA150" s="75"/>
      <c r="CB150" s="75"/>
      <c r="CC150" s="75"/>
      <c r="CD150" s="75"/>
      <c r="CE150" s="75"/>
      <c r="CF150" s="75"/>
      <c r="CG150" s="75"/>
      <c r="CH150" s="75"/>
      <c r="CI150" s="75"/>
      <c r="CJ150" s="75"/>
      <c r="CK150" s="75"/>
      <c r="CL150" s="75"/>
      <c r="CM150" s="75"/>
      <c r="CN150" s="75"/>
      <c r="CO150" s="75"/>
      <c r="CP150" s="75"/>
      <c r="CQ150" s="75"/>
      <c r="CR150" s="75"/>
      <c r="CS150" s="75"/>
      <c r="CT150" s="75"/>
      <c r="CU150" s="75"/>
      <c r="CV150" s="75"/>
      <c r="CX150" s="80"/>
      <c r="CY150" s="80"/>
      <c r="CZ150" s="75"/>
      <c r="DA150" s="75"/>
      <c r="DB150" s="75"/>
      <c r="DC150" s="75"/>
      <c r="DD150" s="75"/>
      <c r="DE150" s="75"/>
      <c r="DF150" s="75"/>
      <c r="DG150" s="75"/>
      <c r="DH150" s="75"/>
      <c r="DI150" s="75"/>
      <c r="DJ150" s="75"/>
      <c r="DK150" s="75"/>
      <c r="DL150" s="75"/>
      <c r="DM150" s="75"/>
      <c r="DN150" s="75"/>
      <c r="DO150" s="75"/>
      <c r="DP150" s="75"/>
      <c r="DQ150" s="75"/>
      <c r="DR150" s="75"/>
      <c r="DS150" s="75"/>
      <c r="DT150" s="75"/>
      <c r="DU150" s="75"/>
      <c r="DV150" s="75"/>
      <c r="DW150" s="75"/>
      <c r="DX150" s="75"/>
      <c r="DY150" s="75"/>
      <c r="DZ150" s="75"/>
      <c r="EA150" s="75"/>
    </row>
    <row r="151" spans="10:131">
      <c r="J151" s="99"/>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74"/>
      <c r="BS151" s="79"/>
      <c r="BT151" s="80"/>
      <c r="BU151" s="75"/>
      <c r="BV151" s="75"/>
      <c r="BW151" s="75"/>
      <c r="BX151" s="75"/>
      <c r="BY151" s="75"/>
      <c r="BZ151" s="75"/>
      <c r="CA151" s="75"/>
      <c r="CB151" s="75"/>
      <c r="CC151" s="75"/>
      <c r="CD151" s="75"/>
      <c r="CE151" s="75"/>
      <c r="CF151" s="75"/>
      <c r="CG151" s="75"/>
      <c r="CH151" s="75"/>
      <c r="CI151" s="75"/>
      <c r="CJ151" s="75"/>
      <c r="CK151" s="75"/>
      <c r="CL151" s="75"/>
      <c r="CM151" s="75"/>
      <c r="CN151" s="75"/>
      <c r="CO151" s="75"/>
      <c r="CP151" s="75"/>
      <c r="CQ151" s="75"/>
      <c r="CR151" s="75"/>
      <c r="CS151" s="75"/>
      <c r="CT151" s="75"/>
      <c r="CU151" s="75"/>
      <c r="CV151" s="75"/>
      <c r="CX151" s="80"/>
      <c r="CY151" s="80"/>
      <c r="CZ151" s="75"/>
      <c r="DA151" s="75"/>
      <c r="DB151" s="75"/>
      <c r="DC151" s="75"/>
      <c r="DD151" s="75"/>
      <c r="DE151" s="75"/>
      <c r="DF151" s="75"/>
      <c r="DG151" s="75"/>
      <c r="DH151" s="75"/>
      <c r="DI151" s="75"/>
      <c r="DJ151" s="75"/>
      <c r="DK151" s="75"/>
      <c r="DL151" s="75"/>
      <c r="DM151" s="75"/>
      <c r="DN151" s="75"/>
      <c r="DO151" s="75"/>
      <c r="DP151" s="75"/>
      <c r="DQ151" s="75"/>
      <c r="DR151" s="75"/>
      <c r="DS151" s="75"/>
      <c r="DT151" s="75"/>
      <c r="DU151" s="75"/>
      <c r="DV151" s="75"/>
      <c r="DW151" s="75"/>
      <c r="DX151" s="75"/>
      <c r="DY151" s="75"/>
      <c r="DZ151" s="75"/>
      <c r="EA151" s="75"/>
    </row>
    <row r="152" spans="10:131">
      <c r="J152" s="99"/>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74"/>
      <c r="BS152" s="79"/>
      <c r="BT152" s="80"/>
      <c r="BU152" s="75"/>
      <c r="BV152" s="75"/>
      <c r="BW152" s="75"/>
      <c r="BX152" s="75"/>
      <c r="BY152" s="75"/>
      <c r="BZ152" s="75"/>
      <c r="CA152" s="75"/>
      <c r="CB152" s="75"/>
      <c r="CC152" s="75"/>
      <c r="CD152" s="75"/>
      <c r="CE152" s="75"/>
      <c r="CF152" s="75"/>
      <c r="CG152" s="75"/>
      <c r="CH152" s="75"/>
      <c r="CI152" s="75"/>
      <c r="CJ152" s="75"/>
      <c r="CK152" s="75"/>
      <c r="CL152" s="75"/>
      <c r="CM152" s="75"/>
      <c r="CN152" s="75"/>
      <c r="CO152" s="75"/>
      <c r="CP152" s="75"/>
      <c r="CQ152" s="75"/>
      <c r="CR152" s="75"/>
      <c r="CS152" s="75"/>
      <c r="CT152" s="75"/>
      <c r="CU152" s="75"/>
      <c r="CV152" s="75"/>
      <c r="CX152" s="80"/>
      <c r="CY152" s="80"/>
      <c r="CZ152" s="75"/>
      <c r="DA152" s="75"/>
      <c r="DB152" s="75"/>
      <c r="DC152" s="75"/>
      <c r="DD152" s="75"/>
      <c r="DE152" s="75"/>
      <c r="DF152" s="75"/>
      <c r="DG152" s="75"/>
      <c r="DH152" s="75"/>
      <c r="DI152" s="75"/>
      <c r="DJ152" s="75"/>
      <c r="DK152" s="75"/>
      <c r="DL152" s="75"/>
      <c r="DM152" s="75"/>
      <c r="DN152" s="75"/>
      <c r="DO152" s="75"/>
      <c r="DP152" s="75"/>
      <c r="DQ152" s="75"/>
      <c r="DR152" s="75"/>
      <c r="DS152" s="75"/>
      <c r="DT152" s="75"/>
      <c r="DU152" s="75"/>
      <c r="DV152" s="75"/>
      <c r="DW152" s="75"/>
      <c r="DX152" s="75"/>
      <c r="DY152" s="75"/>
      <c r="DZ152" s="75"/>
      <c r="EA152" s="75"/>
    </row>
    <row r="153" spans="10:131">
      <c r="J153" s="99"/>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74"/>
      <c r="BS153" s="79"/>
      <c r="BT153" s="80"/>
      <c r="BU153" s="75"/>
      <c r="BV153" s="75"/>
      <c r="BW153" s="75"/>
      <c r="BX153" s="75"/>
      <c r="BY153" s="75"/>
      <c r="BZ153" s="75"/>
      <c r="CA153" s="75"/>
      <c r="CB153" s="75"/>
      <c r="CC153" s="75"/>
      <c r="CD153" s="75"/>
      <c r="CE153" s="75"/>
      <c r="CF153" s="75"/>
      <c r="CG153" s="75"/>
      <c r="CH153" s="75"/>
      <c r="CI153" s="75"/>
      <c r="CJ153" s="75"/>
      <c r="CK153" s="75"/>
      <c r="CL153" s="75"/>
      <c r="CM153" s="75"/>
      <c r="CN153" s="75"/>
      <c r="CO153" s="75"/>
      <c r="CP153" s="75"/>
      <c r="CQ153" s="75"/>
      <c r="CR153" s="75"/>
      <c r="CS153" s="75"/>
      <c r="CT153" s="75"/>
      <c r="CU153" s="75"/>
      <c r="CV153" s="75"/>
      <c r="CX153" s="80"/>
      <c r="CY153" s="80"/>
      <c r="CZ153" s="75"/>
      <c r="DA153" s="75"/>
      <c r="DB153" s="75"/>
      <c r="DC153" s="75"/>
      <c r="DD153" s="75"/>
      <c r="DE153" s="75"/>
      <c r="DF153" s="75"/>
      <c r="DG153" s="75"/>
      <c r="DH153" s="75"/>
      <c r="DI153" s="75"/>
      <c r="DJ153" s="75"/>
      <c r="DK153" s="75"/>
      <c r="DL153" s="75"/>
      <c r="DM153" s="75"/>
      <c r="DN153" s="75"/>
      <c r="DO153" s="75"/>
      <c r="DP153" s="75"/>
      <c r="DQ153" s="75"/>
      <c r="DR153" s="75"/>
      <c r="DS153" s="75"/>
      <c r="DT153" s="75"/>
      <c r="DU153" s="75"/>
      <c r="DV153" s="75"/>
      <c r="DW153" s="75"/>
      <c r="DX153" s="75"/>
      <c r="DY153" s="75"/>
      <c r="DZ153" s="75"/>
      <c r="EA153" s="75"/>
    </row>
    <row r="154" spans="10:131">
      <c r="J154" s="99"/>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74"/>
      <c r="BS154" s="79"/>
      <c r="BT154" s="80"/>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X154" s="80"/>
      <c r="CY154" s="80"/>
      <c r="CZ154" s="75"/>
      <c r="DA154" s="75"/>
      <c r="DB154" s="75"/>
      <c r="DC154" s="75"/>
      <c r="DD154" s="75"/>
      <c r="DE154" s="75"/>
      <c r="DF154" s="75"/>
      <c r="DG154" s="75"/>
      <c r="DH154" s="75"/>
      <c r="DI154" s="75"/>
      <c r="DJ154" s="75"/>
      <c r="DK154" s="75"/>
      <c r="DL154" s="75"/>
      <c r="DM154" s="75"/>
      <c r="DN154" s="75"/>
      <c r="DO154" s="75"/>
      <c r="DP154" s="75"/>
      <c r="DQ154" s="75"/>
      <c r="DR154" s="75"/>
      <c r="DS154" s="75"/>
      <c r="DT154" s="75"/>
      <c r="DU154" s="75"/>
      <c r="DV154" s="75"/>
      <c r="DW154" s="75"/>
      <c r="DX154" s="75"/>
      <c r="DY154" s="75"/>
      <c r="DZ154" s="75"/>
      <c r="EA154" s="75"/>
    </row>
    <row r="155" spans="10:131">
      <c r="J155" s="99"/>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74"/>
      <c r="BS155" s="79"/>
      <c r="BT155" s="80"/>
      <c r="BU155" s="75"/>
      <c r="BV155" s="75"/>
      <c r="BW155" s="75"/>
      <c r="BX155" s="75"/>
      <c r="BY155" s="75"/>
      <c r="BZ155" s="75"/>
      <c r="CA155" s="75"/>
      <c r="CB155" s="75"/>
      <c r="CC155" s="75"/>
      <c r="CD155" s="75"/>
      <c r="CE155" s="75"/>
      <c r="CF155" s="75"/>
      <c r="CG155" s="75"/>
      <c r="CH155" s="75"/>
      <c r="CI155" s="75"/>
      <c r="CJ155" s="75"/>
      <c r="CK155" s="75"/>
      <c r="CL155" s="75"/>
      <c r="CM155" s="75"/>
      <c r="CN155" s="75"/>
      <c r="CO155" s="75"/>
      <c r="CP155" s="75"/>
      <c r="CQ155" s="75"/>
      <c r="CR155" s="75"/>
      <c r="CS155" s="75"/>
      <c r="CT155" s="75"/>
      <c r="CU155" s="75"/>
      <c r="CV155" s="75"/>
      <c r="CX155" s="80"/>
      <c r="CY155" s="80"/>
      <c r="CZ155" s="75"/>
      <c r="DA155" s="75"/>
      <c r="DB155" s="75"/>
      <c r="DC155" s="75"/>
      <c r="DD155" s="75"/>
      <c r="DE155" s="75"/>
      <c r="DF155" s="75"/>
      <c r="DG155" s="75"/>
      <c r="DH155" s="75"/>
      <c r="DI155" s="75"/>
      <c r="DJ155" s="75"/>
      <c r="DK155" s="75"/>
      <c r="DL155" s="75"/>
      <c r="DM155" s="75"/>
      <c r="DN155" s="75"/>
      <c r="DO155" s="75"/>
      <c r="DP155" s="75"/>
      <c r="DQ155" s="75"/>
      <c r="DR155" s="75"/>
      <c r="DS155" s="75"/>
      <c r="DT155" s="75"/>
      <c r="DU155" s="75"/>
      <c r="DV155" s="75"/>
      <c r="DW155" s="75"/>
      <c r="DX155" s="75"/>
      <c r="DY155" s="75"/>
      <c r="DZ155" s="75"/>
      <c r="EA155" s="75"/>
    </row>
    <row r="156" spans="10:131">
      <c r="J156" s="99"/>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74"/>
      <c r="BS156" s="79"/>
      <c r="BT156" s="80"/>
      <c r="BU156" s="75"/>
      <c r="BV156" s="75"/>
      <c r="BW156" s="75"/>
      <c r="BX156" s="75"/>
      <c r="BY156" s="75"/>
      <c r="BZ156" s="75"/>
      <c r="CA156" s="75"/>
      <c r="CB156" s="75"/>
      <c r="CC156" s="75"/>
      <c r="CD156" s="75"/>
      <c r="CE156" s="75"/>
      <c r="CF156" s="75"/>
      <c r="CG156" s="75"/>
      <c r="CH156" s="75"/>
      <c r="CI156" s="75"/>
      <c r="CJ156" s="75"/>
      <c r="CK156" s="75"/>
      <c r="CL156" s="75"/>
      <c r="CM156" s="75"/>
      <c r="CN156" s="75"/>
      <c r="CO156" s="75"/>
      <c r="CP156" s="75"/>
      <c r="CQ156" s="75"/>
      <c r="CR156" s="75"/>
      <c r="CS156" s="75"/>
      <c r="CT156" s="75"/>
      <c r="CU156" s="75"/>
      <c r="CV156" s="75"/>
      <c r="CX156" s="80"/>
      <c r="CY156" s="80"/>
      <c r="CZ156" s="75"/>
      <c r="DA156" s="75"/>
      <c r="DB156" s="75"/>
      <c r="DC156" s="75"/>
      <c r="DD156" s="75"/>
      <c r="DE156" s="75"/>
      <c r="DF156" s="75"/>
      <c r="DG156" s="75"/>
      <c r="DH156" s="75"/>
      <c r="DI156" s="75"/>
      <c r="DJ156" s="75"/>
      <c r="DK156" s="75"/>
      <c r="DL156" s="75"/>
      <c r="DM156" s="75"/>
      <c r="DN156" s="75"/>
      <c r="DO156" s="75"/>
      <c r="DP156" s="75"/>
      <c r="DQ156" s="75"/>
      <c r="DR156" s="75"/>
      <c r="DS156" s="75"/>
      <c r="DT156" s="75"/>
      <c r="DU156" s="75"/>
      <c r="DV156" s="75"/>
      <c r="DW156" s="75"/>
      <c r="DX156" s="75"/>
      <c r="DY156" s="75"/>
      <c r="DZ156" s="75"/>
      <c r="EA156" s="75"/>
    </row>
    <row r="157" spans="10:131">
      <c r="J157" s="99"/>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74"/>
      <c r="BS157" s="74"/>
      <c r="BT157" s="80"/>
      <c r="BU157" s="75"/>
      <c r="BV157" s="75"/>
      <c r="BW157" s="75"/>
      <c r="BX157" s="75"/>
      <c r="BY157" s="75"/>
      <c r="BZ157" s="75"/>
      <c r="CA157" s="75"/>
      <c r="CB157" s="75"/>
      <c r="CC157" s="75"/>
      <c r="CD157" s="75"/>
      <c r="CE157" s="75"/>
      <c r="CF157" s="75"/>
      <c r="CG157" s="75"/>
      <c r="CH157" s="75"/>
      <c r="CI157" s="75"/>
      <c r="CJ157" s="75"/>
      <c r="CK157" s="75"/>
      <c r="CL157" s="75"/>
      <c r="CM157" s="75"/>
      <c r="CN157" s="75"/>
      <c r="CO157" s="75"/>
      <c r="CP157" s="75"/>
      <c r="CQ157" s="75"/>
      <c r="CR157" s="75"/>
      <c r="CS157" s="75"/>
      <c r="CT157" s="75"/>
      <c r="CU157" s="75"/>
      <c r="CV157" s="75"/>
      <c r="CX157" s="80"/>
      <c r="CY157" s="80"/>
      <c r="CZ157" s="75"/>
      <c r="DA157" s="75"/>
      <c r="DB157" s="75"/>
      <c r="DC157" s="75"/>
      <c r="DD157" s="75"/>
      <c r="DE157" s="75"/>
      <c r="DF157" s="75"/>
      <c r="DG157" s="75"/>
      <c r="DH157" s="75"/>
      <c r="DI157" s="75"/>
      <c r="DJ157" s="75"/>
      <c r="DK157" s="75"/>
      <c r="DL157" s="75"/>
      <c r="DM157" s="75"/>
      <c r="DN157" s="75"/>
      <c r="DO157" s="75"/>
      <c r="DP157" s="75"/>
      <c r="DQ157" s="75"/>
      <c r="DR157" s="75"/>
      <c r="DS157" s="75"/>
      <c r="DT157" s="75"/>
      <c r="DU157" s="75"/>
      <c r="DV157" s="75"/>
      <c r="DW157" s="75"/>
      <c r="DX157" s="75"/>
      <c r="DY157" s="75"/>
      <c r="DZ157" s="75"/>
      <c r="EA157" s="75"/>
    </row>
  </sheetData>
  <mergeCells count="2">
    <mergeCell ref="BS1:BZ1"/>
    <mergeCell ref="CX1:DE1"/>
  </mergeCells>
  <phoneticPr fontId="51" type="noConversion"/>
  <conditionalFormatting sqref="AN4:AN156 J4:J156">
    <cfRule type="expression" dxfId="11" priority="17" stopIfTrue="1">
      <formula>AND(J4&gt;0,J5&gt;0)</formula>
    </cfRule>
    <cfRule type="expression" dxfId="10" priority="18" stopIfTrue="1">
      <formula>AND(J4&gt;0,J5="")</formula>
    </cfRule>
  </conditionalFormatting>
  <conditionalFormatting sqref="CX56:CX106 BS108:BS157">
    <cfRule type="expression" dxfId="9" priority="16" stopIfTrue="1">
      <formula>BS56&gt;0</formula>
    </cfRule>
  </conditionalFormatting>
  <conditionalFormatting sqref="BS4:BS107 CX4:CX55">
    <cfRule type="expression" dxfId="8" priority="13" stopIfTrue="1">
      <formula>AND(BS4&gt;0,BS5&gt;0)</formula>
    </cfRule>
    <cfRule type="expression" dxfId="7" priority="14" stopIfTrue="1">
      <formula>AND(BS4&gt;0,BS5="")</formula>
    </cfRule>
  </conditionalFormatting>
  <conditionalFormatting sqref="BR159:BR65103">
    <cfRule type="expression" dxfId="6" priority="24" stopIfTrue="1">
      <formula>OR(BS160&lt;&gt;"",AQ159&lt;&gt;"")</formula>
    </cfRule>
  </conditionalFormatting>
  <conditionalFormatting sqref="BR4:BR157 CW4:CW65452">
    <cfRule type="expression" dxfId="5" priority="25" stopIfTrue="1">
      <formula>OR(BS4&lt;&gt;"",AQ4&lt;&gt;"")</formula>
    </cfRule>
  </conditionalFormatting>
  <conditionalFormatting sqref="BR65104:BR65452">
    <cfRule type="expression" dxfId="4" priority="38" stopIfTrue="1">
      <formula>OR(BM65453&lt;&gt;"",AQ65104&lt;&gt;"")</formula>
    </cfRule>
  </conditionalFormatting>
  <conditionalFormatting sqref="BR158">
    <cfRule type="expression" dxfId="3" priority="41" stopIfTrue="1">
      <formula>OR(#REF!&lt;&gt;"",AQ158&lt;&gt;"")</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3"/>
  <sheetViews>
    <sheetView topLeftCell="A37" workbookViewId="0">
      <selection activeCell="G64" sqref="G64"/>
    </sheetView>
  </sheetViews>
  <sheetFormatPr defaultRowHeight="12.75"/>
  <cols>
    <col min="1" max="1" width="30.625" style="70" bestFit="1" customWidth="1"/>
    <col min="2" max="2" width="2.375" style="70" bestFit="1" customWidth="1"/>
    <col min="3" max="3" width="8.875" style="70" bestFit="1" customWidth="1"/>
    <col min="4" max="4" width="10.25" style="70" bestFit="1" customWidth="1"/>
    <col min="5" max="7" width="8.25" style="70" bestFit="1" customWidth="1"/>
    <col min="8" max="8" width="9.5" style="70" customWidth="1"/>
    <col min="9" max="9" width="9" style="70"/>
    <col min="10" max="10" width="8.625" style="70" bestFit="1" customWidth="1"/>
    <col min="11" max="14" width="15.375" style="70" customWidth="1"/>
    <col min="15" max="15" width="0.75" style="196" customWidth="1"/>
    <col min="16" max="16384" width="9" style="70"/>
  </cols>
  <sheetData>
    <row r="1" spans="1:16" ht="24.75" customHeight="1">
      <c r="J1" s="185" t="str">
        <f>[2]!edb()</f>
        <v>Wind资讯</v>
      </c>
      <c r="K1" s="112"/>
      <c r="L1" s="112"/>
      <c r="M1" s="113"/>
      <c r="N1" s="113"/>
      <c r="O1" s="193"/>
    </row>
    <row r="2" spans="1:16" s="188" customFormat="1" ht="25.5">
      <c r="J2" s="189" t="s">
        <v>2706</v>
      </c>
      <c r="K2" s="190" t="s">
        <v>2707</v>
      </c>
      <c r="L2" s="190" t="s">
        <v>2708</v>
      </c>
      <c r="M2" s="191" t="s">
        <v>2709</v>
      </c>
      <c r="N2" s="191" t="s">
        <v>2710</v>
      </c>
      <c r="O2" s="194"/>
    </row>
    <row r="3" spans="1:16">
      <c r="J3" s="94" t="s">
        <v>2711</v>
      </c>
      <c r="K3" s="114" t="s">
        <v>2712</v>
      </c>
      <c r="L3" s="114" t="s">
        <v>2712</v>
      </c>
      <c r="M3" s="114" t="s">
        <v>2712</v>
      </c>
      <c r="N3" s="114" t="s">
        <v>2712</v>
      </c>
      <c r="O3" s="195"/>
    </row>
    <row r="4" spans="1:16">
      <c r="A4" s="204"/>
      <c r="B4" s="197"/>
      <c r="C4" s="197" t="s">
        <v>123</v>
      </c>
      <c r="D4" s="197" t="s">
        <v>124</v>
      </c>
      <c r="E4" s="197" t="s">
        <v>125</v>
      </c>
      <c r="F4" s="197" t="s">
        <v>126</v>
      </c>
      <c r="G4" s="197" t="s">
        <v>127</v>
      </c>
      <c r="H4" s="82"/>
      <c r="J4" s="94" t="s">
        <v>2713</v>
      </c>
      <c r="K4" s="114" t="s">
        <v>2714</v>
      </c>
      <c r="L4" s="114" t="s">
        <v>2715</v>
      </c>
      <c r="M4" s="114" t="s">
        <v>2714</v>
      </c>
      <c r="N4" s="114" t="s">
        <v>2715</v>
      </c>
    </row>
    <row r="5" spans="1:16">
      <c r="A5" s="71"/>
      <c r="B5" s="72"/>
      <c r="C5" s="82"/>
      <c r="D5" s="82"/>
      <c r="E5" s="82"/>
      <c r="J5" s="94" t="s">
        <v>2716</v>
      </c>
      <c r="K5" s="114" t="s">
        <v>2717</v>
      </c>
      <c r="L5" s="114" t="s">
        <v>2717</v>
      </c>
      <c r="M5" s="114" t="s">
        <v>2717</v>
      </c>
      <c r="N5" s="114" t="s">
        <v>2717</v>
      </c>
    </row>
    <row r="6" spans="1:16">
      <c r="A6" s="76" t="s">
        <v>119</v>
      </c>
      <c r="D6" s="77"/>
      <c r="J6" s="94" t="s">
        <v>2718</v>
      </c>
      <c r="K6" s="192" t="s">
        <v>2719</v>
      </c>
      <c r="L6" s="192" t="s">
        <v>2719</v>
      </c>
      <c r="M6" s="192" t="s">
        <v>2719</v>
      </c>
      <c r="N6" s="192" t="s">
        <v>2719</v>
      </c>
      <c r="P6" s="75"/>
    </row>
    <row r="7" spans="1:16">
      <c r="J7" s="186">
        <v>40086</v>
      </c>
      <c r="K7" s="187">
        <v>56.4</v>
      </c>
      <c r="L7" s="187">
        <v>896.9</v>
      </c>
      <c r="M7" s="187">
        <v>62.9</v>
      </c>
      <c r="N7" s="187">
        <v>146.28</v>
      </c>
      <c r="P7" s="75"/>
    </row>
    <row r="8" spans="1:16">
      <c r="A8" s="202" t="s">
        <v>623</v>
      </c>
      <c r="B8" s="70">
        <v>4</v>
      </c>
      <c r="D8" s="203"/>
      <c r="J8" s="186">
        <v>40117</v>
      </c>
      <c r="K8" s="187">
        <v>44</v>
      </c>
      <c r="L8" s="187">
        <v>1005.91</v>
      </c>
      <c r="M8" s="187">
        <v>-12.65</v>
      </c>
      <c r="N8" s="187">
        <v>109.01</v>
      </c>
      <c r="P8" s="75"/>
    </row>
    <row r="9" spans="1:16">
      <c r="A9" s="203" t="s">
        <v>624</v>
      </c>
      <c r="J9" s="186">
        <v>40147</v>
      </c>
      <c r="K9" s="187">
        <v>38.46</v>
      </c>
      <c r="L9" s="187">
        <v>1150.75</v>
      </c>
      <c r="M9" s="187">
        <v>9.23</v>
      </c>
      <c r="N9" s="187">
        <v>144.84</v>
      </c>
      <c r="P9" s="75"/>
    </row>
    <row r="10" spans="1:16">
      <c r="A10" s="202" t="s">
        <v>625</v>
      </c>
      <c r="J10" s="186">
        <v>40178</v>
      </c>
      <c r="K10" s="187">
        <v>0</v>
      </c>
      <c r="L10" s="187">
        <v>1864.82</v>
      </c>
      <c r="M10" s="187">
        <v>0</v>
      </c>
      <c r="N10" s="187">
        <v>0</v>
      </c>
      <c r="P10" s="75"/>
    </row>
    <row r="11" spans="1:16">
      <c r="A11" s="202" t="s">
        <v>626</v>
      </c>
      <c r="J11" s="186">
        <v>40209</v>
      </c>
      <c r="K11" s="187">
        <v>-34.299999999999997</v>
      </c>
      <c r="L11" s="187">
        <v>51.8</v>
      </c>
      <c r="M11" s="187">
        <v>-34.299999999999997</v>
      </c>
      <c r="N11" s="187">
        <v>51.8</v>
      </c>
      <c r="P11" s="75"/>
    </row>
    <row r="12" spans="1:16">
      <c r="A12" s="115"/>
      <c r="J12" s="186">
        <v>40237</v>
      </c>
      <c r="K12" s="187">
        <v>-11.8</v>
      </c>
      <c r="L12" s="187">
        <v>112.49</v>
      </c>
      <c r="M12" s="187">
        <v>24.57</v>
      </c>
      <c r="N12" s="187">
        <v>60.69</v>
      </c>
    </row>
    <row r="13" spans="1:16">
      <c r="J13" s="186">
        <v>40268</v>
      </c>
      <c r="K13" s="187">
        <v>-21.1</v>
      </c>
      <c r="L13" s="187">
        <v>172.89</v>
      </c>
      <c r="M13" s="187">
        <v>-34.08</v>
      </c>
      <c r="N13" s="187">
        <v>60.4</v>
      </c>
    </row>
    <row r="14" spans="1:16">
      <c r="A14" s="70" t="s">
        <v>129</v>
      </c>
      <c r="B14" s="70">
        <v>3</v>
      </c>
      <c r="J14" s="186">
        <v>40298</v>
      </c>
      <c r="K14" s="187">
        <v>-22.8</v>
      </c>
      <c r="L14" s="187">
        <v>247.27</v>
      </c>
      <c r="M14" s="187">
        <v>-26.33</v>
      </c>
      <c r="N14" s="187">
        <v>74.38</v>
      </c>
    </row>
    <row r="15" spans="1:16">
      <c r="A15" s="132" t="s">
        <v>627</v>
      </c>
      <c r="J15" s="186">
        <v>40329</v>
      </c>
      <c r="K15" s="187">
        <v>-18.77</v>
      </c>
      <c r="L15" s="187">
        <v>336.75</v>
      </c>
      <c r="M15" s="187">
        <v>-5.25</v>
      </c>
      <c r="N15" s="187">
        <v>89.48</v>
      </c>
    </row>
    <row r="16" spans="1:16">
      <c r="A16" s="203" t="s">
        <v>695</v>
      </c>
      <c r="J16" s="186">
        <v>40359</v>
      </c>
      <c r="K16" s="187">
        <v>2.34</v>
      </c>
      <c r="L16" s="187">
        <v>540.45000000000005</v>
      </c>
      <c r="M16" s="187">
        <v>79.42</v>
      </c>
      <c r="N16" s="187">
        <v>203.7</v>
      </c>
    </row>
    <row r="17" spans="1:14">
      <c r="J17" s="186">
        <v>40390</v>
      </c>
      <c r="K17" s="187">
        <v>8.8000000000000007</v>
      </c>
      <c r="L17" s="187">
        <v>672.75</v>
      </c>
      <c r="M17" s="187">
        <v>46.45</v>
      </c>
      <c r="N17" s="187">
        <v>132.30000000000001</v>
      </c>
    </row>
    <row r="18" spans="1:14">
      <c r="J18" s="186">
        <v>40421</v>
      </c>
      <c r="K18" s="187">
        <v>11.1</v>
      </c>
      <c r="L18" s="187">
        <v>833.99</v>
      </c>
      <c r="M18" s="187">
        <v>21.98</v>
      </c>
      <c r="N18" s="187">
        <v>161.24</v>
      </c>
    </row>
    <row r="19" spans="1:14">
      <c r="J19" s="186">
        <v>40451</v>
      </c>
      <c r="K19" s="187">
        <v>24.5</v>
      </c>
      <c r="L19" s="187">
        <v>1116.31</v>
      </c>
      <c r="M19" s="187">
        <v>93</v>
      </c>
      <c r="N19" s="187">
        <v>282.32</v>
      </c>
    </row>
    <row r="20" spans="1:14">
      <c r="J20" s="186">
        <v>40482</v>
      </c>
      <c r="K20" s="187">
        <v>34.9</v>
      </c>
      <c r="L20" s="187">
        <v>1356.5</v>
      </c>
      <c r="M20" s="187">
        <v>120.34</v>
      </c>
      <c r="N20" s="187">
        <v>240.19</v>
      </c>
    </row>
    <row r="21" spans="1:14">
      <c r="J21" s="186">
        <v>40512</v>
      </c>
      <c r="K21" s="187">
        <v>50.5</v>
      </c>
      <c r="L21" s="187">
        <v>1732.24</v>
      </c>
      <c r="M21" s="187">
        <v>159.41999999999999</v>
      </c>
      <c r="N21" s="187">
        <v>375.74</v>
      </c>
    </row>
    <row r="22" spans="1:14">
      <c r="J22" s="186">
        <v>40543</v>
      </c>
      <c r="K22" s="187">
        <v>25.4</v>
      </c>
      <c r="L22" s="187">
        <v>2426</v>
      </c>
      <c r="M22" s="187">
        <v>0</v>
      </c>
      <c r="N22" s="187">
        <v>0</v>
      </c>
    </row>
    <row r="23" spans="1:14">
      <c r="J23" s="186">
        <v>40574</v>
      </c>
      <c r="K23" s="187">
        <v>51.41</v>
      </c>
      <c r="L23" s="187">
        <v>78.430000000000007</v>
      </c>
      <c r="M23" s="187">
        <v>51.41</v>
      </c>
      <c r="N23" s="187">
        <v>78.430000000000007</v>
      </c>
    </row>
    <row r="24" spans="1:14">
      <c r="A24" s="77" t="s">
        <v>120</v>
      </c>
      <c r="J24" s="186">
        <v>40602</v>
      </c>
      <c r="K24" s="187">
        <v>1.5</v>
      </c>
      <c r="L24" s="187">
        <v>114.13</v>
      </c>
      <c r="M24" s="187">
        <v>0</v>
      </c>
      <c r="N24" s="187">
        <v>0</v>
      </c>
    </row>
    <row r="25" spans="1:14">
      <c r="J25" s="186">
        <v>40633</v>
      </c>
      <c r="K25" s="187">
        <v>33.1</v>
      </c>
      <c r="L25" s="187">
        <v>230.1</v>
      </c>
      <c r="M25" s="187">
        <v>92</v>
      </c>
      <c r="N25" s="187">
        <v>115.97</v>
      </c>
    </row>
    <row r="26" spans="1:14">
      <c r="J26" s="186">
        <v>40663</v>
      </c>
      <c r="K26" s="187">
        <v>37.200000000000003</v>
      </c>
      <c r="L26" s="187">
        <v>339.31</v>
      </c>
      <c r="M26" s="187">
        <v>46.83</v>
      </c>
      <c r="N26" s="187">
        <v>109.21</v>
      </c>
    </row>
    <row r="27" spans="1:14">
      <c r="J27" s="186">
        <v>40694</v>
      </c>
      <c r="K27" s="187">
        <v>44.8</v>
      </c>
      <c r="L27" s="187">
        <v>487.73</v>
      </c>
      <c r="M27" s="187">
        <v>65.87</v>
      </c>
      <c r="N27" s="187">
        <v>148.41999999999999</v>
      </c>
    </row>
    <row r="28" spans="1:14">
      <c r="J28" s="186">
        <v>40724</v>
      </c>
      <c r="K28" s="187">
        <v>35.9</v>
      </c>
      <c r="L28" s="187">
        <v>734.44</v>
      </c>
      <c r="M28" s="187">
        <v>21.11</v>
      </c>
      <c r="N28" s="187">
        <v>246.71</v>
      </c>
    </row>
    <row r="29" spans="1:14">
      <c r="J29" s="186">
        <v>40755</v>
      </c>
      <c r="K29" s="187">
        <v>27.5</v>
      </c>
      <c r="L29" s="187">
        <v>857.8</v>
      </c>
      <c r="M29" s="187">
        <v>-6.76</v>
      </c>
      <c r="N29" s="187">
        <v>123.36</v>
      </c>
    </row>
    <row r="30" spans="1:14">
      <c r="J30" s="186">
        <v>40786</v>
      </c>
      <c r="K30" s="187">
        <v>27.2</v>
      </c>
      <c r="L30" s="187">
        <v>1060.83</v>
      </c>
      <c r="M30" s="187">
        <v>25.92</v>
      </c>
      <c r="N30" s="187">
        <v>203.03</v>
      </c>
    </row>
    <row r="31" spans="1:14">
      <c r="J31" s="186">
        <v>40816</v>
      </c>
      <c r="K31" s="187">
        <v>20.2</v>
      </c>
      <c r="L31" s="187">
        <v>1341.85</v>
      </c>
      <c r="M31" s="187">
        <v>-0.46</v>
      </c>
      <c r="N31" s="187">
        <v>281.02</v>
      </c>
    </row>
    <row r="32" spans="1:14">
      <c r="J32" s="186">
        <v>40847</v>
      </c>
      <c r="K32" s="187">
        <v>16.18</v>
      </c>
      <c r="L32" s="187">
        <v>1575.95</v>
      </c>
      <c r="M32" s="187">
        <v>-2.54</v>
      </c>
      <c r="N32" s="187">
        <v>234.1</v>
      </c>
    </row>
    <row r="33" spans="10:14">
      <c r="J33" s="186">
        <v>40877</v>
      </c>
      <c r="K33" s="187">
        <v>10.73</v>
      </c>
      <c r="L33" s="187">
        <v>1918.17</v>
      </c>
      <c r="M33" s="187">
        <v>-8.92</v>
      </c>
      <c r="N33" s="187">
        <v>342.22</v>
      </c>
    </row>
    <row r="34" spans="10:14">
      <c r="J34" s="186">
        <v>40908</v>
      </c>
      <c r="K34" s="187">
        <v>7.2</v>
      </c>
      <c r="L34" s="187">
        <v>2618</v>
      </c>
      <c r="M34" s="187">
        <v>0</v>
      </c>
      <c r="N34" s="187">
        <v>0</v>
      </c>
    </row>
    <row r="35" spans="10:14">
      <c r="J35" s="186">
        <v>40939</v>
      </c>
      <c r="K35" s="187">
        <v>8.24</v>
      </c>
      <c r="L35" s="187">
        <v>84.89</v>
      </c>
      <c r="M35" s="187">
        <v>8.24</v>
      </c>
      <c r="N35" s="187">
        <v>84.89</v>
      </c>
    </row>
    <row r="36" spans="10:14">
      <c r="J36" s="186">
        <v>40968</v>
      </c>
      <c r="K36" s="187">
        <v>77.97</v>
      </c>
      <c r="L36" s="187">
        <v>203.12</v>
      </c>
      <c r="M36" s="187">
        <v>0</v>
      </c>
      <c r="N36" s="187">
        <v>118.23</v>
      </c>
    </row>
    <row r="37" spans="10:14">
      <c r="J37" s="186">
        <v>40999</v>
      </c>
      <c r="K37" s="187">
        <v>64.84</v>
      </c>
      <c r="L37" s="187">
        <v>379.29</v>
      </c>
      <c r="M37" s="187">
        <v>51.91</v>
      </c>
      <c r="N37" s="187">
        <v>176.17</v>
      </c>
    </row>
    <row r="38" spans="10:14">
      <c r="J38" s="186">
        <v>41029</v>
      </c>
      <c r="K38" s="187">
        <v>44.42</v>
      </c>
      <c r="L38" s="187">
        <v>490.02</v>
      </c>
      <c r="M38" s="187">
        <v>1.39</v>
      </c>
      <c r="N38" s="187">
        <v>110.73</v>
      </c>
    </row>
    <row r="39" spans="10:14">
      <c r="J39" s="186">
        <v>41060</v>
      </c>
      <c r="K39" s="187">
        <v>34.86</v>
      </c>
      <c r="L39" s="187">
        <v>657.74</v>
      </c>
      <c r="M39" s="187">
        <v>13</v>
      </c>
      <c r="N39" s="187">
        <v>167.72</v>
      </c>
    </row>
    <row r="40" spans="10:14">
      <c r="J40" s="186">
        <v>41090</v>
      </c>
      <c r="K40" s="187">
        <v>26.3</v>
      </c>
      <c r="L40" s="187">
        <v>927.6</v>
      </c>
      <c r="M40" s="187">
        <v>9.36</v>
      </c>
      <c r="N40" s="187">
        <v>269.8</v>
      </c>
    </row>
    <row r="41" spans="10:14">
      <c r="J41" s="186">
        <v>41121</v>
      </c>
      <c r="K41" s="187">
        <v>28.8</v>
      </c>
      <c r="L41" s="187">
        <v>1104.5999999999999</v>
      </c>
      <c r="M41" s="187">
        <v>43.6</v>
      </c>
      <c r="N41" s="187">
        <v>177.1</v>
      </c>
    </row>
    <row r="42" spans="10:14">
      <c r="J42" s="186">
        <v>41152</v>
      </c>
      <c r="K42" s="187">
        <v>24.3</v>
      </c>
      <c r="L42" s="187">
        <v>1318.2</v>
      </c>
      <c r="M42" s="187">
        <v>5.2</v>
      </c>
      <c r="N42" s="187">
        <v>213.6</v>
      </c>
    </row>
    <row r="43" spans="10:14">
      <c r="J43" s="186">
        <v>41182</v>
      </c>
      <c r="K43" s="187">
        <v>19.2</v>
      </c>
      <c r="L43" s="187">
        <v>1598.9</v>
      </c>
      <c r="M43" s="187">
        <v>-0.11</v>
      </c>
      <c r="N43" s="187">
        <v>280.7</v>
      </c>
    </row>
    <row r="44" spans="10:14">
      <c r="J44" s="186">
        <v>41213</v>
      </c>
      <c r="K44" s="187">
        <v>16.3</v>
      </c>
      <c r="L44" s="187">
        <v>1833.3</v>
      </c>
      <c r="M44" s="187">
        <v>0.09</v>
      </c>
      <c r="N44" s="187">
        <v>234.3</v>
      </c>
    </row>
    <row r="45" spans="10:14">
      <c r="J45" s="186">
        <v>41243</v>
      </c>
      <c r="K45" s="187">
        <v>12.6</v>
      </c>
      <c r="L45" s="187">
        <v>2159.1799999999998</v>
      </c>
      <c r="M45" s="187">
        <v>-4.7699999999999996</v>
      </c>
      <c r="N45" s="187">
        <v>325.89999999999998</v>
      </c>
    </row>
    <row r="46" spans="10:14">
      <c r="J46" s="186">
        <v>41274</v>
      </c>
      <c r="K46" s="187">
        <v>11</v>
      </c>
      <c r="L46" s="187">
        <v>2932</v>
      </c>
      <c r="M46" s="187">
        <v>0</v>
      </c>
      <c r="N46" s="187">
        <v>0</v>
      </c>
    </row>
    <row r="47" spans="10:14">
      <c r="J47" s="186">
        <v>41305</v>
      </c>
      <c r="K47" s="187">
        <v>100.7</v>
      </c>
      <c r="L47" s="187">
        <v>170.34</v>
      </c>
      <c r="M47" s="187">
        <v>100.7</v>
      </c>
      <c r="N47" s="187">
        <v>170.34</v>
      </c>
    </row>
    <row r="48" spans="10:14">
      <c r="J48" s="186">
        <v>41333</v>
      </c>
      <c r="K48" s="187">
        <v>42.7</v>
      </c>
      <c r="L48" s="187">
        <v>289.77999999999997</v>
      </c>
      <c r="M48" s="187">
        <v>1.02</v>
      </c>
      <c r="N48" s="187">
        <v>119.44</v>
      </c>
    </row>
    <row r="49" spans="10:14">
      <c r="J49" s="186">
        <v>41364</v>
      </c>
      <c r="K49" s="187">
        <v>28</v>
      </c>
      <c r="L49" s="187">
        <v>485.59</v>
      </c>
      <c r="M49" s="187">
        <v>11.15</v>
      </c>
      <c r="N49" s="187">
        <v>195.81</v>
      </c>
    </row>
    <row r="50" spans="10:14">
      <c r="J50" s="186">
        <v>41394</v>
      </c>
      <c r="K50" s="187">
        <v>28.643699999999999</v>
      </c>
      <c r="L50" s="187">
        <v>630.38</v>
      </c>
      <c r="M50" s="187">
        <v>30.76</v>
      </c>
      <c r="N50" s="187">
        <v>144.79</v>
      </c>
    </row>
    <row r="51" spans="10:14">
      <c r="J51" s="186">
        <v>41425</v>
      </c>
      <c r="K51" s="187">
        <v>24.89</v>
      </c>
      <c r="L51" s="187">
        <v>821.46</v>
      </c>
      <c r="M51" s="187">
        <v>13.93</v>
      </c>
      <c r="N51" s="187">
        <v>191.08</v>
      </c>
    </row>
    <row r="52" spans="10:14">
      <c r="J52" s="186">
        <v>41455</v>
      </c>
      <c r="K52" s="187">
        <v>14.13</v>
      </c>
      <c r="L52" s="187">
        <v>1058.6199999999999</v>
      </c>
      <c r="M52" s="187">
        <v>-12.1</v>
      </c>
      <c r="N52" s="187">
        <v>237.16</v>
      </c>
    </row>
    <row r="53" spans="10:14">
      <c r="J53" s="186">
        <v>41486</v>
      </c>
      <c r="K53" s="187">
        <v>11.2</v>
      </c>
      <c r="L53" s="187">
        <v>1228.33</v>
      </c>
      <c r="M53" s="187">
        <v>-4.17</v>
      </c>
      <c r="N53" s="187">
        <v>169.71</v>
      </c>
    </row>
    <row r="54" spans="10:14">
      <c r="J54" s="186">
        <v>41517</v>
      </c>
      <c r="K54" s="187">
        <v>9.02</v>
      </c>
      <c r="L54" s="187">
        <v>1437.21</v>
      </c>
      <c r="M54" s="187">
        <v>-2.21</v>
      </c>
      <c r="N54" s="187">
        <v>208.88</v>
      </c>
    </row>
    <row r="55" spans="10:14">
      <c r="J55" s="186">
        <v>41547</v>
      </c>
      <c r="K55" s="187">
        <v>8.67</v>
      </c>
      <c r="L55" s="187">
        <v>1737.6</v>
      </c>
      <c r="M55" s="187">
        <v>7.01</v>
      </c>
      <c r="N55" s="187">
        <v>300.39</v>
      </c>
    </row>
    <row r="56" spans="10:14">
      <c r="J56" s="186">
        <v>41578</v>
      </c>
      <c r="K56" s="187">
        <v>12.65</v>
      </c>
      <c r="L56" s="187">
        <v>2065.2199999999998</v>
      </c>
      <c r="M56" s="187">
        <v>39.83</v>
      </c>
      <c r="N56" s="187">
        <v>327.62</v>
      </c>
    </row>
    <row r="57" spans="10:14">
      <c r="J57" s="186">
        <v>41608</v>
      </c>
      <c r="K57" s="187">
        <v>14.12</v>
      </c>
      <c r="L57" s="187">
        <v>2464.11</v>
      </c>
      <c r="M57" s="187">
        <v>22.4</v>
      </c>
      <c r="N57" s="187">
        <v>398.89</v>
      </c>
    </row>
    <row r="58" spans="10:14">
      <c r="J58" s="186">
        <v>41639</v>
      </c>
      <c r="K58" s="187">
        <v>14.2</v>
      </c>
      <c r="L58" s="187">
        <v>3383</v>
      </c>
      <c r="M58" s="187">
        <v>0</v>
      </c>
      <c r="N58" s="187">
        <v>918.89</v>
      </c>
    </row>
    <row r="59" spans="10:14">
      <c r="J59" s="186">
        <v>41670</v>
      </c>
      <c r="K59" s="187">
        <v>-3.67</v>
      </c>
      <c r="L59" s="187">
        <v>164.53</v>
      </c>
      <c r="M59" s="187">
        <v>-3.67</v>
      </c>
      <c r="N59" s="187">
        <v>164.53</v>
      </c>
    </row>
    <row r="60" spans="10:14">
      <c r="J60" s="186">
        <v>41698</v>
      </c>
      <c r="K60" s="187">
        <v>-12.279400000000001</v>
      </c>
      <c r="L60" s="187">
        <v>254.96</v>
      </c>
      <c r="M60" s="187">
        <v>-24.2883</v>
      </c>
      <c r="N60" s="187">
        <v>90.43</v>
      </c>
    </row>
    <row r="61" spans="10:14">
      <c r="J61" s="186">
        <v>41729</v>
      </c>
      <c r="K61" s="187">
        <v>-4.7492000000000001</v>
      </c>
      <c r="L61" s="187">
        <v>467.51</v>
      </c>
      <c r="M61" s="187">
        <v>8.5490999999999993</v>
      </c>
      <c r="N61" s="187">
        <v>212.55</v>
      </c>
    </row>
    <row r="62" spans="10:14">
      <c r="J62" s="186">
        <v>41759</v>
      </c>
      <c r="K62" s="187">
        <v>-8.4611000000000001</v>
      </c>
      <c r="L62" s="187">
        <v>602.92999999999995</v>
      </c>
      <c r="M62" s="187">
        <v>-6.4714</v>
      </c>
      <c r="N62" s="187">
        <v>135.41999999999999</v>
      </c>
    </row>
    <row r="63" spans="10:14">
      <c r="J63" s="186">
        <v>41790</v>
      </c>
      <c r="K63" s="187">
        <v>-0.10489999999999999</v>
      </c>
      <c r="L63" s="187">
        <v>866.53</v>
      </c>
      <c r="M63" s="187">
        <v>37.950000000000003</v>
      </c>
      <c r="N63" s="187">
        <v>263.60000000000002</v>
      </c>
    </row>
    <row r="64" spans="10:14">
      <c r="J64" s="186">
        <v>41820</v>
      </c>
      <c r="K64" s="187">
        <v>11.4</v>
      </c>
      <c r="L64" s="187">
        <v>1239.68</v>
      </c>
      <c r="M64" s="187">
        <v>57.341000000000001</v>
      </c>
      <c r="N64" s="187">
        <v>373.15</v>
      </c>
    </row>
    <row r="65" spans="10:14">
      <c r="J65" s="186">
        <v>41851</v>
      </c>
      <c r="K65" s="187">
        <v>15.4</v>
      </c>
      <c r="L65" s="187">
        <v>1494.99</v>
      </c>
      <c r="M65" s="187">
        <v>50.439</v>
      </c>
      <c r="N65" s="187">
        <v>255.31</v>
      </c>
    </row>
    <row r="66" spans="10:14">
      <c r="J66" s="225">
        <v>41882</v>
      </c>
      <c r="K66" s="226">
        <v>15.9</v>
      </c>
      <c r="L66" s="226">
        <v>1765.03</v>
      </c>
      <c r="M66" s="226">
        <v>29.28</v>
      </c>
      <c r="N66" s="226">
        <v>270.04000000000002</v>
      </c>
    </row>
    <row r="67" spans="10:14">
      <c r="J67" s="85"/>
      <c r="K67" s="108"/>
      <c r="L67" s="108"/>
      <c r="M67" s="108"/>
      <c r="N67" s="108"/>
    </row>
    <row r="68" spans="10:14">
      <c r="J68" s="85"/>
      <c r="K68" s="108"/>
      <c r="L68" s="108"/>
      <c r="M68" s="108"/>
      <c r="N68" s="108"/>
    </row>
    <row r="69" spans="10:14">
      <c r="J69" s="85"/>
      <c r="K69" s="108"/>
      <c r="L69" s="108"/>
      <c r="M69" s="108"/>
      <c r="N69" s="108"/>
    </row>
    <row r="70" spans="10:14">
      <c r="J70" s="85"/>
      <c r="K70" s="108"/>
      <c r="L70" s="108"/>
      <c r="M70" s="108"/>
      <c r="N70" s="108"/>
    </row>
    <row r="71" spans="10:14">
      <c r="J71" s="85"/>
      <c r="K71" s="108"/>
      <c r="L71" s="108"/>
      <c r="M71" s="108"/>
      <c r="N71" s="108"/>
    </row>
    <row r="72" spans="10:14">
      <c r="J72" s="85"/>
      <c r="K72" s="108"/>
      <c r="L72" s="108"/>
      <c r="M72" s="108"/>
      <c r="N72" s="108"/>
    </row>
    <row r="73" spans="10:14">
      <c r="J73" s="85"/>
      <c r="K73" s="108"/>
      <c r="L73" s="108"/>
      <c r="M73" s="108"/>
      <c r="N73" s="108"/>
    </row>
    <row r="74" spans="10:14">
      <c r="J74" s="85"/>
      <c r="K74" s="108"/>
      <c r="L74" s="108"/>
      <c r="M74" s="108"/>
      <c r="N74" s="108"/>
    </row>
    <row r="75" spans="10:14">
      <c r="J75" s="85"/>
      <c r="K75" s="108"/>
      <c r="L75" s="108"/>
      <c r="M75" s="108"/>
      <c r="N75" s="108"/>
    </row>
    <row r="76" spans="10:14">
      <c r="J76" s="85"/>
      <c r="K76" s="108"/>
      <c r="L76" s="108"/>
      <c r="M76" s="108"/>
      <c r="N76" s="108"/>
    </row>
    <row r="77" spans="10:14">
      <c r="J77" s="85"/>
      <c r="K77" s="108"/>
      <c r="L77" s="108"/>
      <c r="M77" s="108"/>
      <c r="N77" s="108"/>
    </row>
    <row r="79" spans="10:14">
      <c r="J79" s="85"/>
      <c r="K79" s="108"/>
      <c r="L79" s="108"/>
      <c r="M79" s="108"/>
      <c r="N79" s="108"/>
    </row>
    <row r="80" spans="10:14">
      <c r="J80" s="85"/>
      <c r="K80" s="108"/>
      <c r="L80" s="108"/>
      <c r="M80" s="108"/>
      <c r="N80" s="108"/>
    </row>
    <row r="81" spans="10:14">
      <c r="J81" s="85"/>
      <c r="K81" s="108"/>
      <c r="L81" s="108"/>
      <c r="M81" s="108"/>
      <c r="N81" s="108"/>
    </row>
    <row r="82" spans="10:14">
      <c r="J82" s="85"/>
      <c r="K82" s="108"/>
      <c r="L82" s="108"/>
      <c r="M82" s="108"/>
      <c r="N82" s="108"/>
    </row>
    <row r="83" spans="10:14">
      <c r="J83" s="85"/>
      <c r="K83" s="108"/>
      <c r="L83" s="108"/>
      <c r="M83" s="108"/>
      <c r="N83" s="108"/>
    </row>
    <row r="84" spans="10:14">
      <c r="J84" s="85"/>
      <c r="K84" s="108"/>
      <c r="L84" s="108"/>
      <c r="M84" s="108"/>
      <c r="N84" s="108"/>
    </row>
    <row r="85" spans="10:14">
      <c r="J85" s="85"/>
      <c r="K85" s="108"/>
      <c r="L85" s="108"/>
      <c r="M85" s="108"/>
      <c r="N85" s="108"/>
    </row>
    <row r="86" spans="10:14">
      <c r="J86" s="85"/>
      <c r="K86" s="108"/>
      <c r="L86" s="108"/>
      <c r="M86" s="108"/>
      <c r="N86" s="108"/>
    </row>
    <row r="87" spans="10:14">
      <c r="J87" s="85"/>
      <c r="K87" s="108"/>
      <c r="L87" s="108"/>
      <c r="M87" s="108"/>
      <c r="N87" s="108"/>
    </row>
    <row r="88" spans="10:14">
      <c r="J88" s="85"/>
      <c r="K88" s="108"/>
      <c r="L88" s="108"/>
      <c r="M88" s="108"/>
      <c r="N88" s="108"/>
    </row>
    <row r="89" spans="10:14">
      <c r="J89" s="85"/>
      <c r="K89" s="108"/>
      <c r="L89" s="108"/>
      <c r="M89" s="108"/>
      <c r="N89" s="108"/>
    </row>
    <row r="90" spans="10:14">
      <c r="J90" s="85"/>
      <c r="K90" s="108"/>
      <c r="L90" s="108"/>
      <c r="M90" s="108"/>
      <c r="N90" s="108"/>
    </row>
    <row r="91" spans="10:14">
      <c r="J91" s="85"/>
      <c r="K91" s="108"/>
      <c r="L91" s="108"/>
      <c r="M91" s="108"/>
      <c r="N91" s="108"/>
    </row>
    <row r="92" spans="10:14">
      <c r="J92" s="85"/>
      <c r="K92" s="108"/>
      <c r="L92" s="108"/>
      <c r="M92" s="108"/>
      <c r="N92" s="108"/>
    </row>
    <row r="93" spans="10:14">
      <c r="J93" s="85"/>
      <c r="K93" s="108"/>
      <c r="L93" s="108"/>
      <c r="M93" s="108"/>
      <c r="N93" s="108"/>
    </row>
    <row r="94" spans="10:14">
      <c r="J94" s="85"/>
      <c r="K94" s="108"/>
      <c r="L94" s="108"/>
      <c r="M94" s="108"/>
      <c r="N94" s="108"/>
    </row>
    <row r="95" spans="10:14">
      <c r="J95" s="85"/>
      <c r="K95" s="108"/>
      <c r="L95" s="108"/>
      <c r="M95" s="108"/>
      <c r="N95" s="108"/>
    </row>
    <row r="96" spans="10:14">
      <c r="J96" s="85"/>
      <c r="K96" s="108"/>
      <c r="L96" s="108"/>
      <c r="M96" s="108"/>
      <c r="N96" s="108"/>
    </row>
    <row r="97" spans="10:14">
      <c r="J97" s="85"/>
      <c r="K97" s="108"/>
      <c r="L97" s="108"/>
      <c r="M97" s="108"/>
      <c r="N97" s="108"/>
    </row>
    <row r="98" spans="10:14">
      <c r="J98" s="85"/>
      <c r="K98" s="108"/>
      <c r="L98" s="108"/>
      <c r="M98" s="108"/>
      <c r="N98" s="108"/>
    </row>
    <row r="99" spans="10:14">
      <c r="J99" s="85"/>
      <c r="K99" s="108"/>
      <c r="L99" s="108"/>
      <c r="M99" s="108"/>
      <c r="N99" s="108"/>
    </row>
    <row r="100" spans="10:14">
      <c r="J100" s="85"/>
      <c r="K100" s="108"/>
      <c r="L100" s="108"/>
      <c r="M100" s="108"/>
      <c r="N100" s="108"/>
    </row>
    <row r="101" spans="10:14">
      <c r="J101" s="85"/>
      <c r="K101" s="108"/>
      <c r="L101" s="108"/>
      <c r="M101" s="108"/>
      <c r="N101" s="108"/>
    </row>
    <row r="102" spans="10:14">
      <c r="J102" s="85"/>
      <c r="K102" s="108"/>
      <c r="L102" s="108"/>
      <c r="M102" s="108"/>
      <c r="N102" s="108"/>
    </row>
    <row r="103" spans="10:14">
      <c r="J103" s="85"/>
      <c r="K103" s="108"/>
      <c r="L103" s="108"/>
      <c r="M103" s="108"/>
      <c r="N103" s="108"/>
    </row>
    <row r="104" spans="10:14">
      <c r="J104" s="85"/>
      <c r="K104" s="108"/>
      <c r="L104" s="108"/>
      <c r="M104" s="108"/>
      <c r="N104" s="108"/>
    </row>
    <row r="105" spans="10:14">
      <c r="J105" s="85"/>
      <c r="K105" s="108"/>
      <c r="L105" s="108"/>
      <c r="M105" s="108"/>
      <c r="N105" s="108"/>
    </row>
    <row r="106" spans="10:14">
      <c r="J106" s="85"/>
      <c r="K106" s="108"/>
      <c r="L106" s="108"/>
      <c r="M106" s="108"/>
      <c r="N106" s="108"/>
    </row>
    <row r="107" spans="10:14">
      <c r="J107" s="85"/>
      <c r="K107" s="108"/>
      <c r="L107" s="108"/>
      <c r="M107" s="108"/>
      <c r="N107" s="108"/>
    </row>
    <row r="108" spans="10:14">
      <c r="J108" s="85"/>
      <c r="K108" s="108"/>
      <c r="L108" s="108"/>
      <c r="M108" s="108"/>
      <c r="N108" s="108"/>
    </row>
    <row r="109" spans="10:14">
      <c r="J109" s="85"/>
      <c r="K109" s="108"/>
      <c r="L109" s="108"/>
      <c r="M109" s="108"/>
      <c r="N109" s="108"/>
    </row>
    <row r="110" spans="10:14">
      <c r="J110" s="85"/>
      <c r="K110" s="108"/>
      <c r="L110" s="108"/>
      <c r="M110" s="108"/>
      <c r="N110" s="108"/>
    </row>
    <row r="111" spans="10:14">
      <c r="J111" s="85"/>
      <c r="K111" s="108"/>
      <c r="L111" s="108"/>
      <c r="M111" s="108"/>
      <c r="N111" s="108"/>
    </row>
    <row r="112" spans="10:14">
      <c r="J112" s="85"/>
      <c r="K112" s="108"/>
      <c r="L112" s="108"/>
      <c r="M112" s="108"/>
      <c r="N112" s="108"/>
    </row>
    <row r="113" spans="10:14">
      <c r="J113" s="85"/>
      <c r="K113" s="108"/>
      <c r="L113" s="108"/>
      <c r="M113" s="108"/>
      <c r="N113" s="108"/>
    </row>
    <row r="114" spans="10:14">
      <c r="J114" s="85"/>
      <c r="K114" s="108"/>
      <c r="L114" s="108"/>
      <c r="M114" s="108"/>
      <c r="N114" s="108"/>
    </row>
    <row r="115" spans="10:14">
      <c r="J115" s="85"/>
      <c r="K115" s="108"/>
      <c r="L115" s="108"/>
      <c r="M115" s="108"/>
      <c r="N115" s="108"/>
    </row>
    <row r="116" spans="10:14">
      <c r="J116" s="85"/>
      <c r="K116" s="108"/>
      <c r="L116" s="108"/>
      <c r="M116" s="108"/>
      <c r="N116" s="108"/>
    </row>
    <row r="117" spans="10:14">
      <c r="J117" s="85"/>
      <c r="K117" s="108"/>
      <c r="L117" s="108"/>
      <c r="M117" s="108"/>
      <c r="N117" s="108"/>
    </row>
    <row r="118" spans="10:14">
      <c r="J118" s="85"/>
      <c r="K118" s="108"/>
      <c r="L118" s="108"/>
      <c r="M118" s="108"/>
      <c r="N118" s="108"/>
    </row>
    <row r="119" spans="10:14">
      <c r="J119" s="85"/>
      <c r="K119" s="108"/>
      <c r="L119" s="108"/>
      <c r="M119" s="108"/>
      <c r="N119" s="108"/>
    </row>
    <row r="120" spans="10:14">
      <c r="J120" s="85"/>
      <c r="K120" s="108"/>
      <c r="L120" s="108"/>
      <c r="M120" s="108"/>
      <c r="N120" s="108"/>
    </row>
    <row r="121" spans="10:14">
      <c r="J121" s="85"/>
      <c r="K121" s="108"/>
      <c r="L121" s="108"/>
      <c r="M121" s="108"/>
      <c r="N121" s="108"/>
    </row>
    <row r="122" spans="10:14">
      <c r="J122" s="85"/>
      <c r="K122" s="108"/>
      <c r="L122" s="108"/>
      <c r="M122" s="108"/>
      <c r="N122" s="108"/>
    </row>
    <row r="123" spans="10:14">
      <c r="J123" s="85"/>
      <c r="K123" s="108"/>
      <c r="L123" s="108"/>
      <c r="M123" s="108"/>
      <c r="N123" s="108"/>
    </row>
    <row r="124" spans="10:14">
      <c r="J124" s="85"/>
      <c r="K124" s="108"/>
      <c r="L124" s="108"/>
      <c r="M124" s="108"/>
      <c r="N124" s="108"/>
    </row>
    <row r="125" spans="10:14">
      <c r="J125" s="85"/>
      <c r="K125" s="108"/>
      <c r="L125" s="108"/>
      <c r="M125" s="108"/>
      <c r="N125" s="108"/>
    </row>
    <row r="126" spans="10:14">
      <c r="J126" s="85"/>
      <c r="K126" s="108"/>
      <c r="L126" s="108"/>
      <c r="M126" s="108"/>
      <c r="N126" s="108"/>
    </row>
    <row r="127" spans="10:14">
      <c r="J127" s="85"/>
      <c r="K127" s="108"/>
      <c r="L127" s="108"/>
      <c r="M127" s="108"/>
      <c r="N127" s="108"/>
    </row>
    <row r="128" spans="10:14">
      <c r="J128" s="85"/>
      <c r="K128" s="108"/>
      <c r="L128" s="108"/>
      <c r="M128" s="108"/>
      <c r="N128" s="108"/>
    </row>
    <row r="129" spans="10:14">
      <c r="J129" s="85"/>
      <c r="K129" s="108"/>
      <c r="L129" s="108"/>
      <c r="M129" s="108"/>
      <c r="N129" s="108"/>
    </row>
    <row r="130" spans="10:14">
      <c r="J130" s="85"/>
      <c r="K130" s="108"/>
      <c r="L130" s="108"/>
      <c r="M130" s="108"/>
      <c r="N130" s="108"/>
    </row>
    <row r="131" spans="10:14">
      <c r="J131" s="85"/>
      <c r="K131" s="108"/>
      <c r="L131" s="108"/>
      <c r="M131" s="108"/>
      <c r="N131" s="108"/>
    </row>
    <row r="132" spans="10:14">
      <c r="J132" s="85"/>
      <c r="K132" s="108"/>
      <c r="L132" s="108"/>
      <c r="M132" s="108"/>
      <c r="N132" s="108"/>
    </row>
    <row r="133" spans="10:14">
      <c r="J133" s="85"/>
      <c r="K133" s="108"/>
      <c r="L133" s="108"/>
      <c r="M133" s="108"/>
      <c r="N133" s="108"/>
    </row>
    <row r="134" spans="10:14">
      <c r="J134" s="85"/>
      <c r="K134" s="108"/>
      <c r="L134" s="108"/>
      <c r="M134" s="108"/>
      <c r="N134" s="108"/>
    </row>
    <row r="135" spans="10:14">
      <c r="J135" s="85"/>
      <c r="K135" s="108"/>
      <c r="L135" s="108"/>
      <c r="M135" s="108"/>
      <c r="N135" s="108"/>
    </row>
    <row r="136" spans="10:14">
      <c r="J136" s="85"/>
      <c r="K136" s="108"/>
      <c r="L136" s="108"/>
      <c r="M136" s="108"/>
      <c r="N136" s="108"/>
    </row>
    <row r="137" spans="10:14">
      <c r="J137" s="85"/>
      <c r="K137" s="108"/>
      <c r="L137" s="108"/>
      <c r="M137" s="108"/>
      <c r="N137" s="108"/>
    </row>
    <row r="138" spans="10:14">
      <c r="J138" s="85"/>
      <c r="K138" s="108"/>
      <c r="L138" s="108"/>
      <c r="M138" s="108"/>
      <c r="N138" s="108"/>
    </row>
    <row r="139" spans="10:14">
      <c r="J139" s="85"/>
      <c r="K139" s="108"/>
      <c r="L139" s="108"/>
      <c r="M139" s="108"/>
      <c r="N139" s="108"/>
    </row>
    <row r="140" spans="10:14">
      <c r="J140" s="85"/>
      <c r="K140" s="108"/>
      <c r="L140" s="108"/>
      <c r="M140" s="108"/>
      <c r="N140" s="108"/>
    </row>
    <row r="141" spans="10:14">
      <c r="J141" s="85"/>
      <c r="K141" s="108"/>
      <c r="L141" s="108"/>
      <c r="M141" s="108"/>
      <c r="N141" s="108"/>
    </row>
    <row r="142" spans="10:14">
      <c r="J142" s="85"/>
      <c r="K142" s="108"/>
      <c r="L142" s="108"/>
      <c r="M142" s="108"/>
      <c r="N142" s="108"/>
    </row>
    <row r="143" spans="10:14">
      <c r="J143" s="85"/>
      <c r="K143" s="108"/>
      <c r="L143" s="108"/>
      <c r="M143" s="108"/>
      <c r="N143" s="108"/>
    </row>
    <row r="144" spans="10:14">
      <c r="J144" s="85"/>
      <c r="K144" s="108"/>
      <c r="L144" s="108"/>
      <c r="M144" s="108"/>
      <c r="N144" s="108"/>
    </row>
    <row r="145" spans="10:14">
      <c r="J145" s="85"/>
      <c r="K145" s="108"/>
      <c r="L145" s="108"/>
      <c r="M145" s="108"/>
      <c r="N145" s="108"/>
    </row>
    <row r="146" spans="10:14">
      <c r="J146" s="85"/>
      <c r="K146" s="108"/>
      <c r="L146" s="108"/>
      <c r="M146" s="108"/>
      <c r="N146" s="108"/>
    </row>
    <row r="147" spans="10:14">
      <c r="J147" s="85"/>
      <c r="K147" s="108"/>
      <c r="L147" s="108"/>
      <c r="M147" s="108"/>
      <c r="N147" s="108"/>
    </row>
    <row r="148" spans="10:14">
      <c r="J148" s="85"/>
      <c r="K148" s="108"/>
      <c r="L148" s="108"/>
      <c r="M148" s="108"/>
      <c r="N148" s="108"/>
    </row>
    <row r="149" spans="10:14">
      <c r="J149" s="85"/>
      <c r="K149" s="108"/>
      <c r="L149" s="108"/>
      <c r="M149" s="108"/>
      <c r="N149" s="108"/>
    </row>
    <row r="150" spans="10:14">
      <c r="J150" s="85"/>
      <c r="K150" s="108"/>
      <c r="L150" s="108"/>
      <c r="M150" s="108"/>
      <c r="N150" s="108"/>
    </row>
    <row r="151" spans="10:14">
      <c r="J151" s="85"/>
      <c r="K151" s="108"/>
      <c r="L151" s="108"/>
      <c r="M151" s="108"/>
      <c r="N151" s="108"/>
    </row>
    <row r="152" spans="10:14">
      <c r="J152" s="85"/>
      <c r="K152" s="108"/>
      <c r="L152" s="108"/>
      <c r="M152" s="108"/>
      <c r="N152" s="108"/>
    </row>
    <row r="153" spans="10:14">
      <c r="J153" s="85"/>
      <c r="K153" s="108"/>
      <c r="L153" s="108"/>
      <c r="M153" s="108"/>
      <c r="N153" s="108"/>
    </row>
    <row r="154" spans="10:14">
      <c r="J154" s="85"/>
      <c r="K154" s="108"/>
      <c r="L154" s="108"/>
      <c r="M154" s="108"/>
      <c r="N154" s="108"/>
    </row>
    <row r="155" spans="10:14">
      <c r="J155" s="85"/>
      <c r="K155" s="108"/>
      <c r="L155" s="108"/>
      <c r="M155" s="108"/>
      <c r="N155" s="108"/>
    </row>
    <row r="156" spans="10:14">
      <c r="J156" s="85"/>
      <c r="K156" s="108"/>
      <c r="L156" s="108"/>
      <c r="M156" s="108"/>
      <c r="N156" s="108"/>
    </row>
    <row r="157" spans="10:14">
      <c r="J157" s="85"/>
      <c r="K157" s="108"/>
      <c r="L157" s="108"/>
      <c r="M157" s="108"/>
      <c r="N157" s="108"/>
    </row>
    <row r="158" spans="10:14">
      <c r="J158" s="85"/>
      <c r="K158" s="108"/>
      <c r="L158" s="108"/>
      <c r="M158" s="108"/>
      <c r="N158" s="108"/>
    </row>
    <row r="159" spans="10:14">
      <c r="J159" s="85"/>
      <c r="K159" s="108"/>
      <c r="L159" s="108"/>
      <c r="M159" s="108"/>
      <c r="N159" s="108"/>
    </row>
    <row r="160" spans="10:14">
      <c r="J160" s="85"/>
      <c r="K160" s="108"/>
      <c r="L160" s="108"/>
      <c r="M160" s="108"/>
      <c r="N160" s="108"/>
    </row>
    <row r="161" spans="10:14">
      <c r="J161" s="85"/>
      <c r="K161" s="108"/>
      <c r="L161" s="108"/>
      <c r="M161" s="108"/>
      <c r="N161" s="108"/>
    </row>
    <row r="162" spans="10:14">
      <c r="J162" s="85"/>
      <c r="K162" s="108"/>
      <c r="L162" s="108"/>
      <c r="M162" s="108"/>
      <c r="N162" s="108"/>
    </row>
    <row r="163" spans="10:14">
      <c r="J163" s="85"/>
      <c r="K163" s="108"/>
      <c r="L163" s="108"/>
      <c r="M163" s="108"/>
      <c r="N163" s="108"/>
    </row>
    <row r="164" spans="10:14">
      <c r="J164" s="85"/>
      <c r="K164" s="108"/>
      <c r="L164" s="108"/>
      <c r="M164" s="108"/>
      <c r="N164" s="108"/>
    </row>
    <row r="165" spans="10:14">
      <c r="J165" s="85"/>
      <c r="K165" s="108"/>
      <c r="L165" s="108"/>
      <c r="M165" s="108"/>
      <c r="N165" s="108"/>
    </row>
    <row r="166" spans="10:14">
      <c r="J166" s="85"/>
      <c r="K166" s="108"/>
      <c r="L166" s="108"/>
      <c r="M166" s="108"/>
      <c r="N166" s="108"/>
    </row>
    <row r="167" spans="10:14">
      <c r="J167" s="85"/>
      <c r="K167" s="108"/>
      <c r="L167" s="108"/>
      <c r="M167" s="108"/>
      <c r="N167" s="108"/>
    </row>
    <row r="168" spans="10:14">
      <c r="J168" s="85"/>
      <c r="K168" s="108"/>
      <c r="L168" s="108"/>
      <c r="M168" s="108"/>
      <c r="N168" s="108"/>
    </row>
    <row r="169" spans="10:14">
      <c r="J169" s="85"/>
      <c r="K169" s="108"/>
      <c r="L169" s="108"/>
      <c r="M169" s="108"/>
      <c r="N169" s="108"/>
    </row>
    <row r="170" spans="10:14">
      <c r="J170" s="85"/>
      <c r="K170" s="108"/>
      <c r="L170" s="108"/>
      <c r="M170" s="108"/>
      <c r="N170" s="108"/>
    </row>
    <row r="171" spans="10:14">
      <c r="J171" s="85"/>
      <c r="K171" s="108"/>
      <c r="L171" s="108"/>
      <c r="M171" s="108"/>
      <c r="N171" s="108"/>
    </row>
    <row r="172" spans="10:14">
      <c r="J172" s="85"/>
      <c r="K172" s="108"/>
      <c r="L172" s="108"/>
      <c r="M172" s="108"/>
      <c r="N172" s="108"/>
    </row>
    <row r="173" spans="10:14">
      <c r="J173" s="85"/>
      <c r="K173" s="108"/>
      <c r="L173" s="108"/>
      <c r="M173" s="108"/>
      <c r="N173" s="108"/>
    </row>
    <row r="174" spans="10:14">
      <c r="J174" s="85"/>
      <c r="K174" s="108"/>
      <c r="L174" s="108"/>
      <c r="M174" s="108"/>
      <c r="N174" s="108"/>
    </row>
    <row r="175" spans="10:14">
      <c r="J175" s="85"/>
      <c r="K175" s="108"/>
      <c r="L175" s="108"/>
      <c r="M175" s="108"/>
      <c r="N175" s="108"/>
    </row>
    <row r="176" spans="10:14">
      <c r="J176" s="107"/>
      <c r="K176" s="87"/>
      <c r="L176" s="87"/>
      <c r="M176" s="87"/>
      <c r="N176" s="87"/>
    </row>
    <row r="177" spans="10:14">
      <c r="J177" s="107"/>
      <c r="K177" s="87"/>
      <c r="L177" s="87"/>
      <c r="M177" s="87"/>
      <c r="N177" s="87"/>
    </row>
    <row r="178" spans="10:14">
      <c r="J178" s="107"/>
      <c r="K178" s="87"/>
      <c r="L178" s="87"/>
      <c r="M178" s="87"/>
      <c r="N178" s="87"/>
    </row>
    <row r="179" spans="10:14">
      <c r="J179" s="107"/>
      <c r="K179" s="87"/>
      <c r="L179" s="87"/>
      <c r="M179" s="87"/>
      <c r="N179" s="87"/>
    </row>
    <row r="180" spans="10:14">
      <c r="J180" s="107"/>
      <c r="K180" s="87"/>
      <c r="L180" s="87"/>
      <c r="M180" s="87"/>
      <c r="N180" s="87"/>
    </row>
    <row r="181" spans="10:14">
      <c r="J181" s="107"/>
      <c r="K181" s="87"/>
      <c r="L181" s="87"/>
      <c r="M181" s="87"/>
      <c r="N181" s="87"/>
    </row>
    <row r="182" spans="10:14">
      <c r="J182" s="107"/>
      <c r="K182" s="87"/>
      <c r="L182" s="87"/>
      <c r="M182" s="87"/>
      <c r="N182" s="87"/>
    </row>
    <row r="183" spans="10:14">
      <c r="J183" s="107"/>
      <c r="K183" s="87"/>
      <c r="L183" s="87"/>
      <c r="M183" s="87"/>
      <c r="N183" s="87"/>
    </row>
    <row r="184" spans="10:14">
      <c r="J184" s="107"/>
      <c r="K184" s="87"/>
      <c r="L184" s="87"/>
      <c r="M184" s="87"/>
      <c r="N184" s="87"/>
    </row>
    <row r="185" spans="10:14">
      <c r="J185" s="107"/>
      <c r="K185" s="87"/>
      <c r="L185" s="87"/>
      <c r="M185" s="87"/>
      <c r="N185" s="87"/>
    </row>
    <row r="186" spans="10:14">
      <c r="J186" s="107"/>
      <c r="K186" s="87"/>
      <c r="L186" s="87"/>
      <c r="M186" s="87"/>
      <c r="N186" s="87"/>
    </row>
    <row r="187" spans="10:14">
      <c r="J187" s="107"/>
      <c r="K187" s="87"/>
      <c r="L187" s="87"/>
      <c r="M187" s="87"/>
      <c r="N187" s="87"/>
    </row>
    <row r="188" spans="10:14">
      <c r="J188" s="107"/>
      <c r="K188" s="87"/>
      <c r="L188" s="87"/>
      <c r="M188" s="87"/>
      <c r="N188" s="87"/>
    </row>
    <row r="189" spans="10:14">
      <c r="J189" s="107"/>
      <c r="K189" s="87"/>
      <c r="L189" s="87"/>
      <c r="M189" s="87"/>
      <c r="N189" s="87"/>
    </row>
    <row r="190" spans="10:14">
      <c r="J190" s="107"/>
      <c r="K190" s="87"/>
      <c r="L190" s="87"/>
      <c r="M190" s="87"/>
      <c r="N190" s="87"/>
    </row>
    <row r="191" spans="10:14">
      <c r="J191" s="107"/>
      <c r="K191" s="87"/>
      <c r="L191" s="87"/>
      <c r="M191" s="87"/>
      <c r="N191" s="87"/>
    </row>
    <row r="192" spans="10:14">
      <c r="J192" s="107"/>
      <c r="K192" s="87"/>
      <c r="L192" s="87"/>
      <c r="M192" s="87"/>
      <c r="N192" s="87"/>
    </row>
    <row r="193" spans="10:14">
      <c r="J193" s="107"/>
      <c r="K193" s="87"/>
      <c r="L193" s="87"/>
      <c r="M193" s="87"/>
      <c r="N193" s="87"/>
    </row>
    <row r="194" spans="10:14">
      <c r="J194" s="107"/>
      <c r="K194" s="87"/>
      <c r="L194" s="87"/>
      <c r="M194" s="87"/>
      <c r="N194" s="87"/>
    </row>
    <row r="195" spans="10:14">
      <c r="J195" s="107"/>
      <c r="K195" s="87"/>
      <c r="L195" s="87"/>
      <c r="M195" s="87"/>
      <c r="N195" s="87"/>
    </row>
    <row r="196" spans="10:14">
      <c r="J196" s="107"/>
      <c r="K196" s="87"/>
      <c r="L196" s="87"/>
      <c r="M196" s="87"/>
      <c r="N196" s="87"/>
    </row>
    <row r="197" spans="10:14">
      <c r="J197" s="107"/>
      <c r="K197" s="87"/>
      <c r="L197" s="87"/>
      <c r="M197" s="87"/>
      <c r="N197" s="87"/>
    </row>
    <row r="198" spans="10:14">
      <c r="J198" s="107"/>
      <c r="K198" s="87"/>
      <c r="L198" s="87"/>
      <c r="M198" s="87"/>
      <c r="N198" s="87"/>
    </row>
    <row r="199" spans="10:14">
      <c r="J199" s="107"/>
      <c r="K199" s="87"/>
      <c r="L199" s="87"/>
      <c r="M199" s="87"/>
      <c r="N199" s="87"/>
    </row>
    <row r="200" spans="10:14">
      <c r="J200" s="107"/>
      <c r="K200" s="87"/>
      <c r="L200" s="87"/>
      <c r="M200" s="87"/>
      <c r="N200" s="87"/>
    </row>
    <row r="201" spans="10:14">
      <c r="J201" s="107"/>
      <c r="K201" s="87"/>
      <c r="L201" s="87"/>
      <c r="M201" s="87"/>
      <c r="N201" s="87"/>
    </row>
    <row r="202" spans="10:14">
      <c r="J202" s="107"/>
      <c r="K202" s="87"/>
      <c r="L202" s="87"/>
      <c r="M202" s="87"/>
      <c r="N202" s="87"/>
    </row>
    <row r="203" spans="10:14">
      <c r="J203" s="107"/>
      <c r="K203" s="87"/>
      <c r="L203" s="87"/>
      <c r="M203" s="87"/>
      <c r="N203" s="87"/>
    </row>
    <row r="204" spans="10:14">
      <c r="J204" s="107"/>
      <c r="K204" s="87"/>
      <c r="L204" s="87"/>
      <c r="M204" s="87"/>
      <c r="N204" s="87"/>
    </row>
    <row r="205" spans="10:14">
      <c r="J205" s="107"/>
      <c r="K205" s="87"/>
      <c r="L205" s="87"/>
      <c r="M205" s="87"/>
      <c r="N205" s="87"/>
    </row>
    <row r="206" spans="10:14">
      <c r="J206" s="107"/>
      <c r="K206" s="87"/>
      <c r="L206" s="87"/>
      <c r="M206" s="87"/>
      <c r="N206" s="87"/>
    </row>
    <row r="207" spans="10:14">
      <c r="J207" s="107"/>
      <c r="K207" s="87"/>
      <c r="L207" s="87"/>
      <c r="M207" s="87"/>
      <c r="N207" s="87"/>
    </row>
    <row r="208" spans="10:14">
      <c r="J208" s="107"/>
      <c r="K208" s="87"/>
      <c r="L208" s="87"/>
      <c r="M208" s="87"/>
      <c r="N208" s="87"/>
    </row>
    <row r="209" spans="10:14">
      <c r="J209" s="107"/>
      <c r="K209" s="87"/>
      <c r="L209" s="87"/>
      <c r="M209" s="87"/>
      <c r="N209" s="87"/>
    </row>
    <row r="210" spans="10:14">
      <c r="J210" s="107"/>
      <c r="K210" s="87"/>
      <c r="L210" s="87"/>
      <c r="M210" s="87"/>
      <c r="N210" s="87"/>
    </row>
    <row r="211" spans="10:14">
      <c r="J211" s="107"/>
      <c r="K211" s="87"/>
      <c r="L211" s="87"/>
      <c r="M211" s="87"/>
      <c r="N211" s="87"/>
    </row>
    <row r="212" spans="10:14">
      <c r="J212" s="107"/>
      <c r="K212" s="87"/>
      <c r="L212" s="87"/>
      <c r="M212" s="87"/>
      <c r="N212" s="87"/>
    </row>
    <row r="213" spans="10:14">
      <c r="J213" s="107"/>
      <c r="K213" s="87"/>
      <c r="L213" s="87"/>
      <c r="M213" s="87"/>
      <c r="N213" s="87"/>
    </row>
    <row r="214" spans="10:14">
      <c r="J214" s="107"/>
      <c r="K214" s="87"/>
      <c r="L214" s="87"/>
      <c r="M214" s="87"/>
      <c r="N214" s="87"/>
    </row>
    <row r="215" spans="10:14">
      <c r="J215" s="107"/>
      <c r="K215" s="87"/>
      <c r="L215" s="87"/>
      <c r="M215" s="87"/>
      <c r="N215" s="87"/>
    </row>
    <row r="216" spans="10:14">
      <c r="J216" s="107"/>
      <c r="K216" s="87"/>
      <c r="L216" s="87"/>
      <c r="M216" s="87"/>
      <c r="N216" s="87"/>
    </row>
    <row r="217" spans="10:14">
      <c r="J217" s="107"/>
      <c r="K217" s="87"/>
      <c r="L217" s="87"/>
      <c r="M217" s="87"/>
      <c r="N217" s="87"/>
    </row>
    <row r="218" spans="10:14">
      <c r="J218" s="107"/>
      <c r="K218" s="87"/>
      <c r="L218" s="87"/>
      <c r="M218" s="87"/>
      <c r="N218" s="87"/>
    </row>
    <row r="219" spans="10:14">
      <c r="J219" s="107"/>
      <c r="K219" s="87"/>
      <c r="L219" s="87"/>
      <c r="M219" s="87"/>
      <c r="N219" s="87"/>
    </row>
    <row r="220" spans="10:14">
      <c r="J220" s="107"/>
      <c r="K220" s="87"/>
      <c r="L220" s="87"/>
      <c r="M220" s="87"/>
      <c r="N220" s="87"/>
    </row>
    <row r="221" spans="10:14">
      <c r="J221" s="107"/>
      <c r="K221" s="87"/>
      <c r="L221" s="87"/>
      <c r="M221" s="87"/>
      <c r="N221" s="87"/>
    </row>
    <row r="222" spans="10:14">
      <c r="J222" s="107"/>
      <c r="K222" s="87"/>
      <c r="L222" s="87"/>
      <c r="M222" s="87"/>
      <c r="N222" s="87"/>
    </row>
    <row r="223" spans="10:14">
      <c r="J223" s="107"/>
      <c r="K223" s="87"/>
      <c r="L223" s="87"/>
      <c r="M223" s="87"/>
      <c r="N223" s="87"/>
    </row>
    <row r="224" spans="10:14">
      <c r="J224" s="107"/>
      <c r="K224" s="87"/>
      <c r="L224" s="87"/>
      <c r="M224" s="87"/>
      <c r="N224" s="87"/>
    </row>
    <row r="225" spans="10:14">
      <c r="J225" s="107"/>
      <c r="K225" s="87"/>
      <c r="L225" s="87"/>
      <c r="M225" s="87"/>
      <c r="N225" s="87"/>
    </row>
    <row r="226" spans="10:14">
      <c r="J226" s="107"/>
      <c r="K226" s="87"/>
      <c r="L226" s="87"/>
      <c r="M226" s="87"/>
      <c r="N226" s="87"/>
    </row>
    <row r="227" spans="10:14">
      <c r="J227" s="107"/>
      <c r="K227" s="87"/>
      <c r="L227" s="87"/>
      <c r="M227" s="87"/>
      <c r="N227" s="87"/>
    </row>
    <row r="228" spans="10:14">
      <c r="J228" s="107"/>
      <c r="K228" s="87"/>
      <c r="L228" s="87"/>
      <c r="M228" s="87"/>
      <c r="N228" s="87"/>
    </row>
    <row r="229" spans="10:14">
      <c r="J229" s="107"/>
      <c r="K229" s="87"/>
      <c r="L229" s="87"/>
      <c r="M229" s="87"/>
      <c r="N229" s="87"/>
    </row>
    <row r="230" spans="10:14">
      <c r="J230" s="107"/>
      <c r="K230" s="87"/>
      <c r="L230" s="87"/>
      <c r="M230" s="87"/>
      <c r="N230" s="87"/>
    </row>
    <row r="231" spans="10:14">
      <c r="J231" s="107"/>
      <c r="K231" s="87"/>
      <c r="L231" s="87"/>
      <c r="M231" s="87"/>
      <c r="N231" s="87"/>
    </row>
    <row r="232" spans="10:14">
      <c r="J232" s="107"/>
      <c r="K232" s="87"/>
      <c r="L232" s="87"/>
      <c r="M232" s="87"/>
      <c r="N232" s="87"/>
    </row>
    <row r="233" spans="10:14">
      <c r="J233" s="107"/>
      <c r="K233" s="87"/>
      <c r="L233" s="87"/>
      <c r="M233" s="87"/>
      <c r="N233" s="87"/>
    </row>
    <row r="234" spans="10:14">
      <c r="J234" s="107"/>
      <c r="K234" s="87"/>
      <c r="L234" s="87"/>
      <c r="M234" s="87"/>
      <c r="N234" s="87"/>
    </row>
    <row r="235" spans="10:14">
      <c r="J235" s="107"/>
      <c r="K235" s="87"/>
      <c r="L235" s="87"/>
      <c r="M235" s="87"/>
      <c r="N235" s="87"/>
    </row>
    <row r="236" spans="10:14">
      <c r="J236" s="107"/>
      <c r="K236" s="87"/>
      <c r="L236" s="87"/>
      <c r="M236" s="87"/>
      <c r="N236" s="87"/>
    </row>
    <row r="237" spans="10:14">
      <c r="J237" s="107"/>
      <c r="K237" s="87"/>
      <c r="L237" s="87"/>
      <c r="M237" s="87"/>
      <c r="N237" s="87"/>
    </row>
    <row r="238" spans="10:14">
      <c r="J238" s="107"/>
      <c r="K238" s="87"/>
      <c r="L238" s="87"/>
      <c r="M238" s="87"/>
      <c r="N238" s="87"/>
    </row>
    <row r="239" spans="10:14">
      <c r="J239" s="107"/>
      <c r="K239" s="87"/>
      <c r="L239" s="87"/>
      <c r="M239" s="87"/>
      <c r="N239" s="87"/>
    </row>
    <row r="240" spans="10:14">
      <c r="J240" s="107"/>
      <c r="K240" s="87"/>
      <c r="L240" s="87"/>
      <c r="M240" s="87"/>
      <c r="N240" s="87"/>
    </row>
    <row r="241" spans="10:14">
      <c r="J241" s="107"/>
      <c r="K241" s="87"/>
      <c r="L241" s="87"/>
      <c r="M241" s="87"/>
      <c r="N241" s="87"/>
    </row>
    <row r="242" spans="10:14">
      <c r="J242" s="107"/>
      <c r="K242" s="87"/>
      <c r="L242" s="87"/>
      <c r="M242" s="87"/>
      <c r="N242" s="87"/>
    </row>
    <row r="243" spans="10:14">
      <c r="J243" s="107"/>
      <c r="K243" s="87"/>
      <c r="L243" s="87"/>
      <c r="M243" s="87"/>
      <c r="N243" s="87"/>
    </row>
    <row r="244" spans="10:14">
      <c r="J244" s="107"/>
      <c r="K244" s="87"/>
      <c r="L244" s="87"/>
      <c r="M244" s="87"/>
      <c r="N244" s="87"/>
    </row>
    <row r="245" spans="10:14">
      <c r="J245" s="107"/>
      <c r="K245" s="87"/>
      <c r="L245" s="87"/>
      <c r="M245" s="87"/>
      <c r="N245" s="87"/>
    </row>
    <row r="246" spans="10:14">
      <c r="J246" s="107"/>
      <c r="K246" s="87"/>
      <c r="L246" s="87"/>
      <c r="M246" s="87"/>
      <c r="N246" s="87"/>
    </row>
    <row r="247" spans="10:14">
      <c r="J247" s="107"/>
      <c r="K247" s="87"/>
      <c r="L247" s="87"/>
      <c r="M247" s="87"/>
      <c r="N247" s="87"/>
    </row>
    <row r="248" spans="10:14">
      <c r="J248" s="107"/>
      <c r="K248" s="87"/>
      <c r="L248" s="87"/>
      <c r="M248" s="87"/>
      <c r="N248" s="87"/>
    </row>
    <row r="249" spans="10:14">
      <c r="J249" s="107"/>
      <c r="K249" s="87"/>
      <c r="L249" s="87"/>
      <c r="M249" s="87"/>
      <c r="N249" s="87"/>
    </row>
    <row r="250" spans="10:14">
      <c r="J250" s="107"/>
      <c r="K250" s="87"/>
      <c r="L250" s="87"/>
      <c r="M250" s="87"/>
      <c r="N250" s="87"/>
    </row>
    <row r="251" spans="10:14">
      <c r="J251" s="107"/>
      <c r="K251" s="87"/>
      <c r="L251" s="87"/>
      <c r="M251" s="87"/>
      <c r="N251" s="87"/>
    </row>
    <row r="252" spans="10:14">
      <c r="J252" s="107"/>
      <c r="K252" s="87"/>
      <c r="L252" s="87"/>
      <c r="M252" s="87"/>
      <c r="N252" s="87"/>
    </row>
    <row r="253" spans="10:14">
      <c r="J253" s="107"/>
      <c r="K253" s="87"/>
      <c r="L253" s="87"/>
      <c r="M253" s="87"/>
      <c r="N253" s="87"/>
    </row>
    <row r="254" spans="10:14">
      <c r="J254" s="107"/>
      <c r="K254" s="87"/>
      <c r="L254" s="87"/>
      <c r="M254" s="87"/>
      <c r="N254" s="87"/>
    </row>
    <row r="255" spans="10:14">
      <c r="J255" s="107"/>
      <c r="K255" s="87"/>
      <c r="L255" s="87"/>
      <c r="M255" s="87"/>
      <c r="N255" s="87"/>
    </row>
    <row r="256" spans="10:14">
      <c r="J256" s="107"/>
      <c r="K256" s="87"/>
      <c r="L256" s="87"/>
      <c r="M256" s="87"/>
      <c r="N256" s="87"/>
    </row>
    <row r="257" spans="10:14">
      <c r="J257" s="107"/>
      <c r="K257" s="87"/>
      <c r="L257" s="87"/>
      <c r="M257" s="87"/>
      <c r="N257" s="87"/>
    </row>
    <row r="258" spans="10:14">
      <c r="J258" s="107"/>
      <c r="K258" s="87"/>
      <c r="L258" s="87"/>
      <c r="M258" s="87"/>
      <c r="N258" s="87"/>
    </row>
    <row r="259" spans="10:14">
      <c r="J259" s="107"/>
      <c r="K259" s="87"/>
      <c r="L259" s="87"/>
      <c r="M259" s="87"/>
      <c r="N259" s="87"/>
    </row>
    <row r="260" spans="10:14">
      <c r="J260" s="107"/>
      <c r="K260" s="87"/>
      <c r="L260" s="87"/>
      <c r="M260" s="87"/>
      <c r="N260" s="87"/>
    </row>
    <row r="261" spans="10:14">
      <c r="J261" s="107"/>
      <c r="K261" s="87"/>
      <c r="L261" s="87"/>
      <c r="M261" s="87"/>
      <c r="N261" s="87"/>
    </row>
    <row r="262" spans="10:14">
      <c r="J262" s="107"/>
      <c r="K262" s="87"/>
      <c r="L262" s="87"/>
      <c r="M262" s="87"/>
      <c r="N262" s="87"/>
    </row>
    <row r="263" spans="10:14">
      <c r="J263" s="107"/>
      <c r="K263" s="87"/>
      <c r="L263" s="87"/>
      <c r="M263" s="87"/>
      <c r="N263" s="87"/>
    </row>
    <row r="264" spans="10:14">
      <c r="J264" s="107"/>
      <c r="K264" s="87"/>
      <c r="L264" s="87"/>
      <c r="M264" s="87"/>
      <c r="N264" s="87"/>
    </row>
    <row r="265" spans="10:14">
      <c r="J265" s="107"/>
      <c r="K265" s="87"/>
      <c r="L265" s="87"/>
      <c r="M265" s="87"/>
      <c r="N265" s="87"/>
    </row>
    <row r="266" spans="10:14">
      <c r="J266" s="107"/>
      <c r="K266" s="87"/>
      <c r="L266" s="87"/>
      <c r="M266" s="87"/>
      <c r="N266" s="87"/>
    </row>
    <row r="267" spans="10:14">
      <c r="J267" s="107"/>
      <c r="K267" s="87"/>
      <c r="L267" s="87"/>
      <c r="M267" s="87"/>
      <c r="N267" s="87"/>
    </row>
    <row r="268" spans="10:14">
      <c r="J268" s="107"/>
      <c r="K268" s="87"/>
      <c r="L268" s="87"/>
      <c r="M268" s="87"/>
      <c r="N268" s="87"/>
    </row>
    <row r="269" spans="10:14">
      <c r="J269" s="107"/>
      <c r="K269" s="87"/>
      <c r="L269" s="87"/>
      <c r="M269" s="87"/>
      <c r="N269" s="87"/>
    </row>
    <row r="270" spans="10:14">
      <c r="J270" s="107"/>
      <c r="K270" s="87"/>
      <c r="L270" s="87"/>
      <c r="M270" s="87"/>
      <c r="N270" s="87"/>
    </row>
    <row r="271" spans="10:14">
      <c r="J271" s="107"/>
      <c r="K271" s="87"/>
      <c r="L271" s="87"/>
      <c r="M271" s="87"/>
      <c r="N271" s="87"/>
    </row>
    <row r="272" spans="10:14">
      <c r="J272" s="107"/>
      <c r="K272" s="87"/>
      <c r="L272" s="87"/>
      <c r="M272" s="87"/>
      <c r="N272" s="87"/>
    </row>
    <row r="273" spans="10:14">
      <c r="J273" s="107"/>
      <c r="K273" s="87"/>
      <c r="L273" s="87"/>
      <c r="M273" s="87"/>
      <c r="N273" s="87"/>
    </row>
    <row r="274" spans="10:14">
      <c r="J274" s="107"/>
      <c r="K274" s="87"/>
      <c r="L274" s="87"/>
      <c r="M274" s="87"/>
      <c r="N274" s="87"/>
    </row>
    <row r="275" spans="10:14">
      <c r="J275" s="107"/>
      <c r="K275" s="87"/>
      <c r="L275" s="87"/>
      <c r="M275" s="87"/>
      <c r="N275" s="87"/>
    </row>
    <row r="276" spans="10:14">
      <c r="J276" s="107"/>
      <c r="K276" s="87"/>
      <c r="L276" s="87"/>
      <c r="M276" s="87"/>
      <c r="N276" s="87"/>
    </row>
    <row r="277" spans="10:14">
      <c r="J277" s="107"/>
      <c r="K277" s="87"/>
      <c r="L277" s="87"/>
      <c r="M277" s="87"/>
      <c r="N277" s="87"/>
    </row>
    <row r="278" spans="10:14">
      <c r="J278" s="107"/>
      <c r="K278" s="87"/>
      <c r="L278" s="87"/>
      <c r="M278" s="87"/>
      <c r="N278" s="87"/>
    </row>
    <row r="279" spans="10:14">
      <c r="J279" s="107"/>
      <c r="K279" s="87"/>
      <c r="L279" s="87"/>
      <c r="M279" s="87"/>
      <c r="N279" s="87"/>
    </row>
    <row r="280" spans="10:14">
      <c r="J280" s="107"/>
      <c r="K280" s="87"/>
      <c r="L280" s="87"/>
      <c r="M280" s="87"/>
      <c r="N280" s="87"/>
    </row>
    <row r="281" spans="10:14">
      <c r="J281" s="107"/>
      <c r="K281" s="87"/>
      <c r="L281" s="87"/>
      <c r="M281" s="87"/>
      <c r="N281" s="87"/>
    </row>
    <row r="282" spans="10:14">
      <c r="J282" s="107"/>
      <c r="K282" s="87"/>
      <c r="L282" s="87"/>
      <c r="M282" s="87"/>
      <c r="N282" s="87"/>
    </row>
    <row r="283" spans="10:14">
      <c r="J283" s="107"/>
      <c r="K283" s="87"/>
      <c r="L283" s="87"/>
      <c r="M283" s="87"/>
      <c r="N283" s="87"/>
    </row>
    <row r="284" spans="10:14">
      <c r="J284" s="107"/>
      <c r="K284" s="87"/>
      <c r="L284" s="87"/>
      <c r="M284" s="87"/>
      <c r="N284" s="87"/>
    </row>
    <row r="285" spans="10:14">
      <c r="J285" s="107"/>
      <c r="K285" s="87"/>
      <c r="L285" s="87"/>
      <c r="M285" s="87"/>
      <c r="N285" s="87"/>
    </row>
    <row r="286" spans="10:14">
      <c r="J286" s="107"/>
      <c r="K286" s="87"/>
      <c r="L286" s="87"/>
      <c r="M286" s="87"/>
      <c r="N286" s="87"/>
    </row>
    <row r="287" spans="10:14">
      <c r="J287" s="107"/>
      <c r="K287" s="87"/>
      <c r="L287" s="87"/>
      <c r="M287" s="87"/>
      <c r="N287" s="87"/>
    </row>
    <row r="288" spans="10:14">
      <c r="J288" s="107"/>
      <c r="K288" s="87"/>
      <c r="L288" s="87"/>
      <c r="M288" s="87"/>
      <c r="N288" s="87"/>
    </row>
    <row r="289" spans="10:14">
      <c r="J289" s="107"/>
      <c r="K289" s="87"/>
      <c r="L289" s="87"/>
      <c r="M289" s="87"/>
      <c r="N289" s="87"/>
    </row>
    <row r="290" spans="10:14">
      <c r="J290" s="107"/>
      <c r="K290" s="87"/>
      <c r="L290" s="87"/>
      <c r="M290" s="87"/>
      <c r="N290" s="87"/>
    </row>
    <row r="291" spans="10:14">
      <c r="J291" s="107"/>
      <c r="K291" s="87"/>
      <c r="L291" s="87"/>
      <c r="M291" s="87"/>
      <c r="N291" s="87"/>
    </row>
    <row r="292" spans="10:14">
      <c r="J292" s="107"/>
      <c r="K292" s="87"/>
      <c r="L292" s="87"/>
      <c r="M292" s="87"/>
      <c r="N292" s="87"/>
    </row>
    <row r="293" spans="10:14">
      <c r="J293" s="107"/>
      <c r="K293" s="87"/>
      <c r="L293" s="87"/>
      <c r="M293" s="87"/>
      <c r="N293" s="87"/>
    </row>
    <row r="294" spans="10:14">
      <c r="J294" s="107"/>
      <c r="K294" s="87"/>
      <c r="L294" s="87"/>
      <c r="M294" s="87"/>
      <c r="N294" s="87"/>
    </row>
    <row r="295" spans="10:14">
      <c r="J295" s="107"/>
      <c r="K295" s="87"/>
      <c r="L295" s="87"/>
      <c r="M295" s="87"/>
      <c r="N295" s="87"/>
    </row>
    <row r="296" spans="10:14">
      <c r="J296" s="107"/>
      <c r="K296" s="87"/>
      <c r="L296" s="87"/>
      <c r="M296" s="87"/>
      <c r="N296" s="87"/>
    </row>
    <row r="297" spans="10:14">
      <c r="J297" s="107"/>
      <c r="K297" s="87"/>
      <c r="L297" s="87"/>
      <c r="M297" s="87"/>
      <c r="N297" s="87"/>
    </row>
    <row r="298" spans="10:14">
      <c r="J298" s="107"/>
      <c r="K298" s="87"/>
      <c r="L298" s="87"/>
      <c r="M298" s="87"/>
      <c r="N298" s="87"/>
    </row>
    <row r="299" spans="10:14">
      <c r="J299" s="107"/>
      <c r="K299" s="87"/>
      <c r="L299" s="87"/>
      <c r="M299" s="87"/>
      <c r="N299" s="87"/>
    </row>
    <row r="300" spans="10:14">
      <c r="J300" s="107"/>
      <c r="K300" s="87"/>
      <c r="L300" s="87"/>
      <c r="M300" s="87"/>
      <c r="N300" s="87"/>
    </row>
    <row r="301" spans="10:14">
      <c r="J301" s="107"/>
      <c r="K301" s="87"/>
      <c r="L301" s="87"/>
      <c r="M301" s="87"/>
      <c r="N301" s="87"/>
    </row>
    <row r="302" spans="10:14">
      <c r="J302" s="107"/>
      <c r="K302" s="87"/>
      <c r="L302" s="87"/>
      <c r="M302" s="87"/>
      <c r="N302" s="87"/>
    </row>
    <row r="303" spans="10:14">
      <c r="J303" s="107"/>
      <c r="K303" s="87"/>
      <c r="L303" s="87"/>
      <c r="M303" s="87"/>
      <c r="N303" s="87"/>
    </row>
    <row r="304" spans="10:14">
      <c r="J304" s="107"/>
      <c r="K304" s="87"/>
      <c r="L304" s="87"/>
      <c r="M304" s="87"/>
      <c r="N304" s="87"/>
    </row>
    <row r="305" spans="10:14">
      <c r="J305" s="107"/>
      <c r="K305" s="87"/>
      <c r="L305" s="87"/>
      <c r="M305" s="87"/>
      <c r="N305" s="87"/>
    </row>
    <row r="306" spans="10:14">
      <c r="J306" s="107"/>
      <c r="K306" s="87"/>
      <c r="L306" s="87"/>
      <c r="M306" s="87"/>
      <c r="N306" s="87"/>
    </row>
    <row r="307" spans="10:14">
      <c r="J307" s="107"/>
      <c r="K307" s="87"/>
      <c r="L307" s="87"/>
      <c r="M307" s="87"/>
      <c r="N307" s="87"/>
    </row>
    <row r="308" spans="10:14">
      <c r="J308" s="107"/>
      <c r="K308" s="87"/>
      <c r="L308" s="87"/>
      <c r="M308" s="87"/>
      <c r="N308" s="87"/>
    </row>
    <row r="309" spans="10:14">
      <c r="J309" s="107"/>
      <c r="K309" s="87"/>
      <c r="L309" s="87"/>
      <c r="M309" s="87"/>
      <c r="N309" s="87"/>
    </row>
    <row r="310" spans="10:14">
      <c r="J310" s="107"/>
      <c r="K310" s="87"/>
      <c r="L310" s="87"/>
      <c r="M310" s="87"/>
      <c r="N310" s="87"/>
    </row>
    <row r="311" spans="10:14">
      <c r="J311" s="107"/>
      <c r="K311" s="87"/>
      <c r="L311" s="87"/>
      <c r="M311" s="87"/>
      <c r="N311" s="87"/>
    </row>
    <row r="312" spans="10:14">
      <c r="J312" s="107"/>
      <c r="K312" s="87"/>
      <c r="L312" s="87"/>
      <c r="M312" s="87"/>
      <c r="N312" s="87"/>
    </row>
    <row r="313" spans="10:14">
      <c r="J313" s="107"/>
      <c r="K313" s="87"/>
      <c r="L313" s="87"/>
      <c r="M313" s="87"/>
      <c r="N313" s="87"/>
    </row>
    <row r="314" spans="10:14">
      <c r="J314" s="107"/>
      <c r="K314" s="87"/>
      <c r="L314" s="87"/>
      <c r="M314" s="87"/>
      <c r="N314" s="87"/>
    </row>
    <row r="315" spans="10:14">
      <c r="J315" s="107"/>
      <c r="K315" s="87"/>
      <c r="L315" s="87"/>
      <c r="M315" s="87"/>
      <c r="N315" s="87"/>
    </row>
    <row r="316" spans="10:14">
      <c r="J316" s="107"/>
      <c r="K316" s="87"/>
      <c r="L316" s="87"/>
      <c r="M316" s="87"/>
      <c r="N316" s="87"/>
    </row>
    <row r="317" spans="10:14">
      <c r="J317" s="107"/>
      <c r="K317" s="87"/>
      <c r="L317" s="87"/>
      <c r="M317" s="87"/>
      <c r="N317" s="87"/>
    </row>
    <row r="318" spans="10:14">
      <c r="J318" s="107"/>
      <c r="K318" s="87"/>
      <c r="L318" s="87"/>
      <c r="M318" s="87"/>
      <c r="N318" s="87"/>
    </row>
    <row r="319" spans="10:14">
      <c r="J319" s="107"/>
      <c r="K319" s="87"/>
      <c r="L319" s="87"/>
      <c r="M319" s="87"/>
      <c r="N319" s="87"/>
    </row>
    <row r="320" spans="10:14">
      <c r="J320" s="107"/>
      <c r="K320" s="87"/>
      <c r="L320" s="87"/>
      <c r="M320" s="87"/>
      <c r="N320" s="87"/>
    </row>
    <row r="321" spans="10:14">
      <c r="J321" s="107"/>
      <c r="K321" s="87"/>
      <c r="L321" s="87"/>
      <c r="M321" s="87"/>
      <c r="N321" s="87"/>
    </row>
    <row r="322" spans="10:14">
      <c r="J322" s="107"/>
      <c r="K322" s="87"/>
      <c r="L322" s="87"/>
      <c r="M322" s="87"/>
      <c r="N322" s="87"/>
    </row>
    <row r="323" spans="10:14">
      <c r="J323" s="107"/>
      <c r="K323" s="87"/>
      <c r="L323" s="87"/>
      <c r="M323" s="87"/>
      <c r="N323" s="87"/>
    </row>
    <row r="324" spans="10:14">
      <c r="J324" s="107"/>
      <c r="K324" s="87"/>
      <c r="L324" s="87"/>
      <c r="M324" s="87"/>
      <c r="N324" s="87"/>
    </row>
    <row r="325" spans="10:14">
      <c r="J325" s="107"/>
      <c r="K325" s="87"/>
      <c r="L325" s="87"/>
      <c r="M325" s="87"/>
      <c r="N325" s="87"/>
    </row>
    <row r="326" spans="10:14">
      <c r="J326" s="107"/>
      <c r="K326" s="87"/>
      <c r="L326" s="87"/>
      <c r="M326" s="87"/>
      <c r="N326" s="87"/>
    </row>
    <row r="327" spans="10:14">
      <c r="J327" s="107"/>
      <c r="K327" s="87"/>
      <c r="L327" s="87"/>
      <c r="M327" s="87"/>
      <c r="N327" s="87"/>
    </row>
    <row r="328" spans="10:14">
      <c r="J328" s="107"/>
      <c r="K328" s="87"/>
      <c r="L328" s="87"/>
      <c r="M328" s="87"/>
      <c r="N328" s="87"/>
    </row>
    <row r="329" spans="10:14">
      <c r="J329" s="107"/>
      <c r="K329" s="87"/>
      <c r="L329" s="87"/>
      <c r="M329" s="87"/>
      <c r="N329" s="87"/>
    </row>
    <row r="330" spans="10:14">
      <c r="J330" s="107"/>
      <c r="K330" s="87"/>
      <c r="L330" s="87"/>
      <c r="M330" s="87"/>
      <c r="N330" s="87"/>
    </row>
    <row r="331" spans="10:14">
      <c r="J331" s="107"/>
      <c r="K331" s="87"/>
      <c r="L331" s="87"/>
      <c r="M331" s="87"/>
      <c r="N331" s="87"/>
    </row>
    <row r="332" spans="10:14">
      <c r="J332" s="107"/>
      <c r="K332" s="87"/>
      <c r="L332" s="87"/>
      <c r="M332" s="87"/>
      <c r="N332" s="87"/>
    </row>
    <row r="333" spans="10:14">
      <c r="J333" s="107"/>
      <c r="K333" s="87"/>
      <c r="L333" s="87"/>
      <c r="M333" s="87"/>
      <c r="N333" s="87"/>
    </row>
    <row r="334" spans="10:14">
      <c r="J334" s="107"/>
      <c r="K334" s="87"/>
      <c r="L334" s="87"/>
      <c r="M334" s="87"/>
      <c r="N334" s="87"/>
    </row>
    <row r="335" spans="10:14">
      <c r="J335" s="107"/>
      <c r="K335" s="87"/>
      <c r="L335" s="87"/>
      <c r="M335" s="87"/>
      <c r="N335" s="87"/>
    </row>
    <row r="336" spans="10:14">
      <c r="J336" s="107"/>
      <c r="K336" s="87"/>
      <c r="L336" s="87"/>
      <c r="M336" s="87"/>
      <c r="N336" s="87"/>
    </row>
    <row r="337" spans="10:14">
      <c r="J337" s="107"/>
      <c r="K337" s="87"/>
      <c r="L337" s="87"/>
      <c r="M337" s="87"/>
      <c r="N337" s="87"/>
    </row>
    <row r="338" spans="10:14">
      <c r="J338" s="107"/>
      <c r="K338" s="87"/>
      <c r="L338" s="87"/>
      <c r="M338" s="87"/>
      <c r="N338" s="87"/>
    </row>
    <row r="339" spans="10:14">
      <c r="J339" s="107"/>
      <c r="K339" s="87"/>
      <c r="L339" s="87"/>
      <c r="M339" s="87"/>
      <c r="N339" s="87"/>
    </row>
    <row r="340" spans="10:14">
      <c r="J340" s="107"/>
      <c r="K340" s="87"/>
      <c r="L340" s="87"/>
      <c r="M340" s="87"/>
      <c r="N340" s="87"/>
    </row>
    <row r="341" spans="10:14">
      <c r="J341" s="107"/>
      <c r="K341" s="87"/>
      <c r="L341" s="87"/>
      <c r="M341" s="87"/>
      <c r="N341" s="87"/>
    </row>
    <row r="342" spans="10:14">
      <c r="J342" s="107"/>
      <c r="K342" s="87"/>
      <c r="L342" s="87"/>
      <c r="M342" s="87"/>
      <c r="N342" s="87"/>
    </row>
    <row r="343" spans="10:14">
      <c r="J343" s="107"/>
      <c r="K343" s="87"/>
      <c r="L343" s="87"/>
      <c r="M343" s="87"/>
      <c r="N343" s="87"/>
    </row>
    <row r="344" spans="10:14">
      <c r="J344" s="107"/>
      <c r="K344" s="87"/>
      <c r="L344" s="87"/>
      <c r="M344" s="87"/>
      <c r="N344" s="87"/>
    </row>
    <row r="345" spans="10:14">
      <c r="J345" s="107"/>
      <c r="K345" s="87"/>
      <c r="L345" s="87"/>
      <c r="M345" s="87"/>
      <c r="N345" s="87"/>
    </row>
    <row r="346" spans="10:14">
      <c r="J346" s="107"/>
      <c r="K346" s="87"/>
      <c r="L346" s="87"/>
      <c r="M346" s="87"/>
      <c r="N346" s="87"/>
    </row>
    <row r="347" spans="10:14">
      <c r="J347" s="107"/>
      <c r="K347" s="87"/>
      <c r="L347" s="87"/>
      <c r="M347" s="87"/>
      <c r="N347" s="87"/>
    </row>
    <row r="348" spans="10:14">
      <c r="J348" s="107"/>
      <c r="K348" s="87"/>
      <c r="L348" s="87"/>
      <c r="M348" s="87"/>
      <c r="N348" s="87"/>
    </row>
    <row r="349" spans="10:14">
      <c r="J349" s="107"/>
      <c r="K349" s="87"/>
      <c r="L349" s="87"/>
      <c r="M349" s="87"/>
      <c r="N349" s="87"/>
    </row>
    <row r="350" spans="10:14">
      <c r="J350" s="107"/>
      <c r="K350" s="87"/>
      <c r="L350" s="87"/>
      <c r="M350" s="87"/>
      <c r="N350" s="87"/>
    </row>
    <row r="351" spans="10:14">
      <c r="J351" s="107"/>
      <c r="K351" s="87"/>
      <c r="L351" s="87"/>
      <c r="M351" s="87"/>
      <c r="N351" s="87"/>
    </row>
    <row r="352" spans="10:14">
      <c r="J352" s="107"/>
      <c r="K352" s="87"/>
      <c r="L352" s="87"/>
      <c r="M352" s="87"/>
      <c r="N352" s="87"/>
    </row>
    <row r="353" spans="10:14">
      <c r="J353" s="107"/>
      <c r="K353" s="87"/>
      <c r="L353" s="87"/>
      <c r="M353" s="87"/>
      <c r="N353" s="87"/>
    </row>
    <row r="354" spans="10:14">
      <c r="J354" s="107"/>
      <c r="K354" s="87"/>
      <c r="L354" s="87"/>
      <c r="M354" s="87"/>
      <c r="N354" s="87"/>
    </row>
    <row r="355" spans="10:14">
      <c r="J355" s="107"/>
      <c r="K355" s="87"/>
      <c r="L355" s="87"/>
      <c r="M355" s="87"/>
      <c r="N355" s="87"/>
    </row>
    <row r="356" spans="10:14">
      <c r="J356" s="107"/>
      <c r="K356" s="87"/>
      <c r="L356" s="87"/>
      <c r="M356" s="87"/>
      <c r="N356" s="87"/>
    </row>
    <row r="357" spans="10:14">
      <c r="J357" s="107"/>
      <c r="K357" s="87"/>
      <c r="L357" s="87"/>
      <c r="M357" s="87"/>
      <c r="N357" s="87"/>
    </row>
    <row r="358" spans="10:14">
      <c r="J358" s="107"/>
      <c r="K358" s="87"/>
      <c r="L358" s="87"/>
      <c r="M358" s="87"/>
      <c r="N358" s="87"/>
    </row>
    <row r="359" spans="10:14">
      <c r="J359" s="107"/>
      <c r="K359" s="87"/>
      <c r="L359" s="87"/>
      <c r="M359" s="87"/>
      <c r="N359" s="87"/>
    </row>
    <row r="360" spans="10:14">
      <c r="J360" s="107"/>
      <c r="K360" s="87"/>
      <c r="L360" s="87"/>
      <c r="M360" s="87"/>
      <c r="N360" s="87"/>
    </row>
    <row r="361" spans="10:14">
      <c r="J361" s="107"/>
      <c r="K361" s="87"/>
      <c r="L361" s="87"/>
      <c r="M361" s="87"/>
      <c r="N361" s="87"/>
    </row>
    <row r="362" spans="10:14">
      <c r="J362" s="107"/>
      <c r="K362" s="87"/>
      <c r="L362" s="87"/>
      <c r="M362" s="87"/>
      <c r="N362" s="87"/>
    </row>
    <row r="363" spans="10:14">
      <c r="J363" s="107"/>
      <c r="K363" s="87"/>
      <c r="L363" s="87"/>
      <c r="M363" s="87"/>
      <c r="N363" s="87"/>
    </row>
    <row r="364" spans="10:14">
      <c r="J364" s="107"/>
      <c r="K364" s="87"/>
      <c r="L364" s="87"/>
      <c r="M364" s="87"/>
      <c r="N364" s="87"/>
    </row>
    <row r="365" spans="10:14">
      <c r="J365" s="107"/>
      <c r="K365" s="87"/>
      <c r="L365" s="87"/>
      <c r="M365" s="87"/>
      <c r="N365" s="87"/>
    </row>
    <row r="366" spans="10:14">
      <c r="J366" s="107"/>
      <c r="K366" s="87"/>
      <c r="L366" s="87"/>
      <c r="M366" s="87"/>
      <c r="N366" s="87"/>
    </row>
    <row r="367" spans="10:14">
      <c r="J367" s="107"/>
      <c r="K367" s="87"/>
      <c r="L367" s="87"/>
      <c r="M367" s="87"/>
      <c r="N367" s="87"/>
    </row>
    <row r="368" spans="10:14">
      <c r="J368" s="107"/>
      <c r="K368" s="87"/>
      <c r="L368" s="87"/>
      <c r="M368" s="87"/>
      <c r="N368" s="87"/>
    </row>
    <row r="369" spans="10:14">
      <c r="J369" s="107"/>
      <c r="K369" s="87"/>
      <c r="L369" s="87"/>
      <c r="M369" s="87"/>
      <c r="N369" s="87"/>
    </row>
    <row r="370" spans="10:14">
      <c r="J370" s="107"/>
      <c r="K370" s="87"/>
      <c r="L370" s="87"/>
      <c r="M370" s="87"/>
      <c r="N370" s="87"/>
    </row>
    <row r="371" spans="10:14">
      <c r="J371" s="107"/>
      <c r="K371" s="87"/>
      <c r="L371" s="87"/>
      <c r="M371" s="87"/>
      <c r="N371" s="87"/>
    </row>
    <row r="372" spans="10:14">
      <c r="J372" s="107"/>
      <c r="K372" s="87"/>
      <c r="L372" s="87"/>
      <c r="M372" s="87"/>
      <c r="N372" s="87"/>
    </row>
    <row r="373" spans="10:14">
      <c r="J373" s="107"/>
      <c r="K373" s="87"/>
      <c r="L373" s="87"/>
      <c r="M373" s="87"/>
      <c r="N373" s="87"/>
    </row>
    <row r="374" spans="10:14">
      <c r="J374" s="107"/>
      <c r="K374" s="87"/>
      <c r="L374" s="87"/>
      <c r="M374" s="87"/>
      <c r="N374" s="87"/>
    </row>
    <row r="375" spans="10:14">
      <c r="J375" s="107"/>
      <c r="K375" s="87"/>
      <c r="L375" s="87"/>
      <c r="M375" s="87"/>
      <c r="N375" s="87"/>
    </row>
    <row r="376" spans="10:14">
      <c r="J376" s="107"/>
      <c r="K376" s="87"/>
      <c r="L376" s="87"/>
      <c r="M376" s="87"/>
      <c r="N376" s="87"/>
    </row>
    <row r="377" spans="10:14">
      <c r="J377" s="107"/>
      <c r="K377" s="87"/>
      <c r="L377" s="87"/>
      <c r="M377" s="87"/>
      <c r="N377" s="87"/>
    </row>
    <row r="378" spans="10:14">
      <c r="J378" s="107"/>
      <c r="K378" s="87"/>
      <c r="L378" s="87"/>
      <c r="M378" s="87"/>
      <c r="N378" s="87"/>
    </row>
    <row r="379" spans="10:14">
      <c r="J379" s="107"/>
      <c r="K379" s="87"/>
      <c r="L379" s="87"/>
      <c r="M379" s="87"/>
      <c r="N379" s="87"/>
    </row>
    <row r="380" spans="10:14">
      <c r="J380" s="107"/>
      <c r="K380" s="87"/>
      <c r="L380" s="87"/>
      <c r="M380" s="87"/>
      <c r="N380" s="87"/>
    </row>
    <row r="381" spans="10:14">
      <c r="J381" s="107"/>
      <c r="K381" s="87"/>
      <c r="L381" s="87"/>
      <c r="M381" s="87"/>
      <c r="N381" s="87"/>
    </row>
    <row r="382" spans="10:14">
      <c r="J382" s="107"/>
      <c r="K382" s="87"/>
      <c r="L382" s="87"/>
      <c r="M382" s="87"/>
      <c r="N382" s="87"/>
    </row>
    <row r="383" spans="10:14">
      <c r="J383" s="107"/>
      <c r="K383" s="87"/>
      <c r="L383" s="87"/>
      <c r="M383" s="87"/>
      <c r="N383" s="87"/>
    </row>
    <row r="384" spans="10:14">
      <c r="J384" s="107"/>
      <c r="K384" s="87"/>
      <c r="L384" s="87"/>
      <c r="M384" s="87"/>
      <c r="N384" s="87"/>
    </row>
    <row r="385" spans="10:14">
      <c r="J385" s="107"/>
      <c r="K385" s="87"/>
      <c r="L385" s="87"/>
      <c r="M385" s="87"/>
      <c r="N385" s="87"/>
    </row>
    <row r="386" spans="10:14">
      <c r="J386" s="107"/>
      <c r="K386" s="87"/>
      <c r="L386" s="87"/>
      <c r="M386" s="87"/>
      <c r="N386" s="87"/>
    </row>
    <row r="387" spans="10:14">
      <c r="J387" s="107"/>
      <c r="K387" s="87"/>
      <c r="L387" s="87"/>
      <c r="M387" s="87"/>
      <c r="N387" s="87"/>
    </row>
    <row r="388" spans="10:14">
      <c r="J388" s="107"/>
      <c r="K388" s="87"/>
      <c r="L388" s="87"/>
      <c r="M388" s="87"/>
      <c r="N388" s="87"/>
    </row>
    <row r="389" spans="10:14">
      <c r="J389" s="107"/>
      <c r="K389" s="87"/>
      <c r="L389" s="87"/>
      <c r="M389" s="87"/>
      <c r="N389" s="87"/>
    </row>
    <row r="390" spans="10:14">
      <c r="J390" s="107"/>
      <c r="K390" s="87"/>
      <c r="L390" s="87"/>
      <c r="M390" s="87"/>
      <c r="N390" s="87"/>
    </row>
    <row r="391" spans="10:14">
      <c r="J391" s="107"/>
      <c r="K391" s="87"/>
      <c r="L391" s="87"/>
      <c r="M391" s="87"/>
      <c r="N391" s="87"/>
    </row>
    <row r="392" spans="10:14">
      <c r="J392" s="107"/>
      <c r="K392" s="87"/>
      <c r="L392" s="87"/>
      <c r="M392" s="87"/>
      <c r="N392" s="87"/>
    </row>
    <row r="393" spans="10:14">
      <c r="J393" s="107"/>
      <c r="K393" s="87"/>
      <c r="L393" s="87"/>
      <c r="M393" s="87"/>
      <c r="N393" s="87"/>
    </row>
    <row r="394" spans="10:14">
      <c r="J394" s="107"/>
      <c r="K394" s="87"/>
      <c r="L394" s="87"/>
      <c r="M394" s="87"/>
      <c r="N394" s="87"/>
    </row>
    <row r="395" spans="10:14">
      <c r="J395" s="107"/>
      <c r="K395" s="87"/>
      <c r="L395" s="87"/>
      <c r="M395" s="87"/>
      <c r="N395" s="87"/>
    </row>
    <row r="396" spans="10:14">
      <c r="J396" s="107"/>
      <c r="K396" s="87"/>
      <c r="L396" s="87"/>
      <c r="M396" s="87"/>
      <c r="N396" s="87"/>
    </row>
    <row r="397" spans="10:14">
      <c r="J397" s="107"/>
      <c r="K397" s="87"/>
      <c r="L397" s="87"/>
      <c r="M397" s="87"/>
      <c r="N397" s="87"/>
    </row>
    <row r="398" spans="10:14">
      <c r="J398" s="107"/>
      <c r="K398" s="87"/>
      <c r="L398" s="87"/>
      <c r="M398" s="87"/>
      <c r="N398" s="87"/>
    </row>
    <row r="399" spans="10:14">
      <c r="J399" s="107"/>
      <c r="K399" s="87"/>
      <c r="L399" s="87"/>
      <c r="M399" s="87"/>
      <c r="N399" s="87"/>
    </row>
    <row r="400" spans="10:14">
      <c r="J400" s="107"/>
      <c r="K400" s="87"/>
      <c r="L400" s="87"/>
      <c r="M400" s="87"/>
      <c r="N400" s="87"/>
    </row>
    <row r="401" spans="10:14">
      <c r="J401" s="107"/>
      <c r="K401" s="87"/>
      <c r="L401" s="87"/>
      <c r="M401" s="87"/>
      <c r="N401" s="87"/>
    </row>
    <row r="402" spans="10:14">
      <c r="J402" s="107"/>
      <c r="K402" s="87"/>
      <c r="L402" s="87"/>
      <c r="M402" s="87"/>
      <c r="N402" s="87"/>
    </row>
    <row r="403" spans="10:14">
      <c r="J403" s="107"/>
      <c r="K403" s="87"/>
      <c r="L403" s="87"/>
      <c r="M403" s="87"/>
      <c r="N403" s="87"/>
    </row>
    <row r="404" spans="10:14">
      <c r="J404" s="107"/>
      <c r="K404" s="87"/>
      <c r="L404" s="87"/>
      <c r="M404" s="87"/>
      <c r="N404" s="87"/>
    </row>
    <row r="405" spans="10:14">
      <c r="J405" s="107"/>
      <c r="K405" s="87"/>
      <c r="L405" s="87"/>
      <c r="M405" s="87"/>
      <c r="N405" s="87"/>
    </row>
    <row r="406" spans="10:14">
      <c r="J406" s="107"/>
      <c r="K406" s="87"/>
      <c r="L406" s="87"/>
      <c r="M406" s="87"/>
      <c r="N406" s="87"/>
    </row>
    <row r="407" spans="10:14">
      <c r="J407" s="107"/>
      <c r="K407" s="87"/>
      <c r="L407" s="87"/>
      <c r="M407" s="87"/>
      <c r="N407" s="87"/>
    </row>
    <row r="408" spans="10:14">
      <c r="J408" s="107"/>
      <c r="K408" s="87"/>
      <c r="L408" s="87"/>
      <c r="M408" s="87"/>
      <c r="N408" s="87"/>
    </row>
    <row r="409" spans="10:14">
      <c r="J409" s="107"/>
      <c r="K409" s="87"/>
      <c r="L409" s="87"/>
      <c r="M409" s="87"/>
      <c r="N409" s="87"/>
    </row>
    <row r="410" spans="10:14">
      <c r="J410" s="107"/>
      <c r="K410" s="87"/>
      <c r="L410" s="87"/>
      <c r="M410" s="87"/>
      <c r="N410" s="87"/>
    </row>
    <row r="411" spans="10:14">
      <c r="J411" s="107"/>
      <c r="K411" s="87"/>
      <c r="L411" s="87"/>
      <c r="M411" s="87"/>
      <c r="N411" s="87"/>
    </row>
    <row r="412" spans="10:14">
      <c r="J412" s="107"/>
      <c r="K412" s="87"/>
      <c r="L412" s="87"/>
      <c r="M412" s="87"/>
      <c r="N412" s="87"/>
    </row>
    <row r="413" spans="10:14">
      <c r="J413" s="107"/>
      <c r="K413" s="87"/>
      <c r="L413" s="87"/>
      <c r="M413" s="87"/>
      <c r="N413" s="87"/>
    </row>
    <row r="414" spans="10:14">
      <c r="J414" s="107"/>
      <c r="K414" s="87"/>
      <c r="L414" s="87"/>
      <c r="M414" s="87"/>
      <c r="N414" s="87"/>
    </row>
    <row r="415" spans="10:14">
      <c r="J415" s="107"/>
      <c r="K415" s="87"/>
      <c r="L415" s="87"/>
      <c r="M415" s="87"/>
      <c r="N415" s="87"/>
    </row>
    <row r="416" spans="10:14">
      <c r="J416" s="107"/>
      <c r="K416" s="87"/>
      <c r="L416" s="87"/>
      <c r="M416" s="87"/>
      <c r="N416" s="87"/>
    </row>
    <row r="417" spans="10:14">
      <c r="J417" s="107"/>
      <c r="K417" s="87"/>
      <c r="L417" s="87"/>
      <c r="M417" s="87"/>
      <c r="N417" s="87"/>
    </row>
    <row r="418" spans="10:14">
      <c r="J418" s="107"/>
      <c r="K418" s="87"/>
      <c r="L418" s="87"/>
      <c r="M418" s="87"/>
      <c r="N418" s="87"/>
    </row>
    <row r="419" spans="10:14">
      <c r="J419" s="107"/>
      <c r="K419" s="87"/>
      <c r="L419" s="87"/>
      <c r="M419" s="87"/>
      <c r="N419" s="87"/>
    </row>
    <row r="420" spans="10:14">
      <c r="J420" s="107"/>
      <c r="K420" s="87"/>
      <c r="L420" s="87"/>
      <c r="M420" s="87"/>
      <c r="N420" s="87"/>
    </row>
    <row r="421" spans="10:14">
      <c r="J421" s="107"/>
      <c r="K421" s="87"/>
      <c r="L421" s="87"/>
      <c r="M421" s="87"/>
      <c r="N421" s="87"/>
    </row>
    <row r="422" spans="10:14">
      <c r="J422" s="107"/>
      <c r="K422" s="87"/>
      <c r="L422" s="87"/>
      <c r="M422" s="87"/>
      <c r="N422" s="87"/>
    </row>
    <row r="423" spans="10:14">
      <c r="J423" s="107"/>
      <c r="K423" s="87"/>
      <c r="L423" s="87"/>
      <c r="M423" s="87"/>
      <c r="N423" s="87"/>
    </row>
    <row r="424" spans="10:14">
      <c r="J424" s="107"/>
      <c r="K424" s="87"/>
      <c r="L424" s="87"/>
      <c r="M424" s="87"/>
      <c r="N424" s="87"/>
    </row>
    <row r="425" spans="10:14">
      <c r="J425" s="107"/>
      <c r="K425" s="87"/>
      <c r="L425" s="87"/>
      <c r="M425" s="87"/>
      <c r="N425" s="87"/>
    </row>
    <row r="426" spans="10:14">
      <c r="J426" s="107"/>
      <c r="K426" s="87"/>
      <c r="L426" s="87"/>
      <c r="M426" s="87"/>
      <c r="N426" s="87"/>
    </row>
    <row r="427" spans="10:14">
      <c r="J427" s="107"/>
      <c r="K427" s="87"/>
      <c r="L427" s="87"/>
      <c r="M427" s="87"/>
      <c r="N427" s="87"/>
    </row>
    <row r="428" spans="10:14">
      <c r="J428" s="107"/>
      <c r="K428" s="87"/>
      <c r="L428" s="87"/>
      <c r="M428" s="87"/>
      <c r="N428" s="87"/>
    </row>
    <row r="429" spans="10:14">
      <c r="J429" s="107"/>
      <c r="K429" s="87"/>
      <c r="L429" s="87"/>
      <c r="M429" s="87"/>
      <c r="N429" s="87"/>
    </row>
    <row r="430" spans="10:14">
      <c r="J430" s="107"/>
      <c r="K430" s="87"/>
      <c r="L430" s="87"/>
      <c r="M430" s="87"/>
      <c r="N430" s="87"/>
    </row>
    <row r="431" spans="10:14">
      <c r="J431" s="107"/>
      <c r="K431" s="87"/>
      <c r="L431" s="87"/>
      <c r="M431" s="87"/>
      <c r="N431" s="87"/>
    </row>
    <row r="432" spans="10:14">
      <c r="J432" s="107"/>
      <c r="K432" s="87"/>
      <c r="L432" s="87"/>
      <c r="M432" s="87"/>
      <c r="N432" s="87"/>
    </row>
    <row r="433" spans="10:14">
      <c r="J433" s="107"/>
      <c r="K433" s="87"/>
      <c r="L433" s="87"/>
      <c r="M433" s="87"/>
      <c r="N433" s="87"/>
    </row>
    <row r="434" spans="10:14">
      <c r="J434" s="107"/>
      <c r="K434" s="87"/>
      <c r="L434" s="87"/>
      <c r="M434" s="87"/>
      <c r="N434" s="87"/>
    </row>
    <row r="435" spans="10:14">
      <c r="J435" s="107"/>
      <c r="K435" s="87"/>
      <c r="L435" s="87"/>
      <c r="M435" s="87"/>
      <c r="N435" s="87"/>
    </row>
    <row r="436" spans="10:14">
      <c r="J436" s="107"/>
      <c r="K436" s="87"/>
      <c r="L436" s="87"/>
      <c r="M436" s="87"/>
      <c r="N436" s="87"/>
    </row>
    <row r="437" spans="10:14">
      <c r="J437" s="107"/>
      <c r="K437" s="87"/>
      <c r="L437" s="87"/>
      <c r="M437" s="87"/>
      <c r="N437" s="87"/>
    </row>
    <row r="438" spans="10:14">
      <c r="J438" s="107"/>
      <c r="K438" s="87"/>
      <c r="L438" s="87"/>
      <c r="M438" s="87"/>
      <c r="N438" s="87"/>
    </row>
    <row r="439" spans="10:14">
      <c r="J439" s="107"/>
      <c r="K439" s="87"/>
      <c r="L439" s="87"/>
      <c r="M439" s="87"/>
      <c r="N439" s="87"/>
    </row>
    <row r="440" spans="10:14">
      <c r="J440" s="107"/>
      <c r="K440" s="87"/>
      <c r="L440" s="87"/>
      <c r="M440" s="87"/>
      <c r="N440" s="87"/>
    </row>
    <row r="441" spans="10:14">
      <c r="J441" s="107"/>
      <c r="K441" s="87"/>
      <c r="L441" s="87"/>
      <c r="M441" s="87"/>
      <c r="N441" s="87"/>
    </row>
    <row r="442" spans="10:14">
      <c r="J442" s="107"/>
      <c r="K442" s="87"/>
      <c r="L442" s="87"/>
      <c r="M442" s="87"/>
      <c r="N442" s="87"/>
    </row>
    <row r="443" spans="10:14">
      <c r="J443" s="107"/>
      <c r="K443" s="87"/>
      <c r="L443" s="87"/>
      <c r="M443" s="87"/>
      <c r="N443" s="87"/>
    </row>
    <row r="444" spans="10:14">
      <c r="J444" s="107"/>
      <c r="K444" s="87"/>
      <c r="L444" s="87"/>
      <c r="M444" s="87"/>
      <c r="N444" s="87"/>
    </row>
    <row r="445" spans="10:14">
      <c r="J445" s="107"/>
      <c r="K445" s="87"/>
      <c r="L445" s="87"/>
      <c r="M445" s="87"/>
      <c r="N445" s="87"/>
    </row>
    <row r="446" spans="10:14">
      <c r="J446" s="107"/>
      <c r="K446" s="87"/>
      <c r="L446" s="87"/>
      <c r="M446" s="87"/>
      <c r="N446" s="87"/>
    </row>
    <row r="447" spans="10:14">
      <c r="J447" s="107"/>
      <c r="K447" s="87"/>
      <c r="L447" s="87"/>
      <c r="M447" s="87"/>
      <c r="N447" s="87"/>
    </row>
    <row r="448" spans="10:14">
      <c r="J448" s="107"/>
      <c r="K448" s="87"/>
      <c r="L448" s="87"/>
      <c r="M448" s="87"/>
      <c r="N448" s="87"/>
    </row>
    <row r="449" spans="10:14">
      <c r="J449" s="107"/>
      <c r="K449" s="87"/>
      <c r="L449" s="87"/>
      <c r="M449" s="87"/>
      <c r="N449" s="87"/>
    </row>
    <row r="450" spans="10:14">
      <c r="J450" s="107"/>
      <c r="K450" s="87"/>
      <c r="L450" s="87"/>
      <c r="M450" s="87"/>
      <c r="N450" s="87"/>
    </row>
    <row r="451" spans="10:14">
      <c r="J451" s="107"/>
      <c r="K451" s="87"/>
      <c r="L451" s="87"/>
      <c r="M451" s="87"/>
      <c r="N451" s="87"/>
    </row>
    <row r="452" spans="10:14">
      <c r="J452" s="107"/>
      <c r="K452" s="87"/>
      <c r="L452" s="87"/>
      <c r="M452" s="87"/>
      <c r="N452" s="87"/>
    </row>
    <row r="453" spans="10:14">
      <c r="J453" s="107"/>
      <c r="K453" s="87"/>
      <c r="L453" s="87"/>
      <c r="M453" s="87"/>
      <c r="N453" s="87"/>
    </row>
    <row r="454" spans="10:14">
      <c r="J454" s="107"/>
      <c r="K454" s="87"/>
      <c r="L454" s="87"/>
      <c r="M454" s="87"/>
      <c r="N454" s="87"/>
    </row>
    <row r="455" spans="10:14">
      <c r="J455" s="107"/>
      <c r="K455" s="87"/>
      <c r="L455" s="87"/>
      <c r="M455" s="87"/>
      <c r="N455" s="87"/>
    </row>
    <row r="456" spans="10:14">
      <c r="J456" s="107"/>
      <c r="K456" s="87"/>
      <c r="L456" s="87"/>
      <c r="M456" s="87"/>
      <c r="N456" s="87"/>
    </row>
    <row r="457" spans="10:14">
      <c r="J457" s="107"/>
      <c r="K457" s="87"/>
      <c r="L457" s="87"/>
      <c r="M457" s="87"/>
      <c r="N457" s="87"/>
    </row>
    <row r="458" spans="10:14">
      <c r="J458" s="107"/>
      <c r="K458" s="87"/>
      <c r="L458" s="87"/>
      <c r="M458" s="87"/>
      <c r="N458" s="87"/>
    </row>
    <row r="459" spans="10:14">
      <c r="J459" s="107"/>
      <c r="K459" s="87"/>
      <c r="L459" s="87"/>
      <c r="M459" s="87"/>
      <c r="N459" s="87"/>
    </row>
    <row r="460" spans="10:14">
      <c r="J460" s="107"/>
      <c r="K460" s="87"/>
      <c r="L460" s="87"/>
      <c r="M460" s="87"/>
      <c r="N460" s="87"/>
    </row>
    <row r="461" spans="10:14">
      <c r="J461" s="107"/>
      <c r="K461" s="87"/>
      <c r="L461" s="87"/>
      <c r="M461" s="87"/>
      <c r="N461" s="87"/>
    </row>
    <row r="462" spans="10:14">
      <c r="J462" s="107"/>
      <c r="K462" s="87"/>
      <c r="L462" s="87"/>
      <c r="M462" s="87"/>
      <c r="N462" s="87"/>
    </row>
    <row r="463" spans="10:14">
      <c r="J463" s="107"/>
      <c r="K463" s="87"/>
      <c r="L463" s="87"/>
      <c r="M463" s="87"/>
      <c r="N463" s="87"/>
    </row>
    <row r="464" spans="10:14">
      <c r="J464" s="107"/>
      <c r="K464" s="87"/>
      <c r="L464" s="87"/>
      <c r="M464" s="87"/>
      <c r="N464" s="87"/>
    </row>
    <row r="465" spans="10:14">
      <c r="J465" s="107"/>
      <c r="K465" s="87"/>
      <c r="L465" s="87"/>
      <c r="M465" s="87"/>
      <c r="N465" s="87"/>
    </row>
    <row r="466" spans="10:14">
      <c r="J466" s="107"/>
      <c r="K466" s="87"/>
      <c r="L466" s="87"/>
      <c r="M466" s="87"/>
      <c r="N466" s="87"/>
    </row>
    <row r="467" spans="10:14">
      <c r="J467" s="107"/>
      <c r="K467" s="87"/>
      <c r="L467" s="87"/>
      <c r="M467" s="87"/>
      <c r="N467" s="87"/>
    </row>
    <row r="468" spans="10:14">
      <c r="J468" s="107"/>
      <c r="K468" s="87"/>
      <c r="L468" s="87"/>
      <c r="M468" s="87"/>
      <c r="N468" s="87"/>
    </row>
    <row r="469" spans="10:14">
      <c r="J469" s="107"/>
      <c r="K469" s="87"/>
      <c r="L469" s="87"/>
      <c r="M469" s="87"/>
      <c r="N469" s="87"/>
    </row>
    <row r="470" spans="10:14">
      <c r="J470" s="107"/>
      <c r="K470" s="87"/>
      <c r="L470" s="87"/>
      <c r="M470" s="87"/>
      <c r="N470" s="87"/>
    </row>
    <row r="471" spans="10:14">
      <c r="J471" s="107"/>
      <c r="K471" s="87"/>
      <c r="L471" s="87"/>
      <c r="M471" s="87"/>
      <c r="N471" s="87"/>
    </row>
    <row r="472" spans="10:14">
      <c r="J472" s="107"/>
      <c r="K472" s="87"/>
      <c r="L472" s="87"/>
      <c r="M472" s="87"/>
      <c r="N472" s="87"/>
    </row>
    <row r="473" spans="10:14">
      <c r="J473" s="107"/>
      <c r="K473" s="87"/>
      <c r="L473" s="87"/>
      <c r="M473" s="87"/>
      <c r="N473" s="87"/>
    </row>
    <row r="474" spans="10:14">
      <c r="J474" s="107"/>
      <c r="K474" s="87"/>
      <c r="L474" s="87"/>
      <c r="M474" s="87"/>
      <c r="N474" s="87"/>
    </row>
    <row r="475" spans="10:14">
      <c r="J475" s="107"/>
      <c r="K475" s="87"/>
      <c r="L475" s="87"/>
      <c r="M475" s="87"/>
      <c r="N475" s="87"/>
    </row>
    <row r="476" spans="10:14">
      <c r="J476" s="107"/>
      <c r="K476" s="87"/>
      <c r="L476" s="87"/>
      <c r="M476" s="87"/>
      <c r="N476" s="87"/>
    </row>
    <row r="477" spans="10:14">
      <c r="J477" s="107"/>
      <c r="K477" s="87"/>
      <c r="L477" s="87"/>
      <c r="M477" s="87"/>
      <c r="N477" s="87"/>
    </row>
    <row r="478" spans="10:14">
      <c r="J478" s="107"/>
      <c r="K478" s="87"/>
      <c r="L478" s="87"/>
      <c r="M478" s="87"/>
      <c r="N478" s="87"/>
    </row>
    <row r="479" spans="10:14">
      <c r="J479" s="107"/>
      <c r="K479" s="87"/>
      <c r="L479" s="87"/>
      <c r="M479" s="87"/>
      <c r="N479" s="87"/>
    </row>
    <row r="480" spans="10:14">
      <c r="J480" s="107"/>
      <c r="K480" s="87"/>
      <c r="L480" s="87"/>
      <c r="M480" s="87"/>
      <c r="N480" s="87"/>
    </row>
    <row r="481" spans="10:14">
      <c r="J481" s="107"/>
      <c r="K481" s="87"/>
      <c r="L481" s="87"/>
      <c r="M481" s="87"/>
      <c r="N481" s="87"/>
    </row>
    <row r="482" spans="10:14">
      <c r="J482" s="107"/>
      <c r="K482" s="87"/>
      <c r="L482" s="87"/>
      <c r="M482" s="87"/>
      <c r="N482" s="87"/>
    </row>
    <row r="483" spans="10:14">
      <c r="J483" s="107"/>
      <c r="K483" s="87"/>
      <c r="L483" s="87"/>
      <c r="M483" s="87"/>
      <c r="N483" s="87"/>
    </row>
    <row r="484" spans="10:14">
      <c r="J484" s="107"/>
      <c r="K484" s="87"/>
      <c r="L484" s="87"/>
      <c r="M484" s="87"/>
      <c r="N484" s="87"/>
    </row>
    <row r="485" spans="10:14">
      <c r="J485" s="107"/>
      <c r="K485" s="87"/>
      <c r="L485" s="87"/>
      <c r="M485" s="87"/>
      <c r="N485" s="87"/>
    </row>
    <row r="486" spans="10:14">
      <c r="J486" s="107"/>
      <c r="K486" s="87"/>
      <c r="L486" s="87"/>
      <c r="M486" s="87"/>
      <c r="N486" s="87"/>
    </row>
    <row r="487" spans="10:14">
      <c r="J487" s="107"/>
      <c r="K487" s="87"/>
      <c r="L487" s="87"/>
      <c r="M487" s="87"/>
      <c r="N487" s="87"/>
    </row>
    <row r="488" spans="10:14">
      <c r="J488" s="107"/>
      <c r="K488" s="87"/>
      <c r="L488" s="87"/>
      <c r="M488" s="87"/>
      <c r="N488" s="87"/>
    </row>
    <row r="489" spans="10:14">
      <c r="J489" s="107"/>
      <c r="K489" s="87"/>
      <c r="L489" s="87"/>
      <c r="M489" s="87"/>
      <c r="N489" s="87"/>
    </row>
    <row r="490" spans="10:14">
      <c r="J490" s="107"/>
      <c r="K490" s="87"/>
      <c r="L490" s="87"/>
      <c r="M490" s="87"/>
      <c r="N490" s="87"/>
    </row>
    <row r="491" spans="10:14">
      <c r="J491" s="107"/>
      <c r="K491" s="87"/>
      <c r="L491" s="87"/>
      <c r="M491" s="87"/>
      <c r="N491" s="87"/>
    </row>
    <row r="492" spans="10:14">
      <c r="J492" s="107"/>
      <c r="K492" s="87"/>
      <c r="L492" s="87"/>
      <c r="M492" s="87"/>
      <c r="N492" s="87"/>
    </row>
    <row r="493" spans="10:14">
      <c r="J493" s="107"/>
      <c r="K493" s="87"/>
      <c r="L493" s="87"/>
      <c r="M493" s="87"/>
      <c r="N493" s="87"/>
    </row>
    <row r="494" spans="10:14">
      <c r="J494" s="107"/>
      <c r="K494" s="87"/>
      <c r="L494" s="87"/>
      <c r="M494" s="87"/>
      <c r="N494" s="87"/>
    </row>
    <row r="495" spans="10:14">
      <c r="J495" s="107"/>
      <c r="K495" s="87"/>
      <c r="L495" s="87"/>
      <c r="M495" s="87"/>
      <c r="N495" s="87"/>
    </row>
    <row r="496" spans="10:14">
      <c r="J496" s="107"/>
      <c r="K496" s="87"/>
      <c r="L496" s="87"/>
      <c r="M496" s="87"/>
      <c r="N496" s="87"/>
    </row>
    <row r="497" spans="10:14">
      <c r="J497" s="107"/>
      <c r="K497" s="87"/>
      <c r="L497" s="87"/>
      <c r="M497" s="87"/>
      <c r="N497" s="87"/>
    </row>
    <row r="498" spans="10:14">
      <c r="J498" s="107"/>
      <c r="K498" s="87"/>
      <c r="L498" s="87"/>
      <c r="M498" s="87"/>
      <c r="N498" s="87"/>
    </row>
    <row r="499" spans="10:14">
      <c r="J499" s="107"/>
      <c r="K499" s="87"/>
      <c r="L499" s="87"/>
      <c r="M499" s="87"/>
      <c r="N499" s="87"/>
    </row>
    <row r="500" spans="10:14">
      <c r="J500" s="107"/>
      <c r="K500" s="87"/>
      <c r="L500" s="87"/>
      <c r="M500" s="87"/>
      <c r="N500" s="87"/>
    </row>
    <row r="501" spans="10:14">
      <c r="J501" s="107"/>
      <c r="K501" s="87"/>
      <c r="L501" s="87"/>
      <c r="M501" s="87"/>
      <c r="N501" s="87"/>
    </row>
    <row r="502" spans="10:14">
      <c r="J502" s="107"/>
      <c r="K502" s="87"/>
      <c r="L502" s="87"/>
      <c r="M502" s="87"/>
      <c r="N502" s="87"/>
    </row>
    <row r="503" spans="10:14">
      <c r="J503" s="107"/>
      <c r="K503" s="87"/>
      <c r="L503" s="87"/>
      <c r="M503" s="87"/>
      <c r="N503" s="87"/>
    </row>
    <row r="504" spans="10:14">
      <c r="J504" s="107"/>
      <c r="K504" s="87"/>
      <c r="L504" s="87"/>
      <c r="M504" s="87"/>
      <c r="N504" s="87"/>
    </row>
    <row r="505" spans="10:14">
      <c r="J505" s="107"/>
      <c r="K505" s="87"/>
      <c r="L505" s="87"/>
      <c r="M505" s="87"/>
      <c r="N505" s="87"/>
    </row>
    <row r="506" spans="10:14">
      <c r="J506" s="107"/>
      <c r="K506" s="87"/>
      <c r="L506" s="87"/>
      <c r="M506" s="87"/>
      <c r="N506" s="87"/>
    </row>
    <row r="507" spans="10:14">
      <c r="J507" s="107"/>
      <c r="K507" s="87"/>
      <c r="L507" s="87"/>
      <c r="M507" s="87"/>
      <c r="N507" s="87"/>
    </row>
    <row r="508" spans="10:14">
      <c r="J508" s="107"/>
      <c r="K508" s="87"/>
      <c r="L508" s="87"/>
      <c r="M508" s="87"/>
      <c r="N508" s="87"/>
    </row>
    <row r="509" spans="10:14">
      <c r="J509" s="107"/>
      <c r="K509" s="87"/>
      <c r="L509" s="87"/>
      <c r="M509" s="87"/>
      <c r="N509" s="87"/>
    </row>
    <row r="510" spans="10:14">
      <c r="J510" s="107"/>
      <c r="K510" s="87"/>
      <c r="L510" s="87"/>
      <c r="M510" s="87"/>
      <c r="N510" s="87"/>
    </row>
    <row r="511" spans="10:14">
      <c r="J511" s="107"/>
      <c r="K511" s="87"/>
      <c r="L511" s="87"/>
      <c r="M511" s="87"/>
      <c r="N511" s="87"/>
    </row>
    <row r="512" spans="10:14">
      <c r="J512" s="107"/>
      <c r="K512" s="87"/>
      <c r="L512" s="87"/>
      <c r="M512" s="87"/>
      <c r="N512" s="87"/>
    </row>
    <row r="513" spans="10:14">
      <c r="J513" s="107"/>
      <c r="K513" s="87"/>
      <c r="L513" s="87"/>
      <c r="M513" s="87"/>
      <c r="N513" s="87"/>
    </row>
    <row r="514" spans="10:14">
      <c r="J514" s="107"/>
      <c r="K514" s="87"/>
      <c r="L514" s="87"/>
      <c r="M514" s="87"/>
      <c r="N514" s="87"/>
    </row>
    <row r="515" spans="10:14">
      <c r="J515" s="107"/>
      <c r="K515" s="87"/>
      <c r="L515" s="87"/>
      <c r="M515" s="87"/>
      <c r="N515" s="87"/>
    </row>
    <row r="516" spans="10:14">
      <c r="J516" s="107"/>
      <c r="K516" s="87"/>
      <c r="L516" s="87"/>
      <c r="M516" s="87"/>
      <c r="N516" s="87"/>
    </row>
    <row r="517" spans="10:14">
      <c r="J517" s="107"/>
      <c r="K517" s="87"/>
      <c r="L517" s="87"/>
      <c r="M517" s="87"/>
      <c r="N517" s="87"/>
    </row>
    <row r="518" spans="10:14">
      <c r="J518" s="107"/>
      <c r="K518" s="87"/>
      <c r="L518" s="87"/>
      <c r="M518" s="87"/>
      <c r="N518" s="87"/>
    </row>
    <row r="519" spans="10:14">
      <c r="J519" s="107"/>
      <c r="K519" s="87"/>
      <c r="L519" s="87"/>
      <c r="M519" s="87"/>
      <c r="N519" s="87"/>
    </row>
    <row r="520" spans="10:14">
      <c r="J520" s="107"/>
      <c r="K520" s="87"/>
      <c r="L520" s="87"/>
      <c r="M520" s="87"/>
      <c r="N520" s="87"/>
    </row>
    <row r="521" spans="10:14">
      <c r="J521" s="107"/>
      <c r="K521" s="87"/>
      <c r="L521" s="87"/>
      <c r="M521" s="87"/>
      <c r="N521" s="87"/>
    </row>
    <row r="522" spans="10:14">
      <c r="J522" s="107"/>
      <c r="K522" s="87"/>
      <c r="L522" s="87"/>
      <c r="M522" s="87"/>
      <c r="N522" s="87"/>
    </row>
    <row r="523" spans="10:14">
      <c r="J523" s="107"/>
      <c r="K523" s="87"/>
      <c r="L523" s="87"/>
      <c r="M523" s="87"/>
      <c r="N523" s="87"/>
    </row>
    <row r="524" spans="10:14">
      <c r="J524" s="107"/>
      <c r="K524" s="87"/>
      <c r="L524" s="87"/>
      <c r="M524" s="87"/>
      <c r="N524" s="87"/>
    </row>
    <row r="525" spans="10:14">
      <c r="J525" s="107"/>
      <c r="K525" s="87"/>
      <c r="L525" s="87"/>
      <c r="M525" s="87"/>
      <c r="N525" s="87"/>
    </row>
    <row r="526" spans="10:14">
      <c r="J526" s="107"/>
      <c r="K526" s="87"/>
      <c r="L526" s="87"/>
      <c r="M526" s="87"/>
      <c r="N526" s="87"/>
    </row>
    <row r="527" spans="10:14">
      <c r="J527" s="107"/>
      <c r="K527" s="87"/>
      <c r="L527" s="87"/>
      <c r="M527" s="87"/>
      <c r="N527" s="87"/>
    </row>
    <row r="528" spans="10:14">
      <c r="J528" s="107"/>
      <c r="K528" s="87"/>
      <c r="L528" s="87"/>
      <c r="M528" s="87"/>
      <c r="N528" s="87"/>
    </row>
    <row r="529" spans="10:14">
      <c r="J529" s="107"/>
      <c r="K529" s="87"/>
      <c r="L529" s="87"/>
      <c r="M529" s="87"/>
      <c r="N529" s="87"/>
    </row>
    <row r="530" spans="10:14">
      <c r="J530" s="107"/>
      <c r="K530" s="87"/>
      <c r="L530" s="87"/>
      <c r="M530" s="87"/>
      <c r="N530" s="87"/>
    </row>
    <row r="531" spans="10:14">
      <c r="J531" s="107"/>
      <c r="K531" s="87"/>
      <c r="L531" s="87"/>
      <c r="M531" s="87"/>
      <c r="N531" s="87"/>
    </row>
    <row r="532" spans="10:14">
      <c r="J532" s="107"/>
      <c r="K532" s="87"/>
      <c r="L532" s="87"/>
      <c r="M532" s="87"/>
      <c r="N532" s="87"/>
    </row>
    <row r="533" spans="10:14">
      <c r="J533" s="107"/>
      <c r="K533" s="87"/>
      <c r="L533" s="87"/>
      <c r="M533" s="87"/>
      <c r="N533" s="87"/>
    </row>
    <row r="534" spans="10:14">
      <c r="J534" s="107"/>
      <c r="K534" s="87"/>
      <c r="L534" s="87"/>
      <c r="M534" s="87"/>
      <c r="N534" s="87"/>
    </row>
    <row r="535" spans="10:14">
      <c r="J535" s="107"/>
      <c r="K535" s="87"/>
      <c r="L535" s="87"/>
      <c r="M535" s="87"/>
      <c r="N535" s="87"/>
    </row>
    <row r="536" spans="10:14">
      <c r="J536" s="107"/>
      <c r="K536" s="87"/>
      <c r="L536" s="87"/>
      <c r="M536" s="87"/>
      <c r="N536" s="87"/>
    </row>
    <row r="537" spans="10:14">
      <c r="J537" s="107"/>
      <c r="K537" s="87"/>
      <c r="L537" s="87"/>
      <c r="M537" s="87"/>
      <c r="N537" s="87"/>
    </row>
    <row r="538" spans="10:14">
      <c r="J538" s="107"/>
      <c r="K538" s="87"/>
      <c r="L538" s="87"/>
      <c r="M538" s="87"/>
      <c r="N538" s="87"/>
    </row>
    <row r="539" spans="10:14">
      <c r="J539" s="107"/>
      <c r="K539" s="87"/>
      <c r="L539" s="87"/>
      <c r="M539" s="87"/>
      <c r="N539" s="87"/>
    </row>
    <row r="540" spans="10:14">
      <c r="J540" s="107"/>
      <c r="K540" s="87"/>
      <c r="L540" s="87"/>
      <c r="M540" s="87"/>
      <c r="N540" s="87"/>
    </row>
    <row r="541" spans="10:14">
      <c r="J541" s="107"/>
      <c r="K541" s="87"/>
      <c r="L541" s="87"/>
      <c r="M541" s="87"/>
      <c r="N541" s="87"/>
    </row>
    <row r="542" spans="10:14">
      <c r="J542" s="107"/>
      <c r="K542" s="87"/>
      <c r="L542" s="87"/>
      <c r="M542" s="87"/>
      <c r="N542" s="87"/>
    </row>
    <row r="543" spans="10:14">
      <c r="J543" s="107"/>
      <c r="K543" s="87"/>
      <c r="L543" s="87"/>
      <c r="M543" s="87"/>
      <c r="N543" s="87"/>
    </row>
    <row r="544" spans="10:14">
      <c r="J544" s="107"/>
      <c r="K544" s="87"/>
      <c r="L544" s="87"/>
      <c r="M544" s="87"/>
      <c r="N544" s="87"/>
    </row>
    <row r="545" spans="10:14">
      <c r="J545" s="107"/>
      <c r="K545" s="87"/>
      <c r="L545" s="87"/>
      <c r="M545" s="87"/>
      <c r="N545" s="87"/>
    </row>
    <row r="546" spans="10:14">
      <c r="J546" s="107"/>
      <c r="K546" s="87"/>
      <c r="L546" s="87"/>
      <c r="M546" s="87"/>
      <c r="N546" s="87"/>
    </row>
    <row r="547" spans="10:14">
      <c r="J547" s="107"/>
      <c r="K547" s="87"/>
      <c r="L547" s="87"/>
      <c r="M547" s="87"/>
      <c r="N547" s="87"/>
    </row>
    <row r="548" spans="10:14">
      <c r="J548" s="107"/>
      <c r="K548" s="87"/>
      <c r="L548" s="87"/>
      <c r="M548" s="87"/>
      <c r="N548" s="87"/>
    </row>
    <row r="549" spans="10:14">
      <c r="J549" s="107"/>
      <c r="K549" s="87"/>
      <c r="L549" s="87"/>
      <c r="M549" s="87"/>
      <c r="N549" s="87"/>
    </row>
    <row r="550" spans="10:14">
      <c r="J550" s="107"/>
      <c r="K550" s="87"/>
      <c r="L550" s="87"/>
      <c r="M550" s="87"/>
      <c r="N550" s="87"/>
    </row>
    <row r="551" spans="10:14">
      <c r="J551" s="107"/>
      <c r="K551" s="87"/>
      <c r="L551" s="87"/>
      <c r="M551" s="87"/>
      <c r="N551" s="87"/>
    </row>
    <row r="552" spans="10:14">
      <c r="J552" s="107"/>
      <c r="K552" s="87"/>
      <c r="L552" s="87"/>
      <c r="M552" s="87"/>
      <c r="N552" s="87"/>
    </row>
    <row r="553" spans="10:14">
      <c r="J553" s="107"/>
      <c r="K553" s="87"/>
      <c r="L553" s="87"/>
      <c r="M553" s="87"/>
      <c r="N553" s="87"/>
    </row>
  </sheetData>
  <phoneticPr fontId="16" type="noConversion"/>
  <conditionalFormatting sqref="J66:J96">
    <cfRule type="expression" dxfId="2" priority="6" stopIfTrue="1">
      <formula>J66&gt;0</formula>
    </cfRule>
  </conditionalFormatting>
  <conditionalFormatting sqref="A5:B5">
    <cfRule type="expression" dxfId="1" priority="5" stopIfTrue="1">
      <formula>A5&gt;0</formula>
    </cfRule>
  </conditionalFormatting>
  <conditionalFormatting sqref="O4:O65536">
    <cfRule type="expression" dxfId="0" priority="18" stopIfTrue="1">
      <formula>OR(#REF!&lt;&gt;"",#REF!&lt;&gt;"")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8017" r:id="rId4" name="Drop Down 1">
              <controlPr defaultSize="0" autoLine="0" autoPict="0">
                <anchor moveWithCells="1">
                  <from>
                    <xdr:col>1</xdr:col>
                    <xdr:colOff>0</xdr:colOff>
                    <xdr:row>5</xdr:row>
                    <xdr:rowOff>0</xdr:rowOff>
                  </from>
                  <to>
                    <xdr:col>2</xdr:col>
                    <xdr:colOff>533400</xdr:colOff>
                    <xdr:row>6</xdr:row>
                    <xdr:rowOff>19050</xdr:rowOff>
                  </to>
                </anchor>
              </controlPr>
            </control>
          </mc:Choice>
        </mc:AlternateContent>
        <mc:AlternateContent xmlns:mc="http://schemas.openxmlformats.org/markup-compatibility/2006">
          <mc:Choice Requires="x14">
            <control shapeId="1238018" r:id="rId5" name="Drop Down 2">
              <controlPr defaultSize="0" autoLine="0" autoPict="0">
                <anchor moveWithCells="1">
                  <from>
                    <xdr:col>2</xdr:col>
                    <xdr:colOff>0</xdr:colOff>
                    <xdr:row>5</xdr:row>
                    <xdr:rowOff>0</xdr:rowOff>
                  </from>
                  <to>
                    <xdr:col>3</xdr:col>
                    <xdr:colOff>38100</xdr:colOff>
                    <xdr:row>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4"/>
  <sheetViews>
    <sheetView zoomScale="90" zoomScaleNormal="90" workbookViewId="0">
      <selection activeCell="C11" sqref="C11"/>
    </sheetView>
  </sheetViews>
  <sheetFormatPr defaultRowHeight="12.75"/>
  <cols>
    <col min="1" max="1" width="9.75" style="25" bestFit="1" customWidth="1"/>
    <col min="2" max="2" width="11.875" style="25" bestFit="1" customWidth="1"/>
    <col min="3" max="3" width="30.625" style="25" bestFit="1" customWidth="1"/>
    <col min="4" max="4" width="51.625" style="25" bestFit="1" customWidth="1"/>
    <col min="5" max="5" width="255.625" style="133" bestFit="1" customWidth="1"/>
    <col min="6" max="6" width="255.625" style="25" bestFit="1" customWidth="1"/>
    <col min="7" max="16384" width="9" style="25"/>
  </cols>
  <sheetData>
    <row r="2" spans="1:6" ht="30" customHeight="1"/>
    <row r="3" spans="1:6" ht="27.75" customHeight="1">
      <c r="A3" s="27" t="s">
        <v>2</v>
      </c>
      <c r="B3" s="32" t="s">
        <v>7</v>
      </c>
      <c r="C3" s="32" t="s">
        <v>10</v>
      </c>
      <c r="D3" s="32" t="s">
        <v>8</v>
      </c>
      <c r="E3" s="120" t="s">
        <v>9</v>
      </c>
      <c r="F3" s="28" t="s">
        <v>5</v>
      </c>
    </row>
    <row r="4" spans="1:6" ht="26.25" customHeight="1">
      <c r="A4" s="29">
        <v>41900</v>
      </c>
      <c r="B4" s="211" t="s">
        <v>2636</v>
      </c>
      <c r="C4" s="211" t="s">
        <v>2635</v>
      </c>
      <c r="D4" s="211" t="s">
        <v>2634</v>
      </c>
      <c r="E4" s="289" t="s">
        <v>2637</v>
      </c>
      <c r="F4" s="211"/>
    </row>
    <row r="5" spans="1:6" ht="26.25" customHeight="1">
      <c r="A5" s="29">
        <v>41899</v>
      </c>
      <c r="B5" s="211" t="s">
        <v>2624</v>
      </c>
      <c r="C5" s="211" t="s">
        <v>2625</v>
      </c>
      <c r="D5" s="211" t="s">
        <v>2623</v>
      </c>
      <c r="E5" s="289" t="s">
        <v>2626</v>
      </c>
      <c r="F5" s="211"/>
    </row>
    <row r="6" spans="1:6" ht="26.25" customHeight="1">
      <c r="A6" s="29">
        <v>41897</v>
      </c>
      <c r="B6" s="211" t="s">
        <v>2624</v>
      </c>
      <c r="C6" s="211" t="s">
        <v>2632</v>
      </c>
      <c r="D6" s="211" t="s">
        <v>2631</v>
      </c>
      <c r="E6" s="289" t="s">
        <v>2633</v>
      </c>
      <c r="F6" s="211"/>
    </row>
    <row r="7" spans="1:6" ht="26.25" customHeight="1">
      <c r="A7" s="29">
        <v>41894</v>
      </c>
      <c r="B7" s="211" t="s">
        <v>2624</v>
      </c>
      <c r="C7" s="211" t="s">
        <v>2629</v>
      </c>
      <c r="D7" s="211" t="s">
        <v>2628</v>
      </c>
      <c r="E7" s="289" t="s">
        <v>2630</v>
      </c>
      <c r="F7" s="211"/>
    </row>
    <row r="8" spans="1:6" ht="26.25" customHeight="1">
      <c r="A8" s="29">
        <v>41849</v>
      </c>
      <c r="B8" s="211" t="s">
        <v>859</v>
      </c>
      <c r="C8" s="211" t="s">
        <v>1908</v>
      </c>
      <c r="D8" s="211" t="s">
        <v>1909</v>
      </c>
      <c r="E8" s="289" t="s">
        <v>1910</v>
      </c>
      <c r="F8" s="211"/>
    </row>
    <row r="9" spans="1:6" ht="26.25" customHeight="1">
      <c r="A9" s="29">
        <v>41849</v>
      </c>
      <c r="B9" s="211" t="s">
        <v>859</v>
      </c>
      <c r="C9" s="211" t="s">
        <v>1911</v>
      </c>
      <c r="D9" s="211" t="s">
        <v>1912</v>
      </c>
      <c r="E9" s="273" t="s">
        <v>1913</v>
      </c>
      <c r="F9" s="211"/>
    </row>
    <row r="10" spans="1:6" ht="26.25" customHeight="1">
      <c r="A10" s="29">
        <v>41754</v>
      </c>
      <c r="B10" s="211" t="s">
        <v>1914</v>
      </c>
      <c r="C10" s="211" t="s">
        <v>1911</v>
      </c>
      <c r="D10" s="211" t="s">
        <v>1915</v>
      </c>
      <c r="E10" s="273" t="s">
        <v>1916</v>
      </c>
      <c r="F10" s="211"/>
    </row>
    <row r="11" spans="1:6" ht="26.25" customHeight="1">
      <c r="A11" s="29">
        <v>41604</v>
      </c>
      <c r="B11" s="211" t="s">
        <v>1341</v>
      </c>
      <c r="C11" s="211" t="s">
        <v>955</v>
      </c>
      <c r="D11" s="211" t="s">
        <v>953</v>
      </c>
      <c r="E11" s="211" t="s">
        <v>954</v>
      </c>
      <c r="F11" s="211"/>
    </row>
    <row r="12" spans="1:6" ht="27.75" customHeight="1">
      <c r="A12" s="29">
        <v>41566</v>
      </c>
      <c r="B12" s="211" t="s">
        <v>859</v>
      </c>
      <c r="C12" s="211" t="s">
        <v>863</v>
      </c>
      <c r="D12" s="201" t="s">
        <v>864</v>
      </c>
      <c r="E12" s="201" t="s">
        <v>865</v>
      </c>
      <c r="F12" s="211"/>
    </row>
    <row r="13" spans="1:6" s="133" customFormat="1" ht="27.75" customHeight="1">
      <c r="A13" s="219">
        <v>41556</v>
      </c>
      <c r="B13" s="211" t="s">
        <v>841</v>
      </c>
      <c r="C13" s="211" t="s">
        <v>880</v>
      </c>
      <c r="D13" s="220" t="s">
        <v>866</v>
      </c>
      <c r="E13" s="220" t="s">
        <v>867</v>
      </c>
      <c r="F13" s="211"/>
    </row>
    <row r="14" spans="1:6" s="133" customFormat="1" ht="27.75" customHeight="1">
      <c r="A14" s="219">
        <v>41546</v>
      </c>
      <c r="B14" s="211" t="s">
        <v>841</v>
      </c>
      <c r="C14" s="211" t="s">
        <v>881</v>
      </c>
      <c r="D14" s="220" t="s">
        <v>869</v>
      </c>
      <c r="E14" s="220" t="s">
        <v>868</v>
      </c>
      <c r="F14" s="211"/>
    </row>
    <row r="15" spans="1:6" s="133" customFormat="1" ht="27.75" customHeight="1">
      <c r="A15" s="219">
        <v>41545</v>
      </c>
      <c r="B15" s="211" t="s">
        <v>841</v>
      </c>
      <c r="C15" s="211" t="s">
        <v>882</v>
      </c>
      <c r="D15" s="220" t="s">
        <v>871</v>
      </c>
      <c r="E15" s="220" t="s">
        <v>870</v>
      </c>
      <c r="F15" s="211"/>
    </row>
    <row r="16" spans="1:6" s="133" customFormat="1" ht="27.75" customHeight="1">
      <c r="A16" s="219">
        <v>41542</v>
      </c>
      <c r="B16" s="211" t="s">
        <v>841</v>
      </c>
      <c r="C16" s="211" t="s">
        <v>883</v>
      </c>
      <c r="D16" s="220" t="s">
        <v>873</v>
      </c>
      <c r="E16" s="220" t="s">
        <v>872</v>
      </c>
      <c r="F16" s="211"/>
    </row>
    <row r="17" spans="1:6" s="133" customFormat="1" ht="27.75" customHeight="1">
      <c r="A17" s="219">
        <v>41535</v>
      </c>
      <c r="B17" s="211" t="s">
        <v>841</v>
      </c>
      <c r="C17" s="211" t="s">
        <v>884</v>
      </c>
      <c r="D17" s="220" t="s">
        <v>875</v>
      </c>
      <c r="E17" s="220" t="s">
        <v>874</v>
      </c>
      <c r="F17" s="211"/>
    </row>
    <row r="18" spans="1:6" s="133" customFormat="1" ht="27.75" customHeight="1">
      <c r="A18" s="219">
        <v>41534</v>
      </c>
      <c r="B18" s="211" t="s">
        <v>841</v>
      </c>
      <c r="C18" s="211" t="s">
        <v>885</v>
      </c>
      <c r="D18" s="220" t="s">
        <v>877</v>
      </c>
      <c r="E18" s="220" t="s">
        <v>876</v>
      </c>
      <c r="F18" s="211"/>
    </row>
    <row r="19" spans="1:6" s="133" customFormat="1" ht="27.75" customHeight="1">
      <c r="A19" s="219">
        <v>41529</v>
      </c>
      <c r="B19" s="211" t="s">
        <v>841</v>
      </c>
      <c r="C19" s="211" t="s">
        <v>886</v>
      </c>
      <c r="D19" s="220" t="s">
        <v>879</v>
      </c>
      <c r="E19" s="220" t="s">
        <v>878</v>
      </c>
      <c r="F19" s="211"/>
    </row>
    <row r="20" spans="1:6" s="133" customFormat="1" ht="27.75" customHeight="1">
      <c r="A20" s="219">
        <v>41528</v>
      </c>
      <c r="B20" s="211" t="s">
        <v>841</v>
      </c>
      <c r="C20" s="211" t="s">
        <v>861</v>
      </c>
      <c r="D20" s="220" t="s">
        <v>862</v>
      </c>
      <c r="E20" s="220" t="s">
        <v>860</v>
      </c>
      <c r="F20" s="211"/>
    </row>
    <row r="21" spans="1:6" s="133" customFormat="1" ht="27.75" customHeight="1">
      <c r="A21" s="219">
        <v>41527</v>
      </c>
      <c r="B21" s="211" t="s">
        <v>841</v>
      </c>
      <c r="C21" s="220" t="s">
        <v>842</v>
      </c>
      <c r="D21" s="220" t="s">
        <v>843</v>
      </c>
      <c r="E21" s="220" t="s">
        <v>844</v>
      </c>
      <c r="F21" s="211"/>
    </row>
    <row r="22" spans="1:6" s="133" customFormat="1" ht="27.75" customHeight="1">
      <c r="A22" s="219">
        <v>41519</v>
      </c>
      <c r="B22" s="211" t="s">
        <v>845</v>
      </c>
      <c r="C22" s="220" t="s">
        <v>846</v>
      </c>
      <c r="D22" s="220" t="s">
        <v>847</v>
      </c>
      <c r="E22" s="220" t="s">
        <v>848</v>
      </c>
      <c r="F22" s="211"/>
    </row>
    <row r="23" spans="1:6" s="133" customFormat="1" ht="27.75" customHeight="1">
      <c r="A23" s="219">
        <v>41498</v>
      </c>
      <c r="B23" s="211" t="s">
        <v>849</v>
      </c>
      <c r="C23" s="220" t="s">
        <v>850</v>
      </c>
      <c r="D23" s="220" t="s">
        <v>851</v>
      </c>
      <c r="E23" s="220" t="s">
        <v>852</v>
      </c>
      <c r="F23" s="211"/>
    </row>
    <row r="24" spans="1:6" s="133" customFormat="1" ht="27.75" customHeight="1">
      <c r="A24" s="219">
        <v>41492</v>
      </c>
      <c r="B24" s="211" t="s">
        <v>853</v>
      </c>
      <c r="C24" s="220" t="s">
        <v>854</v>
      </c>
      <c r="D24" s="220" t="s">
        <v>855</v>
      </c>
      <c r="E24" s="220" t="s">
        <v>856</v>
      </c>
      <c r="F24" s="211"/>
    </row>
    <row r="25" spans="1:6" s="133" customFormat="1" ht="27.75" customHeight="1">
      <c r="A25" s="219">
        <v>41485</v>
      </c>
      <c r="B25" s="211" t="s">
        <v>853</v>
      </c>
      <c r="C25" s="220" t="s">
        <v>846</v>
      </c>
      <c r="D25" s="221" t="s">
        <v>857</v>
      </c>
      <c r="E25" s="220" t="s">
        <v>858</v>
      </c>
      <c r="F25" s="211"/>
    </row>
    <row r="26" spans="1:6" ht="27.75" customHeight="1">
      <c r="A26" s="29"/>
      <c r="B26" s="165" t="s">
        <v>587</v>
      </c>
      <c r="C26" s="165" t="s">
        <v>398</v>
      </c>
      <c r="D26" s="170" t="s">
        <v>583</v>
      </c>
      <c r="E26" s="164" t="s">
        <v>588</v>
      </c>
      <c r="F26" s="165"/>
    </row>
    <row r="27" spans="1:6" ht="27.75" customHeight="1">
      <c r="A27" s="29"/>
      <c r="B27" s="171" t="s">
        <v>157</v>
      </c>
      <c r="C27" s="165" t="s">
        <v>584</v>
      </c>
      <c r="D27" s="170" t="s">
        <v>582</v>
      </c>
      <c r="E27" s="164" t="s">
        <v>585</v>
      </c>
      <c r="F27" s="165" t="s">
        <v>586</v>
      </c>
    </row>
    <row r="28" spans="1:6" ht="27.75" customHeight="1">
      <c r="A28" s="29">
        <v>41297</v>
      </c>
      <c r="B28" s="160" t="s">
        <v>194</v>
      </c>
      <c r="C28" s="165" t="s">
        <v>400</v>
      </c>
      <c r="D28" s="164" t="s">
        <v>549</v>
      </c>
      <c r="E28" s="164" t="s">
        <v>550</v>
      </c>
      <c r="F28" s="160"/>
    </row>
    <row r="29" spans="1:6" ht="27.75" customHeight="1">
      <c r="A29" s="29">
        <v>41299</v>
      </c>
      <c r="B29" s="156" t="s">
        <v>508</v>
      </c>
      <c r="C29" s="156" t="s">
        <v>388</v>
      </c>
      <c r="D29" s="157" t="s">
        <v>504</v>
      </c>
      <c r="E29" s="155" t="s">
        <v>505</v>
      </c>
      <c r="F29" s="158" t="s">
        <v>507</v>
      </c>
    </row>
    <row r="30" spans="1:6" ht="27.75" customHeight="1">
      <c r="A30" s="29">
        <v>41297</v>
      </c>
      <c r="B30" s="154" t="s">
        <v>500</v>
      </c>
      <c r="C30" s="154" t="s">
        <v>400</v>
      </c>
      <c r="D30" s="155" t="s">
        <v>499</v>
      </c>
      <c r="E30" s="155" t="s">
        <v>501</v>
      </c>
      <c r="F30" s="156" t="s">
        <v>506</v>
      </c>
    </row>
    <row r="31" spans="1:6" ht="27.75" customHeight="1">
      <c r="A31" s="29">
        <v>41291</v>
      </c>
      <c r="B31" s="160" t="s">
        <v>553</v>
      </c>
      <c r="C31" s="160" t="s">
        <v>398</v>
      </c>
      <c r="D31" s="157" t="s">
        <v>551</v>
      </c>
      <c r="E31" s="157" t="s">
        <v>552</v>
      </c>
      <c r="F31" s="160"/>
    </row>
    <row r="32" spans="1:6" ht="27.75" customHeight="1">
      <c r="A32" s="29"/>
      <c r="B32" s="141" t="s">
        <v>158</v>
      </c>
      <c r="C32" s="141" t="s">
        <v>453</v>
      </c>
      <c r="D32" s="143" t="s">
        <v>452</v>
      </c>
      <c r="E32" s="143" t="s">
        <v>454</v>
      </c>
      <c r="F32" s="137"/>
    </row>
    <row r="33" spans="1:6" ht="27.75" customHeight="1">
      <c r="A33" s="29">
        <v>41284</v>
      </c>
      <c r="B33" s="126" t="s">
        <v>155</v>
      </c>
      <c r="C33" s="126" t="s">
        <v>381</v>
      </c>
      <c r="D33" s="139" t="s">
        <v>382</v>
      </c>
      <c r="E33" s="110" t="s">
        <v>383</v>
      </c>
      <c r="F33" s="126"/>
    </row>
    <row r="34" spans="1:6" ht="27.75" customHeight="1">
      <c r="A34" s="29">
        <v>41276</v>
      </c>
      <c r="B34" s="30" t="s">
        <v>158</v>
      </c>
      <c r="C34" s="137" t="s">
        <v>400</v>
      </c>
      <c r="D34" s="139" t="s">
        <v>154</v>
      </c>
      <c r="E34" s="110" t="s">
        <v>384</v>
      </c>
      <c r="F34" s="126" t="s">
        <v>385</v>
      </c>
    </row>
    <row r="35" spans="1:6" ht="27.75" customHeight="1">
      <c r="A35" s="29"/>
      <c r="B35" s="30" t="s">
        <v>158</v>
      </c>
      <c r="C35" s="30"/>
      <c r="D35" s="139" t="s">
        <v>152</v>
      </c>
      <c r="E35" s="110"/>
      <c r="F35" s="30"/>
    </row>
    <row r="36" spans="1:6" ht="27.75" customHeight="1">
      <c r="A36" s="29"/>
      <c r="B36" s="30" t="s">
        <v>158</v>
      </c>
      <c r="C36" s="30"/>
      <c r="D36" s="110" t="s">
        <v>151</v>
      </c>
      <c r="E36" s="110" t="s">
        <v>153</v>
      </c>
      <c r="F36" s="30"/>
    </row>
    <row r="37" spans="1:6" ht="27.75" customHeight="1">
      <c r="A37" s="29">
        <v>41244</v>
      </c>
      <c r="B37" s="30" t="s">
        <v>159</v>
      </c>
      <c r="C37" s="137" t="s">
        <v>388</v>
      </c>
      <c r="D37" s="139" t="s">
        <v>150</v>
      </c>
      <c r="E37" s="139" t="s">
        <v>412</v>
      </c>
      <c r="F37" s="30"/>
    </row>
    <row r="38" spans="1:6" ht="27.75" customHeight="1">
      <c r="A38" s="29">
        <v>41190</v>
      </c>
      <c r="B38" s="30" t="s">
        <v>163</v>
      </c>
      <c r="C38" s="137" t="s">
        <v>415</v>
      </c>
      <c r="D38" s="139" t="s">
        <v>149</v>
      </c>
      <c r="E38" s="139" t="s">
        <v>417</v>
      </c>
      <c r="F38" s="30"/>
    </row>
    <row r="39" spans="1:6" ht="27.75" customHeight="1">
      <c r="A39" s="29">
        <v>41142</v>
      </c>
      <c r="B39" s="30" t="s">
        <v>155</v>
      </c>
      <c r="C39" s="137" t="s">
        <v>416</v>
      </c>
      <c r="D39" s="139" t="s">
        <v>420</v>
      </c>
      <c r="E39" s="139" t="s">
        <v>418</v>
      </c>
      <c r="F39" s="30"/>
    </row>
    <row r="40" spans="1:6" ht="27.75" customHeight="1">
      <c r="A40" s="29">
        <v>41135</v>
      </c>
      <c r="B40" s="30" t="s">
        <v>162</v>
      </c>
      <c r="C40" s="137" t="s">
        <v>422</v>
      </c>
      <c r="D40" s="139" t="s">
        <v>421</v>
      </c>
      <c r="E40" s="139" t="s">
        <v>423</v>
      </c>
      <c r="F40" s="30"/>
    </row>
    <row r="41" spans="1:6" ht="27.75" customHeight="1">
      <c r="A41" s="29">
        <v>41127</v>
      </c>
      <c r="B41" s="30" t="s">
        <v>157</v>
      </c>
      <c r="C41" s="137" t="s">
        <v>400</v>
      </c>
      <c r="D41" s="139" t="s">
        <v>147</v>
      </c>
      <c r="E41" s="139" t="s">
        <v>424</v>
      </c>
      <c r="F41" s="30"/>
    </row>
    <row r="42" spans="1:6" ht="27.75" customHeight="1">
      <c r="A42" s="29">
        <v>41110</v>
      </c>
      <c r="B42" s="30" t="s">
        <v>161</v>
      </c>
      <c r="C42" s="137" t="s">
        <v>414</v>
      </c>
      <c r="D42" s="139" t="s">
        <v>419</v>
      </c>
      <c r="E42" s="110"/>
      <c r="F42" s="30"/>
    </row>
    <row r="43" spans="1:6" ht="27.75" customHeight="1">
      <c r="A43" s="29">
        <v>41099</v>
      </c>
      <c r="B43" s="30" t="s">
        <v>157</v>
      </c>
      <c r="C43" s="137" t="s">
        <v>400</v>
      </c>
      <c r="D43" s="139" t="s">
        <v>146</v>
      </c>
      <c r="E43" s="139" t="s">
        <v>426</v>
      </c>
      <c r="F43" s="30"/>
    </row>
    <row r="44" spans="1:6" ht="27.75" customHeight="1">
      <c r="A44" s="29">
        <v>41050</v>
      </c>
      <c r="B44" s="30" t="s">
        <v>194</v>
      </c>
      <c r="C44" s="137" t="s">
        <v>410</v>
      </c>
      <c r="D44" s="139" t="s">
        <v>386</v>
      </c>
      <c r="E44" s="138" t="s">
        <v>411</v>
      </c>
      <c r="F44" s="30"/>
    </row>
    <row r="45" spans="1:6" ht="27.75" customHeight="1">
      <c r="A45" s="29">
        <v>41045</v>
      </c>
      <c r="B45" s="30" t="s">
        <v>155</v>
      </c>
      <c r="C45" s="137" t="s">
        <v>409</v>
      </c>
      <c r="D45" s="139" t="s">
        <v>145</v>
      </c>
      <c r="E45" s="138" t="s">
        <v>428</v>
      </c>
      <c r="F45" s="30"/>
    </row>
    <row r="46" spans="1:6" ht="27.75" customHeight="1">
      <c r="A46" s="29">
        <v>41018</v>
      </c>
      <c r="B46" s="30" t="s">
        <v>155</v>
      </c>
      <c r="C46" s="137" t="s">
        <v>400</v>
      </c>
      <c r="D46" s="139" t="s">
        <v>406</v>
      </c>
      <c r="E46" s="138" t="s">
        <v>408</v>
      </c>
      <c r="F46" s="30"/>
    </row>
    <row r="47" spans="1:6" ht="27.75" customHeight="1">
      <c r="A47" s="29">
        <v>41018</v>
      </c>
      <c r="B47" s="30" t="s">
        <v>163</v>
      </c>
      <c r="C47" s="137" t="s">
        <v>400</v>
      </c>
      <c r="D47" s="110" t="s">
        <v>144</v>
      </c>
      <c r="E47" s="138" t="s">
        <v>407</v>
      </c>
      <c r="F47" s="30"/>
    </row>
    <row r="48" spans="1:6" ht="27.75" customHeight="1">
      <c r="A48" s="29">
        <v>41012</v>
      </c>
      <c r="B48" s="30" t="s">
        <v>194</v>
      </c>
      <c r="C48" s="137" t="s">
        <v>425</v>
      </c>
      <c r="D48" s="139" t="s">
        <v>148</v>
      </c>
      <c r="E48" s="139" t="s">
        <v>427</v>
      </c>
      <c r="F48" s="30"/>
    </row>
    <row r="49" spans="1:6" ht="27.75" customHeight="1">
      <c r="A49" s="29">
        <v>40996</v>
      </c>
      <c r="B49" s="30" t="s">
        <v>163</v>
      </c>
      <c r="C49" s="126" t="s">
        <v>388</v>
      </c>
      <c r="D49" s="139" t="s">
        <v>389</v>
      </c>
      <c r="E49" s="119" t="s">
        <v>294</v>
      </c>
      <c r="F49" s="30"/>
    </row>
    <row r="50" spans="1:6" ht="27.75" customHeight="1">
      <c r="A50" s="29">
        <v>40991</v>
      </c>
      <c r="B50" s="30" t="s">
        <v>164</v>
      </c>
      <c r="C50" s="137" t="s">
        <v>398</v>
      </c>
      <c r="D50" s="139" t="s">
        <v>143</v>
      </c>
      <c r="E50" s="138" t="s">
        <v>405</v>
      </c>
      <c r="F50" s="30"/>
    </row>
    <row r="51" spans="1:6" ht="27.75" customHeight="1">
      <c r="A51" s="29">
        <v>40989</v>
      </c>
      <c r="B51" s="30" t="s">
        <v>161</v>
      </c>
      <c r="C51" s="126" t="s">
        <v>390</v>
      </c>
      <c r="D51" s="110" t="s">
        <v>387</v>
      </c>
      <c r="E51" s="119" t="s">
        <v>391</v>
      </c>
      <c r="F51" s="30"/>
    </row>
    <row r="52" spans="1:6" ht="27.75" customHeight="1">
      <c r="A52" s="29">
        <v>40959</v>
      </c>
      <c r="B52" s="30" t="s">
        <v>165</v>
      </c>
      <c r="C52" s="30"/>
      <c r="D52" s="139" t="s">
        <v>399</v>
      </c>
      <c r="E52" s="138" t="s">
        <v>402</v>
      </c>
      <c r="F52" s="30"/>
    </row>
    <row r="53" spans="1:6" ht="27.75" customHeight="1">
      <c r="A53" s="29">
        <v>40945</v>
      </c>
      <c r="B53" s="30" t="s">
        <v>160</v>
      </c>
      <c r="C53" s="137" t="s">
        <v>400</v>
      </c>
      <c r="D53" s="201" t="s">
        <v>688</v>
      </c>
      <c r="E53" s="201" t="s">
        <v>413</v>
      </c>
      <c r="F53" s="30"/>
    </row>
    <row r="54" spans="1:6" ht="27.75" customHeight="1">
      <c r="A54" s="29">
        <v>40920</v>
      </c>
      <c r="B54" s="30" t="s">
        <v>158</v>
      </c>
      <c r="C54" s="137" t="s">
        <v>400</v>
      </c>
      <c r="D54" s="201" t="s">
        <v>141</v>
      </c>
      <c r="E54" s="138" t="s">
        <v>401</v>
      </c>
      <c r="F54" s="30"/>
    </row>
    <row r="55" spans="1:6" ht="27.75" customHeight="1">
      <c r="A55" s="29">
        <v>40905</v>
      </c>
      <c r="B55" s="30" t="s">
        <v>166</v>
      </c>
      <c r="C55" s="137" t="s">
        <v>403</v>
      </c>
      <c r="D55" s="139" t="s">
        <v>142</v>
      </c>
      <c r="E55" s="138" t="s">
        <v>404</v>
      </c>
      <c r="F55" s="30"/>
    </row>
    <row r="56" spans="1:6" ht="26.25" customHeight="1">
      <c r="A56" s="29">
        <v>40887</v>
      </c>
      <c r="B56" s="30" t="s">
        <v>194</v>
      </c>
      <c r="C56" s="137" t="s">
        <v>388</v>
      </c>
      <c r="D56" s="139" t="s">
        <v>392</v>
      </c>
      <c r="E56" s="138" t="s">
        <v>393</v>
      </c>
      <c r="F56" s="30"/>
    </row>
    <row r="57" spans="1:6" ht="27.75" customHeight="1">
      <c r="A57" s="29">
        <v>40879</v>
      </c>
      <c r="B57" s="30" t="s">
        <v>155</v>
      </c>
      <c r="C57" s="30"/>
      <c r="D57" s="139" t="s">
        <v>140</v>
      </c>
      <c r="E57" s="119"/>
      <c r="F57" s="30"/>
    </row>
    <row r="58" spans="1:6" ht="27.75" customHeight="1">
      <c r="A58" s="29">
        <v>40876</v>
      </c>
      <c r="B58" s="30" t="s">
        <v>156</v>
      </c>
      <c r="C58" s="137" t="s">
        <v>395</v>
      </c>
      <c r="D58" s="139" t="s">
        <v>394</v>
      </c>
      <c r="E58" s="138" t="s">
        <v>396</v>
      </c>
      <c r="F58" s="30"/>
    </row>
    <row r="59" spans="1:6" ht="27.75" customHeight="1">
      <c r="A59" s="29">
        <v>40703</v>
      </c>
      <c r="B59" s="30" t="s">
        <v>157</v>
      </c>
      <c r="C59" s="137" t="s">
        <v>398</v>
      </c>
      <c r="D59" s="139" t="s">
        <v>139</v>
      </c>
      <c r="E59" s="138" t="s">
        <v>397</v>
      </c>
      <c r="F59" s="30"/>
    </row>
    <row r="60" spans="1:6" s="26" customFormat="1">
      <c r="A60" s="25"/>
      <c r="B60" s="25"/>
      <c r="C60" s="25"/>
      <c r="D60" s="336"/>
      <c r="E60" s="336"/>
    </row>
    <row r="61" spans="1:6" s="26" customFormat="1">
      <c r="A61" s="25"/>
      <c r="B61" s="25"/>
      <c r="C61" s="25"/>
      <c r="D61" s="336"/>
      <c r="E61" s="336"/>
    </row>
    <row r="62" spans="1:6" s="26" customFormat="1">
      <c r="A62" s="25"/>
      <c r="B62" s="25"/>
      <c r="C62" s="25"/>
      <c r="D62" s="336"/>
      <c r="E62" s="336"/>
    </row>
    <row r="63" spans="1:6" s="26" customFormat="1">
      <c r="A63" s="25"/>
      <c r="B63" s="25"/>
      <c r="C63" s="25"/>
      <c r="D63" s="336"/>
      <c r="E63" s="336"/>
    </row>
    <row r="64" spans="1:6" s="26" customFormat="1">
      <c r="A64" s="25"/>
      <c r="B64" s="25"/>
      <c r="C64" s="25"/>
      <c r="D64" s="336"/>
      <c r="E64" s="336"/>
    </row>
    <row r="65" spans="1:5" s="26" customFormat="1">
      <c r="A65" s="25"/>
      <c r="B65" s="25"/>
      <c r="C65" s="25"/>
      <c r="D65" s="336"/>
      <c r="E65" s="336"/>
    </row>
    <row r="66" spans="1:5" s="26" customFormat="1">
      <c r="A66" s="25"/>
      <c r="B66" s="25"/>
      <c r="C66" s="25"/>
      <c r="D66" s="336"/>
      <c r="E66" s="336"/>
    </row>
    <row r="67" spans="1:5" s="26" customFormat="1">
      <c r="A67" s="25"/>
      <c r="B67" s="25"/>
      <c r="C67" s="25"/>
      <c r="D67" s="336"/>
      <c r="E67" s="336"/>
    </row>
    <row r="68" spans="1:5" s="26" customFormat="1">
      <c r="A68" s="25"/>
      <c r="B68" s="25"/>
      <c r="C68" s="25"/>
      <c r="D68" s="336"/>
      <c r="E68" s="336"/>
    </row>
    <row r="69" spans="1:5" s="26" customFormat="1">
      <c r="A69" s="25"/>
      <c r="B69" s="25"/>
      <c r="C69" s="25"/>
      <c r="D69" s="336"/>
      <c r="E69" s="336"/>
    </row>
    <row r="70" spans="1:5" s="26" customFormat="1">
      <c r="A70" s="25"/>
      <c r="B70" s="25"/>
      <c r="C70" s="25"/>
      <c r="D70" s="336"/>
      <c r="E70" s="336"/>
    </row>
    <row r="71" spans="1:5" s="26" customFormat="1">
      <c r="A71" s="25"/>
      <c r="B71" s="25"/>
      <c r="C71" s="25"/>
      <c r="D71" s="336"/>
      <c r="E71" s="336"/>
    </row>
    <row r="72" spans="1:5" s="26" customFormat="1">
      <c r="A72" s="25"/>
      <c r="B72" s="25"/>
      <c r="C72" s="25"/>
      <c r="D72" s="336"/>
      <c r="E72" s="336"/>
    </row>
    <row r="73" spans="1:5" s="26" customFormat="1">
      <c r="A73" s="25"/>
      <c r="B73" s="25"/>
      <c r="C73" s="25"/>
      <c r="D73" s="336"/>
      <c r="E73" s="336"/>
    </row>
    <row r="74" spans="1:5" s="26" customFormat="1">
      <c r="A74" s="25"/>
      <c r="B74" s="25"/>
      <c r="C74" s="25"/>
      <c r="D74" s="336"/>
      <c r="E74" s="336"/>
    </row>
    <row r="75" spans="1:5" s="26" customFormat="1">
      <c r="A75" s="25"/>
      <c r="B75" s="25"/>
      <c r="C75" s="25"/>
      <c r="D75" s="336"/>
      <c r="E75" s="336"/>
    </row>
    <row r="76" spans="1:5" s="26" customFormat="1">
      <c r="A76" s="25"/>
      <c r="B76" s="25"/>
      <c r="C76" s="25"/>
      <c r="D76" s="336"/>
      <c r="E76" s="336"/>
    </row>
    <row r="77" spans="1:5" s="26" customFormat="1">
      <c r="A77" s="25"/>
      <c r="B77" s="25"/>
      <c r="C77" s="25"/>
      <c r="D77" s="336"/>
      <c r="E77" s="336"/>
    </row>
    <row r="78" spans="1:5" s="26" customFormat="1">
      <c r="A78" s="25"/>
      <c r="B78" s="25"/>
      <c r="C78" s="25"/>
      <c r="D78" s="336"/>
      <c r="E78" s="336"/>
    </row>
    <row r="79" spans="1:5">
      <c r="D79" s="336"/>
      <c r="E79" s="336"/>
    </row>
    <row r="80" spans="1:5">
      <c r="D80" s="336"/>
      <c r="E80" s="336"/>
    </row>
    <row r="81" spans="4:5">
      <c r="D81" s="336"/>
      <c r="E81" s="336"/>
    </row>
    <row r="82" spans="4:5">
      <c r="D82" s="336"/>
      <c r="E82" s="336"/>
    </row>
    <row r="83" spans="4:5">
      <c r="D83" s="336"/>
      <c r="E83" s="336"/>
    </row>
    <row r="84" spans="4:5">
      <c r="D84" s="336"/>
      <c r="E84" s="336"/>
    </row>
    <row r="85" spans="4:5">
      <c r="D85" s="336"/>
      <c r="E85" s="336"/>
    </row>
    <row r="86" spans="4:5">
      <c r="D86" s="336"/>
      <c r="E86" s="336"/>
    </row>
    <row r="87" spans="4:5">
      <c r="D87" s="336"/>
      <c r="E87" s="336"/>
    </row>
    <row r="88" spans="4:5">
      <c r="D88" s="336"/>
      <c r="E88" s="336"/>
    </row>
    <row r="89" spans="4:5">
      <c r="D89" s="336"/>
      <c r="E89" s="336"/>
    </row>
    <row r="90" spans="4:5">
      <c r="D90" s="336"/>
      <c r="E90" s="336"/>
    </row>
    <row r="91" spans="4:5">
      <c r="D91" s="336"/>
      <c r="E91" s="336"/>
    </row>
    <row r="92" spans="4:5">
      <c r="D92" s="336"/>
      <c r="E92" s="336"/>
    </row>
    <row r="93" spans="4:5">
      <c r="D93" s="336"/>
      <c r="E93" s="336"/>
    </row>
    <row r="94" spans="4:5">
      <c r="D94" s="336"/>
      <c r="E94" s="336"/>
    </row>
  </sheetData>
  <mergeCells count="35">
    <mergeCell ref="D65:E65"/>
    <mergeCell ref="D60:E60"/>
    <mergeCell ref="D61:E61"/>
    <mergeCell ref="D62:E62"/>
    <mergeCell ref="D63:E63"/>
    <mergeCell ref="D64:E64"/>
    <mergeCell ref="D66:E66"/>
    <mergeCell ref="D67:E67"/>
    <mergeCell ref="D68:E68"/>
    <mergeCell ref="D69:E69"/>
    <mergeCell ref="D70:E70"/>
    <mergeCell ref="D84:E84"/>
    <mergeCell ref="D71:E71"/>
    <mergeCell ref="D72:E72"/>
    <mergeCell ref="D73:E73"/>
    <mergeCell ref="D74:E74"/>
    <mergeCell ref="D75:E75"/>
    <mergeCell ref="D76:E76"/>
    <mergeCell ref="D77:E77"/>
    <mergeCell ref="D78:E78"/>
    <mergeCell ref="D79:E79"/>
    <mergeCell ref="D83:E83"/>
    <mergeCell ref="D80:E80"/>
    <mergeCell ref="D81:E81"/>
    <mergeCell ref="D82:E82"/>
    <mergeCell ref="D85:E85"/>
    <mergeCell ref="D92:E92"/>
    <mergeCell ref="D93:E93"/>
    <mergeCell ref="D94:E94"/>
    <mergeCell ref="D86:E86"/>
    <mergeCell ref="D87:E87"/>
    <mergeCell ref="D88:E88"/>
    <mergeCell ref="D89:E89"/>
    <mergeCell ref="D90:E90"/>
    <mergeCell ref="D91:E91"/>
  </mergeCells>
  <phoneticPr fontId="29"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1"/>
  <sheetViews>
    <sheetView topLeftCell="A22" zoomScale="80" zoomScaleNormal="80" zoomScaleSheetLayoutView="100" workbookViewId="0">
      <selection activeCell="D13" sqref="D13"/>
    </sheetView>
  </sheetViews>
  <sheetFormatPr defaultRowHeight="12.75"/>
  <cols>
    <col min="1" max="1" width="10.75" style="230" bestFit="1" customWidth="1"/>
    <col min="2" max="2" width="11" style="230" bestFit="1" customWidth="1"/>
    <col min="3" max="3" width="6.625" style="230" bestFit="1" customWidth="1"/>
    <col min="4" max="4" width="54" style="230" bestFit="1" customWidth="1"/>
    <col min="5" max="5" width="255.625" style="231" bestFit="1" customWidth="1"/>
    <col min="6" max="6" width="255.625" style="230" bestFit="1" customWidth="1"/>
    <col min="7" max="7" width="11.875" style="230" bestFit="1" customWidth="1"/>
    <col min="8" max="16384" width="9" style="230"/>
  </cols>
  <sheetData>
    <row r="2" spans="1:7" ht="30" customHeight="1"/>
    <row r="3" spans="1:7" s="236" customFormat="1" ht="27.75" customHeight="1">
      <c r="A3" s="232" t="s">
        <v>1343</v>
      </c>
      <c r="B3" s="232" t="s">
        <v>1344</v>
      </c>
      <c r="C3" s="232" t="s">
        <v>1345</v>
      </c>
      <c r="D3" s="233" t="s">
        <v>3</v>
      </c>
      <c r="E3" s="234" t="s">
        <v>4</v>
      </c>
      <c r="F3" s="235" t="s">
        <v>5</v>
      </c>
      <c r="G3" s="232" t="s">
        <v>1346</v>
      </c>
    </row>
    <row r="4" spans="1:7" s="236" customFormat="1" ht="35.25" customHeight="1">
      <c r="A4" s="298">
        <v>41910</v>
      </c>
      <c r="B4" s="238" t="s">
        <v>2676</v>
      </c>
      <c r="C4" s="239" t="s">
        <v>2675</v>
      </c>
      <c r="D4" s="240" t="s">
        <v>2674</v>
      </c>
      <c r="E4" s="289" t="s">
        <v>2677</v>
      </c>
      <c r="F4" s="240"/>
      <c r="G4" s="241"/>
    </row>
    <row r="5" spans="1:7" s="236" customFormat="1" ht="35.25" customHeight="1">
      <c r="A5" s="298">
        <v>41910</v>
      </c>
      <c r="B5" s="238" t="s">
        <v>929</v>
      </c>
      <c r="C5" s="239" t="s">
        <v>2679</v>
      </c>
      <c r="D5" s="240" t="s">
        <v>2678</v>
      </c>
      <c r="E5" s="289" t="s">
        <v>2680</v>
      </c>
      <c r="F5" s="240"/>
      <c r="G5" s="241"/>
    </row>
    <row r="6" spans="1:7" s="236" customFormat="1" ht="35.25" customHeight="1">
      <c r="A6" s="298">
        <v>41909</v>
      </c>
      <c r="B6" s="238" t="s">
        <v>929</v>
      </c>
      <c r="C6" s="239" t="s">
        <v>2682</v>
      </c>
      <c r="D6" s="240" t="s">
        <v>2681</v>
      </c>
      <c r="E6" s="289" t="s">
        <v>2683</v>
      </c>
      <c r="F6" s="240"/>
      <c r="G6" s="241"/>
    </row>
    <row r="7" spans="1:7" s="236" customFormat="1" ht="35.25" customHeight="1">
      <c r="A7" s="298">
        <v>41909</v>
      </c>
      <c r="B7" s="238" t="s">
        <v>929</v>
      </c>
      <c r="C7" s="239" t="s">
        <v>2685</v>
      </c>
      <c r="D7" s="291" t="s">
        <v>2684</v>
      </c>
      <c r="E7" s="289" t="s">
        <v>2686</v>
      </c>
      <c r="F7" s="240"/>
      <c r="G7" s="241"/>
    </row>
    <row r="8" spans="1:7" s="236" customFormat="1" ht="35.25" customHeight="1">
      <c r="A8" s="298">
        <v>41908</v>
      </c>
      <c r="B8" s="238" t="s">
        <v>929</v>
      </c>
      <c r="C8" s="239" t="s">
        <v>2685</v>
      </c>
      <c r="D8" s="291" t="s">
        <v>2687</v>
      </c>
      <c r="E8" s="273" t="s">
        <v>2688</v>
      </c>
      <c r="F8" s="240"/>
      <c r="G8" s="241"/>
    </row>
    <row r="9" spans="1:7" s="236" customFormat="1" ht="35.25" customHeight="1">
      <c r="A9" s="298">
        <v>41907</v>
      </c>
      <c r="B9" s="238" t="s">
        <v>929</v>
      </c>
      <c r="C9" s="239" t="s">
        <v>1351</v>
      </c>
      <c r="D9" s="240" t="s">
        <v>2689</v>
      </c>
      <c r="E9" s="289" t="s">
        <v>2690</v>
      </c>
      <c r="F9" s="240"/>
      <c r="G9" s="241"/>
    </row>
    <row r="10" spans="1:7" s="236" customFormat="1" ht="35.25" customHeight="1">
      <c r="A10" s="298">
        <v>41907</v>
      </c>
      <c r="B10" s="238" t="s">
        <v>2693</v>
      </c>
      <c r="C10" s="239" t="s">
        <v>2692</v>
      </c>
      <c r="D10" s="240" t="s">
        <v>2691</v>
      </c>
      <c r="E10" s="273" t="s">
        <v>2694</v>
      </c>
      <c r="F10" s="240"/>
      <c r="G10" s="241"/>
    </row>
    <row r="11" spans="1:7" s="236" customFormat="1" ht="35.25" customHeight="1">
      <c r="A11" s="298">
        <v>41907</v>
      </c>
      <c r="B11" s="238" t="s">
        <v>929</v>
      </c>
      <c r="C11" s="239" t="s">
        <v>2696</v>
      </c>
      <c r="D11" s="240" t="s">
        <v>2695</v>
      </c>
      <c r="E11" s="289" t="s">
        <v>2697</v>
      </c>
      <c r="F11" s="240"/>
      <c r="G11" s="241"/>
    </row>
    <row r="12" spans="1:7" s="236" customFormat="1" ht="35.25" customHeight="1">
      <c r="A12" s="298">
        <v>41907</v>
      </c>
      <c r="B12" s="238" t="s">
        <v>2699</v>
      </c>
      <c r="C12" s="239" t="s">
        <v>1351</v>
      </c>
      <c r="D12" s="240" t="s">
        <v>2698</v>
      </c>
      <c r="E12" s="289" t="s">
        <v>2700</v>
      </c>
      <c r="F12" s="240"/>
      <c r="G12" s="241"/>
    </row>
    <row r="13" spans="1:7" s="236" customFormat="1" ht="35.25" customHeight="1">
      <c r="A13" s="298">
        <v>41906</v>
      </c>
      <c r="B13" s="238" t="s">
        <v>929</v>
      </c>
      <c r="C13" s="239" t="s">
        <v>1351</v>
      </c>
      <c r="D13" s="240" t="s">
        <v>2701</v>
      </c>
      <c r="E13" s="289" t="s">
        <v>2702</v>
      </c>
      <c r="F13" s="240"/>
      <c r="G13" s="241"/>
    </row>
    <row r="14" spans="1:7" s="236" customFormat="1" ht="35.25" customHeight="1">
      <c r="A14" s="298">
        <v>41904</v>
      </c>
      <c r="B14" s="238" t="s">
        <v>929</v>
      </c>
      <c r="C14" s="239" t="s">
        <v>1351</v>
      </c>
      <c r="D14" s="240" t="s">
        <v>2703</v>
      </c>
      <c r="E14" s="289" t="s">
        <v>2704</v>
      </c>
      <c r="F14" s="240"/>
      <c r="G14" s="241"/>
    </row>
    <row r="15" spans="1:7" s="236" customFormat="1" ht="35.25" customHeight="1">
      <c r="A15" s="298">
        <v>41903</v>
      </c>
      <c r="B15" s="238" t="s">
        <v>2588</v>
      </c>
      <c r="C15" s="239" t="s">
        <v>2589</v>
      </c>
      <c r="D15" s="240" t="s">
        <v>2587</v>
      </c>
      <c r="E15" s="289" t="s">
        <v>2590</v>
      </c>
      <c r="F15" s="240"/>
      <c r="G15" s="241"/>
    </row>
    <row r="16" spans="1:7" s="236" customFormat="1" ht="35.25" customHeight="1">
      <c r="A16" s="298">
        <v>41903</v>
      </c>
      <c r="B16" s="238" t="s">
        <v>2593</v>
      </c>
      <c r="C16" s="239" t="s">
        <v>2592</v>
      </c>
      <c r="D16" s="240" t="s">
        <v>2591</v>
      </c>
      <c r="E16" s="273" t="s">
        <v>2594</v>
      </c>
      <c r="F16" s="240"/>
      <c r="G16" s="241"/>
    </row>
    <row r="17" spans="1:7" s="236" customFormat="1" ht="35.25" customHeight="1">
      <c r="A17" s="298">
        <v>41902</v>
      </c>
      <c r="B17" s="238" t="s">
        <v>1359</v>
      </c>
      <c r="C17" s="239" t="s">
        <v>2596</v>
      </c>
      <c r="D17" s="240" t="s">
        <v>2595</v>
      </c>
      <c r="E17" s="273" t="s">
        <v>2705</v>
      </c>
      <c r="F17" s="240"/>
      <c r="G17" s="241"/>
    </row>
    <row r="18" spans="1:7" s="236" customFormat="1" ht="35.25" customHeight="1">
      <c r="A18" s="298">
        <v>41902</v>
      </c>
      <c r="B18" s="238" t="s">
        <v>2597</v>
      </c>
      <c r="C18" s="239" t="s">
        <v>2596</v>
      </c>
      <c r="D18" s="240" t="s">
        <v>2598</v>
      </c>
      <c r="E18" s="273" t="s">
        <v>2627</v>
      </c>
      <c r="F18" s="240"/>
      <c r="G18" s="241"/>
    </row>
    <row r="19" spans="1:7" s="236" customFormat="1" ht="35.25" customHeight="1">
      <c r="A19" s="298">
        <v>41901</v>
      </c>
      <c r="B19" s="238" t="s">
        <v>2600</v>
      </c>
      <c r="C19" s="239" t="s">
        <v>2596</v>
      </c>
      <c r="D19" s="240" t="s">
        <v>2599</v>
      </c>
      <c r="E19" s="289" t="s">
        <v>2601</v>
      </c>
      <c r="F19" s="240"/>
      <c r="G19" s="241"/>
    </row>
    <row r="20" spans="1:7" s="236" customFormat="1" ht="35.25" customHeight="1">
      <c r="A20" s="298">
        <v>41901</v>
      </c>
      <c r="B20" s="238" t="s">
        <v>2511</v>
      </c>
      <c r="C20" s="239" t="s">
        <v>2596</v>
      </c>
      <c r="D20" s="240" t="s">
        <v>2602</v>
      </c>
      <c r="E20" s="289" t="s">
        <v>2610</v>
      </c>
      <c r="F20" s="240"/>
      <c r="G20" s="241"/>
    </row>
    <row r="21" spans="1:7" s="236" customFormat="1" ht="35.25" customHeight="1">
      <c r="A21" s="298">
        <v>41901</v>
      </c>
      <c r="B21" s="238" t="s">
        <v>2511</v>
      </c>
      <c r="C21" s="239" t="s">
        <v>2604</v>
      </c>
      <c r="D21" s="240" t="s">
        <v>2603</v>
      </c>
      <c r="E21" s="289" t="s">
        <v>2605</v>
      </c>
      <c r="F21" s="240"/>
      <c r="G21" s="241"/>
    </row>
    <row r="22" spans="1:7" s="236" customFormat="1" ht="35.25" customHeight="1">
      <c r="A22" s="298">
        <v>41900</v>
      </c>
      <c r="B22" s="238" t="s">
        <v>2608</v>
      </c>
      <c r="C22" s="239" t="s">
        <v>2607</v>
      </c>
      <c r="D22" s="240" t="s">
        <v>2606</v>
      </c>
      <c r="E22" s="289" t="s">
        <v>2609</v>
      </c>
      <c r="F22" s="240"/>
      <c r="G22" s="241"/>
    </row>
    <row r="23" spans="1:7" s="236" customFormat="1" ht="35.25" customHeight="1">
      <c r="A23" s="298">
        <v>41899</v>
      </c>
      <c r="B23" s="238" t="s">
        <v>2511</v>
      </c>
      <c r="C23" s="239" t="s">
        <v>2596</v>
      </c>
      <c r="D23" s="240" t="s">
        <v>2611</v>
      </c>
      <c r="E23" s="273" t="s">
        <v>2612</v>
      </c>
      <c r="F23" s="240"/>
      <c r="G23" s="241"/>
    </row>
    <row r="24" spans="1:7" s="236" customFormat="1" ht="35.25" customHeight="1">
      <c r="A24" s="298">
        <v>41899</v>
      </c>
      <c r="B24" s="238" t="s">
        <v>1359</v>
      </c>
      <c r="C24" s="239" t="s">
        <v>2604</v>
      </c>
      <c r="D24" s="240" t="s">
        <v>2613</v>
      </c>
      <c r="E24" s="289" t="s">
        <v>2614</v>
      </c>
      <c r="F24" s="240"/>
      <c r="G24" s="241"/>
    </row>
    <row r="25" spans="1:7" s="236" customFormat="1" ht="35.25" customHeight="1">
      <c r="A25" s="298">
        <v>41899</v>
      </c>
      <c r="B25" s="238" t="s">
        <v>2511</v>
      </c>
      <c r="C25" s="239" t="s">
        <v>2596</v>
      </c>
      <c r="D25" s="240" t="s">
        <v>2615</v>
      </c>
      <c r="E25" s="289" t="s">
        <v>2616</v>
      </c>
      <c r="F25" s="240"/>
      <c r="G25" s="241"/>
    </row>
    <row r="26" spans="1:7" s="236" customFormat="1" ht="35.25" customHeight="1">
      <c r="A26" s="298">
        <v>41898</v>
      </c>
      <c r="B26" s="238" t="s">
        <v>1359</v>
      </c>
      <c r="C26" s="239" t="s">
        <v>2596</v>
      </c>
      <c r="D26" s="240" t="s">
        <v>2618</v>
      </c>
      <c r="E26" s="289" t="s">
        <v>2617</v>
      </c>
      <c r="F26" s="240"/>
      <c r="G26" s="241"/>
    </row>
    <row r="27" spans="1:7" s="236" customFormat="1" ht="35.25" customHeight="1">
      <c r="A27" s="298">
        <v>41897</v>
      </c>
      <c r="B27" s="238" t="s">
        <v>2622</v>
      </c>
      <c r="C27" s="239" t="s">
        <v>2620</v>
      </c>
      <c r="D27" s="240" t="s">
        <v>2619</v>
      </c>
      <c r="E27" s="289" t="s">
        <v>2621</v>
      </c>
      <c r="F27" s="240"/>
      <c r="G27" s="241"/>
    </row>
    <row r="28" spans="1:7" s="236" customFormat="1" ht="35.25" customHeight="1">
      <c r="A28" s="298">
        <v>41895</v>
      </c>
      <c r="B28" s="238" t="s">
        <v>2541</v>
      </c>
      <c r="C28" s="239" t="s">
        <v>2503</v>
      </c>
      <c r="D28" s="240" t="s">
        <v>2540</v>
      </c>
      <c r="E28" s="273" t="s">
        <v>2542</v>
      </c>
      <c r="F28" s="240"/>
      <c r="G28" s="241"/>
    </row>
    <row r="29" spans="1:7" s="236" customFormat="1" ht="35.25" customHeight="1">
      <c r="A29" s="298">
        <v>41893</v>
      </c>
      <c r="B29" s="238" t="s">
        <v>1359</v>
      </c>
      <c r="C29" s="239" t="s">
        <v>2503</v>
      </c>
      <c r="D29" s="240" t="s">
        <v>2502</v>
      </c>
      <c r="E29" s="289" t="s">
        <v>2504</v>
      </c>
      <c r="F29" s="240"/>
      <c r="G29" s="241"/>
    </row>
    <row r="30" spans="1:7" s="236" customFormat="1" ht="35.25" customHeight="1">
      <c r="A30" s="298">
        <v>41892</v>
      </c>
      <c r="B30" s="238" t="s">
        <v>1359</v>
      </c>
      <c r="C30" s="239" t="s">
        <v>2498</v>
      </c>
      <c r="D30" s="240" t="s">
        <v>2497</v>
      </c>
      <c r="E30" s="289" t="s">
        <v>2499</v>
      </c>
      <c r="F30" s="240"/>
      <c r="G30" s="241"/>
    </row>
    <row r="31" spans="1:7" s="236" customFormat="1" ht="44.25" customHeight="1">
      <c r="A31" s="298">
        <v>41892</v>
      </c>
      <c r="B31" s="238" t="s">
        <v>1359</v>
      </c>
      <c r="C31" s="239" t="s">
        <v>2503</v>
      </c>
      <c r="D31" s="240" t="s">
        <v>2500</v>
      </c>
      <c r="E31" s="273" t="s">
        <v>2501</v>
      </c>
      <c r="F31" s="240"/>
      <c r="G31" s="241"/>
    </row>
    <row r="32" spans="1:7" s="236" customFormat="1" ht="35.25" customHeight="1">
      <c r="A32" s="298">
        <v>41892</v>
      </c>
      <c r="B32" s="238" t="s">
        <v>1359</v>
      </c>
      <c r="C32" s="239" t="s">
        <v>1435</v>
      </c>
      <c r="D32" s="240" t="s">
        <v>2505</v>
      </c>
      <c r="E32" s="289" t="s">
        <v>2506</v>
      </c>
      <c r="F32" s="240"/>
      <c r="G32" s="241"/>
    </row>
    <row r="33" spans="1:7" s="236" customFormat="1" ht="35.25" customHeight="1">
      <c r="A33" s="298">
        <v>41892</v>
      </c>
      <c r="B33" s="238" t="s">
        <v>2507</v>
      </c>
      <c r="C33" s="239" t="s">
        <v>2503</v>
      </c>
      <c r="D33" s="240" t="s">
        <v>2508</v>
      </c>
      <c r="E33" s="293" t="s">
        <v>2509</v>
      </c>
      <c r="F33" s="240"/>
      <c r="G33" s="241"/>
    </row>
    <row r="34" spans="1:7" s="236" customFormat="1" ht="35.25" customHeight="1">
      <c r="A34" s="298">
        <v>41892</v>
      </c>
      <c r="B34" s="238" t="s">
        <v>2511</v>
      </c>
      <c r="C34" s="239" t="s">
        <v>2503</v>
      </c>
      <c r="D34" s="240" t="s">
        <v>2510</v>
      </c>
      <c r="E34" s="289" t="s">
        <v>2512</v>
      </c>
      <c r="F34" s="240"/>
      <c r="G34" s="241"/>
    </row>
    <row r="35" spans="1:7" s="236" customFormat="1" ht="35.25" customHeight="1">
      <c r="A35" s="298">
        <v>41891</v>
      </c>
      <c r="B35" s="238" t="s">
        <v>929</v>
      </c>
      <c r="C35" s="239" t="s">
        <v>1351</v>
      </c>
      <c r="D35" s="240" t="s">
        <v>2513</v>
      </c>
      <c r="E35" s="273" t="s">
        <v>2514</v>
      </c>
      <c r="F35" s="240"/>
      <c r="G35" s="241"/>
    </row>
    <row r="36" spans="1:7" s="236" customFormat="1" ht="35.25" customHeight="1">
      <c r="A36" s="298">
        <v>41887</v>
      </c>
      <c r="B36" s="238" t="s">
        <v>1359</v>
      </c>
      <c r="C36" s="239" t="s">
        <v>2489</v>
      </c>
      <c r="D36" s="240" t="s">
        <v>2488</v>
      </c>
      <c r="E36" s="289" t="s">
        <v>2490</v>
      </c>
      <c r="F36" s="240"/>
      <c r="G36" s="241"/>
    </row>
    <row r="37" spans="1:7" s="236" customFormat="1" ht="35.25" customHeight="1">
      <c r="A37" s="298">
        <v>41886</v>
      </c>
      <c r="B37" s="238" t="s">
        <v>2480</v>
      </c>
      <c r="C37" s="239" t="s">
        <v>2479</v>
      </c>
      <c r="D37" s="240" t="s">
        <v>2478</v>
      </c>
      <c r="E37" s="289" t="s">
        <v>2481</v>
      </c>
      <c r="F37" s="240"/>
      <c r="G37" s="241"/>
    </row>
    <row r="38" spans="1:7" s="236" customFormat="1" ht="35.25" customHeight="1">
      <c r="A38" s="298">
        <v>41886</v>
      </c>
      <c r="B38" s="238" t="s">
        <v>2483</v>
      </c>
      <c r="C38" s="239" t="s">
        <v>1351</v>
      </c>
      <c r="D38" s="240" t="s">
        <v>2482</v>
      </c>
      <c r="E38" s="289" t="s">
        <v>2484</v>
      </c>
      <c r="F38" s="240"/>
      <c r="G38" s="241"/>
    </row>
    <row r="39" spans="1:7" s="236" customFormat="1" ht="35.25" customHeight="1">
      <c r="A39" s="298">
        <v>41885</v>
      </c>
      <c r="B39" s="238" t="s">
        <v>1359</v>
      </c>
      <c r="C39" s="239" t="s">
        <v>2486</v>
      </c>
      <c r="D39" s="240" t="s">
        <v>2485</v>
      </c>
      <c r="E39" s="300" t="s">
        <v>2487</v>
      </c>
      <c r="F39" s="240"/>
      <c r="G39" s="241"/>
    </row>
    <row r="40" spans="1:7" s="236" customFormat="1" ht="35.25" customHeight="1">
      <c r="A40" s="298">
        <v>41884</v>
      </c>
      <c r="B40" s="238" t="s">
        <v>2451</v>
      </c>
      <c r="C40" s="239" t="s">
        <v>2452</v>
      </c>
      <c r="D40" s="240" t="s">
        <v>2454</v>
      </c>
      <c r="E40" s="273" t="s">
        <v>2455</v>
      </c>
      <c r="F40" s="240"/>
      <c r="G40" s="241"/>
    </row>
    <row r="41" spans="1:7" s="236" customFormat="1" ht="35.25" customHeight="1">
      <c r="A41" s="298">
        <v>41884</v>
      </c>
      <c r="B41" s="238" t="s">
        <v>2457</v>
      </c>
      <c r="C41" s="239" t="s">
        <v>2452</v>
      </c>
      <c r="D41" s="240" t="s">
        <v>2456</v>
      </c>
      <c r="E41" s="273" t="s">
        <v>2458</v>
      </c>
      <c r="F41" s="240"/>
      <c r="G41" s="241"/>
    </row>
    <row r="42" spans="1:7" s="236" customFormat="1" ht="35.25" customHeight="1">
      <c r="A42" s="298">
        <v>41884</v>
      </c>
      <c r="B42" s="238" t="s">
        <v>2457</v>
      </c>
      <c r="C42" s="239" t="s">
        <v>2459</v>
      </c>
      <c r="D42" s="240" t="s">
        <v>2460</v>
      </c>
      <c r="E42" s="289" t="s">
        <v>2461</v>
      </c>
      <c r="F42" s="240"/>
      <c r="G42" s="241"/>
    </row>
    <row r="43" spans="1:7" s="236" customFormat="1" ht="35.25" customHeight="1">
      <c r="A43" s="298">
        <v>41880</v>
      </c>
      <c r="B43" s="238" t="s">
        <v>2430</v>
      </c>
      <c r="C43" s="239" t="s">
        <v>2429</v>
      </c>
      <c r="D43" s="240" t="s">
        <v>2453</v>
      </c>
      <c r="E43" s="289" t="s">
        <v>2431</v>
      </c>
      <c r="F43" s="240"/>
      <c r="G43" s="241"/>
    </row>
    <row r="44" spans="1:7" s="236" customFormat="1" ht="35.25" customHeight="1">
      <c r="A44" s="298">
        <v>41880</v>
      </c>
      <c r="B44" s="238" t="s">
        <v>2433</v>
      </c>
      <c r="C44" s="239" t="s">
        <v>2429</v>
      </c>
      <c r="D44" s="240" t="s">
        <v>2432</v>
      </c>
      <c r="E44" s="273" t="s">
        <v>2434</v>
      </c>
      <c r="F44" s="240"/>
      <c r="G44" s="241"/>
    </row>
    <row r="45" spans="1:7" s="236" customFormat="1" ht="35.25" customHeight="1">
      <c r="A45" s="298">
        <v>41879</v>
      </c>
      <c r="B45" s="238" t="s">
        <v>2433</v>
      </c>
      <c r="C45" s="239" t="s">
        <v>2429</v>
      </c>
      <c r="D45" s="240" t="s">
        <v>2435</v>
      </c>
      <c r="E45" s="289" t="s">
        <v>2436</v>
      </c>
      <c r="F45" s="240"/>
      <c r="G45" s="241"/>
    </row>
    <row r="46" spans="1:7" s="236" customFormat="1" ht="35.25" customHeight="1">
      <c r="A46" s="298">
        <v>41879</v>
      </c>
      <c r="B46" s="238" t="s">
        <v>2439</v>
      </c>
      <c r="C46" s="239" t="s">
        <v>2438</v>
      </c>
      <c r="D46" s="240" t="s">
        <v>2437</v>
      </c>
      <c r="E46" s="273" t="s">
        <v>2440</v>
      </c>
      <c r="F46" s="240"/>
      <c r="G46" s="241"/>
    </row>
    <row r="47" spans="1:7" s="236" customFormat="1" ht="35.25" customHeight="1">
      <c r="A47" s="298">
        <v>41878</v>
      </c>
      <c r="B47" s="238" t="s">
        <v>2430</v>
      </c>
      <c r="C47" s="239" t="s">
        <v>2429</v>
      </c>
      <c r="D47" s="240" t="s">
        <v>2441</v>
      </c>
      <c r="E47" s="273" t="s">
        <v>2442</v>
      </c>
      <c r="F47" s="240"/>
      <c r="G47" s="241"/>
    </row>
    <row r="48" spans="1:7" s="236" customFormat="1" ht="35.25" customHeight="1">
      <c r="A48" s="298">
        <v>41878</v>
      </c>
      <c r="B48" s="238" t="s">
        <v>2430</v>
      </c>
      <c r="C48" s="239" t="s">
        <v>2429</v>
      </c>
      <c r="D48" s="240" t="s">
        <v>2443</v>
      </c>
      <c r="E48" s="289" t="s">
        <v>2444</v>
      </c>
      <c r="F48" s="240"/>
      <c r="G48" s="241"/>
    </row>
    <row r="49" spans="1:7" s="236" customFormat="1" ht="35.25" customHeight="1">
      <c r="A49" s="298">
        <v>41876</v>
      </c>
      <c r="B49" s="238" t="s">
        <v>2350</v>
      </c>
      <c r="C49" s="239" t="s">
        <v>2356</v>
      </c>
      <c r="D49" s="240" t="s">
        <v>2349</v>
      </c>
      <c r="E49" s="289" t="s">
        <v>2351</v>
      </c>
      <c r="F49" s="240"/>
      <c r="G49" s="241"/>
    </row>
    <row r="50" spans="1:7" s="236" customFormat="1" ht="38.25" customHeight="1">
      <c r="A50" s="298">
        <v>41876</v>
      </c>
      <c r="B50" s="238" t="s">
        <v>2354</v>
      </c>
      <c r="C50" s="239" t="s">
        <v>2353</v>
      </c>
      <c r="D50" s="240" t="s">
        <v>2352</v>
      </c>
      <c r="E50" s="289" t="s">
        <v>2355</v>
      </c>
      <c r="F50" s="240"/>
      <c r="G50" s="241"/>
    </row>
    <row r="51" spans="1:7" s="236" customFormat="1" ht="35.25" customHeight="1">
      <c r="A51" s="298">
        <v>41876</v>
      </c>
      <c r="B51" s="238" t="s">
        <v>2354</v>
      </c>
      <c r="C51" s="239" t="s">
        <v>2353</v>
      </c>
      <c r="D51" s="240" t="s">
        <v>2357</v>
      </c>
      <c r="E51" s="289" t="s">
        <v>2358</v>
      </c>
      <c r="F51" s="240"/>
      <c r="G51" s="241"/>
    </row>
    <row r="52" spans="1:7" s="236" customFormat="1" ht="35.25" customHeight="1">
      <c r="A52" s="298">
        <v>41873</v>
      </c>
      <c r="B52" s="238" t="s">
        <v>2354</v>
      </c>
      <c r="C52" s="239" t="s">
        <v>2353</v>
      </c>
      <c r="D52" s="240" t="s">
        <v>2359</v>
      </c>
      <c r="E52" s="289" t="s">
        <v>2360</v>
      </c>
      <c r="F52" s="240"/>
      <c r="G52" s="241"/>
    </row>
    <row r="53" spans="1:7" s="236" customFormat="1" ht="35.25" customHeight="1">
      <c r="A53" s="298">
        <v>41871</v>
      </c>
      <c r="B53" s="238" t="s">
        <v>2354</v>
      </c>
      <c r="C53" s="239" t="s">
        <v>2353</v>
      </c>
      <c r="D53" s="240" t="s">
        <v>2361</v>
      </c>
      <c r="E53" s="289" t="s">
        <v>2362</v>
      </c>
      <c r="F53" s="240"/>
      <c r="G53" s="241"/>
    </row>
    <row r="54" spans="1:7" s="236" customFormat="1" ht="35.25" customHeight="1">
      <c r="A54" s="298">
        <v>41871</v>
      </c>
      <c r="B54" s="238" t="s">
        <v>2354</v>
      </c>
      <c r="C54" s="239" t="s">
        <v>2364</v>
      </c>
      <c r="D54" s="240" t="s">
        <v>2363</v>
      </c>
      <c r="E54" s="289" t="s">
        <v>2365</v>
      </c>
      <c r="F54" s="240"/>
      <c r="G54" s="241"/>
    </row>
    <row r="55" spans="1:7" s="236" customFormat="1" ht="35.25" customHeight="1">
      <c r="A55" s="298">
        <v>41870</v>
      </c>
      <c r="B55" s="238" t="s">
        <v>2354</v>
      </c>
      <c r="C55" s="239" t="s">
        <v>2364</v>
      </c>
      <c r="D55" s="240" t="s">
        <v>2366</v>
      </c>
      <c r="E55" s="273" t="s">
        <v>2367</v>
      </c>
      <c r="F55" s="240"/>
      <c r="G55" s="241"/>
    </row>
    <row r="56" spans="1:7" s="236" customFormat="1" ht="35.25" customHeight="1">
      <c r="A56" s="298">
        <v>41868</v>
      </c>
      <c r="B56" s="238" t="s">
        <v>2310</v>
      </c>
      <c r="C56" s="239" t="s">
        <v>2309</v>
      </c>
      <c r="D56" s="240" t="s">
        <v>2339</v>
      </c>
      <c r="E56" s="289" t="s">
        <v>2340</v>
      </c>
      <c r="F56" s="240"/>
      <c r="G56" s="241"/>
    </row>
    <row r="57" spans="1:7" s="236" customFormat="1" ht="35.25" customHeight="1">
      <c r="A57" s="298">
        <v>41868</v>
      </c>
      <c r="B57" s="238" t="s">
        <v>2343</v>
      </c>
      <c r="C57" s="239" t="s">
        <v>2342</v>
      </c>
      <c r="D57" s="240" t="s">
        <v>2341</v>
      </c>
      <c r="E57" s="289" t="s">
        <v>2344</v>
      </c>
      <c r="F57" s="240"/>
      <c r="G57" s="241"/>
    </row>
    <row r="58" spans="1:7" s="236" customFormat="1" ht="35.25" customHeight="1">
      <c r="A58" s="298">
        <v>41866</v>
      </c>
      <c r="B58" s="238" t="s">
        <v>2347</v>
      </c>
      <c r="C58" s="239" t="s">
        <v>2346</v>
      </c>
      <c r="D58" s="240" t="s">
        <v>2345</v>
      </c>
      <c r="E58" s="289" t="s">
        <v>2348</v>
      </c>
      <c r="F58" s="240"/>
      <c r="G58" s="241"/>
    </row>
    <row r="59" spans="1:7" s="236" customFormat="1" ht="35.25" customHeight="1">
      <c r="A59" s="298">
        <v>41865</v>
      </c>
      <c r="B59" s="238" t="s">
        <v>2310</v>
      </c>
      <c r="C59" s="239" t="s">
        <v>2309</v>
      </c>
      <c r="D59" s="240" t="s">
        <v>2308</v>
      </c>
      <c r="E59" s="289" t="s">
        <v>2307</v>
      </c>
      <c r="F59" s="240"/>
      <c r="G59" s="241"/>
    </row>
    <row r="60" spans="1:7" s="236" customFormat="1" ht="35.25" customHeight="1">
      <c r="A60" s="298">
        <v>41865</v>
      </c>
      <c r="B60" s="238" t="s">
        <v>2305</v>
      </c>
      <c r="C60" s="239" t="s">
        <v>2304</v>
      </c>
      <c r="D60" s="240" t="s">
        <v>2303</v>
      </c>
      <c r="E60" s="289" t="s">
        <v>2306</v>
      </c>
      <c r="F60" s="240"/>
      <c r="G60" s="241"/>
    </row>
    <row r="61" spans="1:7" s="236" customFormat="1" ht="35.25" customHeight="1">
      <c r="A61" s="298">
        <v>41863</v>
      </c>
      <c r="B61" s="238" t="s">
        <v>2300</v>
      </c>
      <c r="C61" s="239" t="s">
        <v>2299</v>
      </c>
      <c r="D61" s="240" t="s">
        <v>2298</v>
      </c>
      <c r="E61" s="289" t="s">
        <v>2302</v>
      </c>
      <c r="F61" s="240"/>
      <c r="G61" s="241"/>
    </row>
    <row r="62" spans="1:7" s="236" customFormat="1" ht="35.25" customHeight="1">
      <c r="A62" s="237">
        <v>41857</v>
      </c>
      <c r="B62" s="238" t="s">
        <v>1917</v>
      </c>
      <c r="C62" s="239" t="s">
        <v>1918</v>
      </c>
      <c r="D62" s="240" t="s">
        <v>1919</v>
      </c>
      <c r="E62" s="289" t="s">
        <v>1920</v>
      </c>
      <c r="F62" s="240"/>
      <c r="G62" s="241"/>
    </row>
    <row r="63" spans="1:7" s="236" customFormat="1" ht="35.25" customHeight="1">
      <c r="A63" s="260">
        <v>41855</v>
      </c>
      <c r="B63" s="238" t="s">
        <v>1921</v>
      </c>
      <c r="C63" s="239" t="s">
        <v>1918</v>
      </c>
      <c r="D63" s="240" t="s">
        <v>1922</v>
      </c>
      <c r="E63" s="289" t="s">
        <v>1923</v>
      </c>
      <c r="F63" s="240"/>
      <c r="G63" s="241"/>
    </row>
    <row r="64" spans="1:7" s="236" customFormat="1" ht="35.25" customHeight="1">
      <c r="A64" s="260">
        <v>41855</v>
      </c>
      <c r="B64" s="238" t="s">
        <v>1917</v>
      </c>
      <c r="C64" s="239" t="s">
        <v>1924</v>
      </c>
      <c r="D64" s="240" t="s">
        <v>1925</v>
      </c>
      <c r="E64" s="290" t="s">
        <v>1926</v>
      </c>
      <c r="F64" s="240"/>
      <c r="G64" s="241"/>
    </row>
    <row r="65" spans="1:7" s="236" customFormat="1" ht="35.25" customHeight="1">
      <c r="A65" s="237">
        <v>41852</v>
      </c>
      <c r="B65" s="238" t="s">
        <v>1927</v>
      </c>
      <c r="C65" s="239" t="s">
        <v>1928</v>
      </c>
      <c r="D65" s="240" t="s">
        <v>1929</v>
      </c>
      <c r="E65" s="289" t="s">
        <v>2301</v>
      </c>
      <c r="F65" s="240"/>
      <c r="G65" s="241"/>
    </row>
    <row r="66" spans="1:7" s="236" customFormat="1" ht="35.25" customHeight="1">
      <c r="A66" s="237">
        <v>41852</v>
      </c>
      <c r="B66" s="238" t="s">
        <v>1927</v>
      </c>
      <c r="C66" s="239" t="s">
        <v>1930</v>
      </c>
      <c r="D66" s="240" t="s">
        <v>1931</v>
      </c>
      <c r="E66" s="289" t="s">
        <v>1932</v>
      </c>
      <c r="F66" s="240"/>
      <c r="G66" s="241"/>
    </row>
    <row r="67" spans="1:7" s="236" customFormat="1" ht="35.25" customHeight="1">
      <c r="A67" s="237">
        <v>41850</v>
      </c>
      <c r="B67" s="238" t="s">
        <v>1927</v>
      </c>
      <c r="C67" s="239" t="s">
        <v>1928</v>
      </c>
      <c r="D67" s="240" t="s">
        <v>1933</v>
      </c>
      <c r="E67" s="289" t="s">
        <v>1934</v>
      </c>
      <c r="F67" s="240"/>
      <c r="G67" s="241"/>
    </row>
    <row r="68" spans="1:7" s="236" customFormat="1" ht="30" customHeight="1">
      <c r="A68" s="237">
        <v>41850</v>
      </c>
      <c r="B68" s="238" t="s">
        <v>1935</v>
      </c>
      <c r="C68" s="239" t="s">
        <v>1928</v>
      </c>
      <c r="D68" s="291" t="s">
        <v>1936</v>
      </c>
      <c r="E68" s="289" t="s">
        <v>1937</v>
      </c>
      <c r="F68" s="240"/>
      <c r="G68" s="241"/>
    </row>
    <row r="69" spans="1:7" s="236" customFormat="1" ht="30" customHeight="1">
      <c r="A69" s="237">
        <v>41849</v>
      </c>
      <c r="B69" s="238" t="s">
        <v>1927</v>
      </c>
      <c r="C69" s="239" t="s">
        <v>1928</v>
      </c>
      <c r="D69" s="240" t="s">
        <v>1938</v>
      </c>
      <c r="E69" s="289" t="s">
        <v>1939</v>
      </c>
      <c r="F69" s="240"/>
      <c r="G69" s="241"/>
    </row>
    <row r="70" spans="1:7" s="236" customFormat="1" ht="30" customHeight="1">
      <c r="A70" s="237">
        <v>41849</v>
      </c>
      <c r="B70" s="238" t="s">
        <v>1935</v>
      </c>
      <c r="C70" s="239" t="s">
        <v>1928</v>
      </c>
      <c r="D70" s="240" t="s">
        <v>1940</v>
      </c>
      <c r="E70" s="289" t="s">
        <v>1913</v>
      </c>
      <c r="F70" s="240"/>
      <c r="G70" s="241"/>
    </row>
    <row r="71" spans="1:7" s="236" customFormat="1" ht="30" customHeight="1">
      <c r="A71" s="237">
        <v>41849</v>
      </c>
      <c r="B71" s="238" t="s">
        <v>1941</v>
      </c>
      <c r="C71" s="239" t="s">
        <v>1928</v>
      </c>
      <c r="D71" s="240" t="s">
        <v>1942</v>
      </c>
      <c r="E71" s="289" t="s">
        <v>1943</v>
      </c>
      <c r="F71" s="240"/>
      <c r="G71" s="241"/>
    </row>
    <row r="72" spans="1:7" s="236" customFormat="1" ht="30" customHeight="1">
      <c r="A72" s="237">
        <v>41849</v>
      </c>
      <c r="B72" s="238" t="s">
        <v>1927</v>
      </c>
      <c r="C72" s="239" t="s">
        <v>1930</v>
      </c>
      <c r="D72" s="240" t="s">
        <v>1944</v>
      </c>
      <c r="E72" s="289" t="s">
        <v>1945</v>
      </c>
      <c r="F72" s="240"/>
      <c r="G72" s="241"/>
    </row>
    <row r="73" spans="1:7" s="236" customFormat="1" ht="30" customHeight="1">
      <c r="A73" s="237">
        <v>41849</v>
      </c>
      <c r="B73" s="238" t="s">
        <v>1927</v>
      </c>
      <c r="C73" s="239" t="s">
        <v>1946</v>
      </c>
      <c r="D73" s="240" t="s">
        <v>1947</v>
      </c>
      <c r="E73" s="289" t="s">
        <v>1948</v>
      </c>
      <c r="F73" s="240"/>
      <c r="G73" s="241"/>
    </row>
    <row r="74" spans="1:7" s="236" customFormat="1" ht="30" customHeight="1">
      <c r="A74" s="237">
        <v>41849</v>
      </c>
      <c r="B74" s="238" t="s">
        <v>1927</v>
      </c>
      <c r="C74" s="239" t="s">
        <v>1949</v>
      </c>
      <c r="D74" s="240" t="s">
        <v>1950</v>
      </c>
      <c r="E74" s="289" t="s">
        <v>1951</v>
      </c>
      <c r="F74" s="240"/>
      <c r="G74" s="241"/>
    </row>
    <row r="75" spans="1:7" s="236" customFormat="1" ht="30" customHeight="1">
      <c r="A75" s="237">
        <v>41848</v>
      </c>
      <c r="B75" s="238" t="s">
        <v>1952</v>
      </c>
      <c r="C75" s="239" t="s">
        <v>1953</v>
      </c>
      <c r="D75" s="240" t="s">
        <v>1954</v>
      </c>
      <c r="E75" s="289" t="s">
        <v>1955</v>
      </c>
      <c r="F75" s="240"/>
      <c r="G75" s="241"/>
    </row>
    <row r="76" spans="1:7" s="236" customFormat="1" ht="30" customHeight="1">
      <c r="A76" s="237">
        <v>41848</v>
      </c>
      <c r="B76" s="238" t="s">
        <v>1952</v>
      </c>
      <c r="C76" s="239" t="s">
        <v>1956</v>
      </c>
      <c r="D76" s="240" t="s">
        <v>1957</v>
      </c>
      <c r="E76" s="273" t="s">
        <v>1958</v>
      </c>
      <c r="F76" s="240"/>
      <c r="G76" s="241"/>
    </row>
    <row r="77" spans="1:7" s="236" customFormat="1" ht="30" customHeight="1">
      <c r="A77" s="237">
        <v>41848</v>
      </c>
      <c r="B77" s="238" t="s">
        <v>1959</v>
      </c>
      <c r="C77" s="239" t="s">
        <v>1956</v>
      </c>
      <c r="D77" s="240" t="s">
        <v>1960</v>
      </c>
      <c r="E77" s="289" t="s">
        <v>1961</v>
      </c>
      <c r="F77" s="240"/>
      <c r="G77" s="241"/>
    </row>
    <row r="78" spans="1:7" s="236" customFormat="1" ht="30" customHeight="1">
      <c r="A78" s="237">
        <v>41848</v>
      </c>
      <c r="B78" s="238" t="s">
        <v>1962</v>
      </c>
      <c r="C78" s="239" t="s">
        <v>1956</v>
      </c>
      <c r="D78" s="240" t="s">
        <v>1963</v>
      </c>
      <c r="E78" s="290" t="s">
        <v>1964</v>
      </c>
      <c r="F78" s="240"/>
      <c r="G78" s="241"/>
    </row>
    <row r="79" spans="1:7" s="236" customFormat="1" ht="30" customHeight="1">
      <c r="A79" s="292">
        <v>41845</v>
      </c>
      <c r="B79" s="238" t="s">
        <v>1959</v>
      </c>
      <c r="C79" s="239" t="s">
        <v>1956</v>
      </c>
      <c r="D79" s="240" t="s">
        <v>1966</v>
      </c>
      <c r="E79" s="238" t="s">
        <v>1967</v>
      </c>
      <c r="F79" s="240"/>
      <c r="G79" s="241"/>
    </row>
    <row r="80" spans="1:7" s="236" customFormat="1" ht="30" customHeight="1">
      <c r="A80" s="292">
        <v>41845</v>
      </c>
      <c r="B80" s="238" t="s">
        <v>1968</v>
      </c>
      <c r="C80" s="239" t="s">
        <v>1969</v>
      </c>
      <c r="D80" s="240" t="s">
        <v>1970</v>
      </c>
      <c r="E80" s="289" t="s">
        <v>1971</v>
      </c>
      <c r="F80" s="240"/>
      <c r="G80" s="241"/>
    </row>
    <row r="81" spans="1:7" s="236" customFormat="1" ht="30" customHeight="1">
      <c r="A81" s="237">
        <v>41845</v>
      </c>
      <c r="B81" s="238" t="s">
        <v>1962</v>
      </c>
      <c r="C81" s="239" t="s">
        <v>1956</v>
      </c>
      <c r="D81" s="240" t="s">
        <v>1972</v>
      </c>
      <c r="E81" s="273" t="s">
        <v>1973</v>
      </c>
      <c r="F81" s="240"/>
      <c r="G81" s="241"/>
    </row>
    <row r="82" spans="1:7" s="236" customFormat="1" ht="30" customHeight="1">
      <c r="A82" s="292" t="s">
        <v>1965</v>
      </c>
      <c r="B82" s="238" t="s">
        <v>1962</v>
      </c>
      <c r="C82" s="239" t="s">
        <v>1969</v>
      </c>
      <c r="D82" s="240" t="s">
        <v>1974</v>
      </c>
      <c r="E82" s="273" t="s">
        <v>1975</v>
      </c>
      <c r="F82" s="240"/>
      <c r="G82" s="241"/>
    </row>
    <row r="83" spans="1:7" s="236" customFormat="1" ht="30" customHeight="1">
      <c r="A83" s="292">
        <v>41845</v>
      </c>
      <c r="B83" s="238" t="s">
        <v>1976</v>
      </c>
      <c r="C83" s="239" t="s">
        <v>1977</v>
      </c>
      <c r="D83" s="240" t="s">
        <v>1978</v>
      </c>
      <c r="E83" s="273" t="s">
        <v>1979</v>
      </c>
      <c r="F83" s="240"/>
      <c r="G83" s="241"/>
    </row>
    <row r="84" spans="1:7" s="236" customFormat="1" ht="36.75" customHeight="1">
      <c r="A84" s="292">
        <v>41844</v>
      </c>
      <c r="B84" s="238" t="s">
        <v>1968</v>
      </c>
      <c r="C84" s="239" t="s">
        <v>1956</v>
      </c>
      <c r="D84" s="240" t="s">
        <v>1980</v>
      </c>
      <c r="E84" s="289" t="s">
        <v>1981</v>
      </c>
      <c r="F84" s="240"/>
      <c r="G84" s="241"/>
    </row>
    <row r="85" spans="1:7" s="236" customFormat="1" ht="30" customHeight="1">
      <c r="A85" s="292">
        <v>41843</v>
      </c>
      <c r="B85" s="238" t="s">
        <v>1982</v>
      </c>
      <c r="C85" s="239" t="s">
        <v>1983</v>
      </c>
      <c r="D85" s="240" t="s">
        <v>1984</v>
      </c>
      <c r="E85" s="273" t="s">
        <v>1985</v>
      </c>
      <c r="F85" s="240"/>
      <c r="G85" s="241"/>
    </row>
    <row r="86" spans="1:7" s="236" customFormat="1" ht="30" customHeight="1">
      <c r="A86" s="292">
        <v>41843</v>
      </c>
      <c r="B86" s="238" t="s">
        <v>1968</v>
      </c>
      <c r="C86" s="239" t="s">
        <v>1986</v>
      </c>
      <c r="D86" s="291" t="s">
        <v>1987</v>
      </c>
      <c r="E86" s="289" t="s">
        <v>1988</v>
      </c>
      <c r="F86" s="240"/>
      <c r="G86" s="241"/>
    </row>
    <row r="87" spans="1:7" s="236" customFormat="1" ht="23.25" customHeight="1">
      <c r="A87" s="292">
        <v>41843</v>
      </c>
      <c r="B87" s="238" t="s">
        <v>1989</v>
      </c>
      <c r="C87" s="239" t="s">
        <v>1986</v>
      </c>
      <c r="D87" s="240" t="s">
        <v>1990</v>
      </c>
      <c r="E87" s="289" t="s">
        <v>1991</v>
      </c>
      <c r="F87" s="240"/>
      <c r="G87" s="241"/>
    </row>
    <row r="88" spans="1:7" s="236" customFormat="1" ht="26.25" customHeight="1">
      <c r="A88" s="292">
        <v>41842</v>
      </c>
      <c r="B88" s="238" t="s">
        <v>1968</v>
      </c>
      <c r="C88" s="239" t="s">
        <v>1992</v>
      </c>
      <c r="D88" s="240" t="s">
        <v>1993</v>
      </c>
      <c r="E88" s="289" t="s">
        <v>1994</v>
      </c>
      <c r="F88" s="240"/>
      <c r="G88" s="241"/>
    </row>
    <row r="89" spans="1:7" s="236" customFormat="1" ht="30" customHeight="1">
      <c r="A89" s="237">
        <v>41838</v>
      </c>
      <c r="B89" s="238" t="s">
        <v>1995</v>
      </c>
      <c r="C89" s="239" t="s">
        <v>1996</v>
      </c>
      <c r="D89" s="240" t="s">
        <v>1997</v>
      </c>
      <c r="E89" s="273" t="s">
        <v>1998</v>
      </c>
      <c r="F89" s="240"/>
      <c r="G89" s="241"/>
    </row>
    <row r="90" spans="1:7" s="236" customFormat="1" ht="30" customHeight="1">
      <c r="A90" s="237">
        <v>41838</v>
      </c>
      <c r="B90" s="238" t="s">
        <v>1995</v>
      </c>
      <c r="C90" s="239" t="s">
        <v>1999</v>
      </c>
      <c r="D90" s="240" t="s">
        <v>2000</v>
      </c>
      <c r="E90" s="289" t="s">
        <v>2001</v>
      </c>
      <c r="F90" s="240"/>
      <c r="G90" s="241"/>
    </row>
    <row r="91" spans="1:7" s="236" customFormat="1" ht="30" customHeight="1">
      <c r="A91" s="237">
        <v>41838</v>
      </c>
      <c r="B91" s="238" t="s">
        <v>2002</v>
      </c>
      <c r="C91" s="239" t="s">
        <v>2003</v>
      </c>
      <c r="D91" s="240" t="s">
        <v>2004</v>
      </c>
      <c r="E91" s="273" t="s">
        <v>2005</v>
      </c>
      <c r="F91" s="240"/>
      <c r="G91" s="241"/>
    </row>
    <row r="92" spans="1:7" s="236" customFormat="1" ht="30" customHeight="1">
      <c r="A92" s="237">
        <v>41838</v>
      </c>
      <c r="B92" s="238" t="s">
        <v>2002</v>
      </c>
      <c r="C92" s="239" t="s">
        <v>2003</v>
      </c>
      <c r="D92" s="240" t="s">
        <v>2006</v>
      </c>
      <c r="E92" s="289" t="s">
        <v>2007</v>
      </c>
      <c r="F92" s="240"/>
      <c r="G92" s="241"/>
    </row>
    <row r="93" spans="1:7" s="236" customFormat="1" ht="30" customHeight="1">
      <c r="A93" s="237">
        <v>41837</v>
      </c>
      <c r="B93" s="238" t="s">
        <v>2008</v>
      </c>
      <c r="C93" s="239" t="s">
        <v>2009</v>
      </c>
      <c r="D93" s="240" t="s">
        <v>2010</v>
      </c>
      <c r="E93" s="238" t="s">
        <v>2011</v>
      </c>
      <c r="F93" s="240"/>
      <c r="G93" s="241"/>
    </row>
    <row r="94" spans="1:7" s="236" customFormat="1" ht="30" customHeight="1">
      <c r="A94" s="237">
        <v>41837</v>
      </c>
      <c r="B94" s="238" t="s">
        <v>2008</v>
      </c>
      <c r="C94" s="239" t="s">
        <v>2012</v>
      </c>
      <c r="D94" s="240" t="s">
        <v>2013</v>
      </c>
      <c r="E94" s="273" t="s">
        <v>2014</v>
      </c>
      <c r="F94" s="240"/>
      <c r="G94" s="241"/>
    </row>
    <row r="95" spans="1:7" s="236" customFormat="1" ht="30" customHeight="1">
      <c r="A95" s="237">
        <v>41837</v>
      </c>
      <c r="B95" s="238" t="s">
        <v>2008</v>
      </c>
      <c r="C95" s="239" t="s">
        <v>2015</v>
      </c>
      <c r="D95" s="240" t="s">
        <v>2016</v>
      </c>
      <c r="E95" s="289" t="s">
        <v>2017</v>
      </c>
      <c r="F95" s="240"/>
      <c r="G95" s="241"/>
    </row>
    <row r="96" spans="1:7" s="236" customFormat="1" ht="30" customHeight="1">
      <c r="A96" s="237">
        <v>41837</v>
      </c>
      <c r="B96" s="238" t="s">
        <v>2008</v>
      </c>
      <c r="C96" s="239" t="s">
        <v>2018</v>
      </c>
      <c r="D96" s="240" t="s">
        <v>2019</v>
      </c>
      <c r="E96" s="289" t="s">
        <v>2020</v>
      </c>
      <c r="F96" s="240"/>
      <c r="G96" s="241"/>
    </row>
    <row r="97" spans="1:7" s="236" customFormat="1" ht="30" customHeight="1">
      <c r="A97" s="237">
        <v>41837</v>
      </c>
      <c r="B97" s="238" t="s">
        <v>2008</v>
      </c>
      <c r="C97" s="239" t="s">
        <v>2021</v>
      </c>
      <c r="D97" s="291" t="s">
        <v>2022</v>
      </c>
      <c r="E97" s="289" t="s">
        <v>2023</v>
      </c>
      <c r="F97" s="240"/>
      <c r="G97" s="241"/>
    </row>
    <row r="98" spans="1:7" s="236" customFormat="1" ht="30" customHeight="1">
      <c r="A98" s="237">
        <v>41836</v>
      </c>
      <c r="B98" s="238" t="s">
        <v>2002</v>
      </c>
      <c r="C98" s="239" t="s">
        <v>2003</v>
      </c>
      <c r="D98" s="240" t="s">
        <v>2024</v>
      </c>
      <c r="E98" s="289" t="s">
        <v>2025</v>
      </c>
      <c r="F98" s="240"/>
      <c r="G98" s="241"/>
    </row>
    <row r="99" spans="1:7" s="236" customFormat="1" ht="30" customHeight="1">
      <c r="A99" s="237">
        <v>41835</v>
      </c>
      <c r="B99" s="238" t="s">
        <v>2002</v>
      </c>
      <c r="C99" s="239" t="s">
        <v>1996</v>
      </c>
      <c r="D99" s="291" t="s">
        <v>2026</v>
      </c>
      <c r="E99" s="289" t="s">
        <v>2027</v>
      </c>
      <c r="F99" s="240"/>
      <c r="G99" s="241"/>
    </row>
    <row r="100" spans="1:7" s="236" customFormat="1" ht="30" customHeight="1">
      <c r="A100" s="237">
        <v>41833</v>
      </c>
      <c r="B100" s="238" t="s">
        <v>2008</v>
      </c>
      <c r="C100" s="239" t="s">
        <v>2028</v>
      </c>
      <c r="D100" s="240" t="s">
        <v>2029</v>
      </c>
      <c r="E100" s="289" t="s">
        <v>2030</v>
      </c>
      <c r="F100" s="240"/>
      <c r="G100" s="241"/>
    </row>
    <row r="101" spans="1:7" s="236" customFormat="1" ht="27.75" customHeight="1">
      <c r="A101" s="237">
        <v>41832</v>
      </c>
      <c r="B101" s="238" t="s">
        <v>2002</v>
      </c>
      <c r="C101" s="239" t="s">
        <v>2003</v>
      </c>
      <c r="D101" s="240" t="s">
        <v>2031</v>
      </c>
      <c r="E101" s="289" t="s">
        <v>2032</v>
      </c>
      <c r="F101" s="240"/>
      <c r="G101" s="241"/>
    </row>
    <row r="102" spans="1:7" s="236" customFormat="1" ht="27.75" customHeight="1">
      <c r="A102" s="237">
        <v>41832</v>
      </c>
      <c r="B102" s="238" t="s">
        <v>2008</v>
      </c>
      <c r="C102" s="239" t="s">
        <v>2033</v>
      </c>
      <c r="D102" s="240" t="s">
        <v>2034</v>
      </c>
      <c r="E102" s="289" t="s">
        <v>2035</v>
      </c>
      <c r="F102" s="240"/>
      <c r="G102" s="241"/>
    </row>
    <row r="103" spans="1:7" s="236" customFormat="1" ht="27.75" customHeight="1">
      <c r="A103" s="237">
        <v>41831</v>
      </c>
      <c r="B103" s="238" t="s">
        <v>1995</v>
      </c>
      <c r="C103" s="239" t="s">
        <v>2003</v>
      </c>
      <c r="D103" s="240" t="s">
        <v>2036</v>
      </c>
      <c r="E103" s="273" t="s">
        <v>2037</v>
      </c>
      <c r="F103" s="240"/>
      <c r="G103" s="241"/>
    </row>
    <row r="104" spans="1:7" s="236" customFormat="1" ht="27.75" customHeight="1">
      <c r="A104" s="237">
        <v>41831</v>
      </c>
      <c r="B104" s="238" t="s">
        <v>2002</v>
      </c>
      <c r="C104" s="239" t="s">
        <v>2038</v>
      </c>
      <c r="D104" s="240" t="s">
        <v>2039</v>
      </c>
      <c r="E104" s="273" t="s">
        <v>2040</v>
      </c>
      <c r="F104" s="240"/>
      <c r="G104" s="241"/>
    </row>
    <row r="105" spans="1:7" s="236" customFormat="1" ht="27.75" customHeight="1">
      <c r="A105" s="237">
        <v>41831</v>
      </c>
      <c r="B105" s="238" t="s">
        <v>2008</v>
      </c>
      <c r="C105" s="239" t="s">
        <v>2003</v>
      </c>
      <c r="D105" s="240" t="s">
        <v>2041</v>
      </c>
      <c r="E105" s="273" t="s">
        <v>2042</v>
      </c>
      <c r="F105" s="240"/>
      <c r="G105" s="241"/>
    </row>
    <row r="106" spans="1:7" s="236" customFormat="1" ht="27.75" customHeight="1">
      <c r="A106" s="237">
        <v>41831</v>
      </c>
      <c r="B106" s="238" t="s">
        <v>2002</v>
      </c>
      <c r="C106" s="239" t="s">
        <v>2043</v>
      </c>
      <c r="D106" s="240" t="s">
        <v>2044</v>
      </c>
      <c r="E106" s="293" t="s">
        <v>2045</v>
      </c>
      <c r="F106" s="240"/>
      <c r="G106" s="241"/>
    </row>
    <row r="107" spans="1:7" s="236" customFormat="1" ht="27.75" customHeight="1">
      <c r="A107" s="237">
        <v>41830</v>
      </c>
      <c r="B107" s="238" t="s">
        <v>2002</v>
      </c>
      <c r="C107" s="239" t="s">
        <v>2046</v>
      </c>
      <c r="D107" s="240" t="s">
        <v>2047</v>
      </c>
      <c r="E107" s="273" t="s">
        <v>2048</v>
      </c>
      <c r="F107" s="240"/>
      <c r="G107" s="241"/>
    </row>
    <row r="108" spans="1:7" s="236" customFormat="1" ht="27.75" customHeight="1">
      <c r="A108" s="237">
        <v>41829</v>
      </c>
      <c r="B108" s="238" t="s">
        <v>2002</v>
      </c>
      <c r="C108" s="239" t="s">
        <v>2003</v>
      </c>
      <c r="D108" s="240" t="s">
        <v>2049</v>
      </c>
      <c r="E108" s="273" t="s">
        <v>2050</v>
      </c>
      <c r="F108" s="240"/>
      <c r="G108" s="241"/>
    </row>
    <row r="109" spans="1:7" s="236" customFormat="1" ht="27.75" customHeight="1">
      <c r="A109" s="237">
        <v>41827</v>
      </c>
      <c r="B109" s="238" t="s">
        <v>2051</v>
      </c>
      <c r="C109" s="239" t="s">
        <v>2052</v>
      </c>
      <c r="D109" s="240" t="s">
        <v>2053</v>
      </c>
      <c r="E109" s="273" t="s">
        <v>2054</v>
      </c>
      <c r="F109" s="240"/>
      <c r="G109" s="241"/>
    </row>
    <row r="110" spans="1:7" s="236" customFormat="1" ht="27.75" customHeight="1">
      <c r="A110" s="237">
        <v>41754</v>
      </c>
      <c r="B110" s="238" t="s">
        <v>2002</v>
      </c>
      <c r="C110" s="239" t="s">
        <v>2003</v>
      </c>
      <c r="D110" s="240" t="s">
        <v>2055</v>
      </c>
      <c r="E110" s="273" t="s">
        <v>2056</v>
      </c>
      <c r="F110" s="240"/>
      <c r="G110" s="241"/>
    </row>
    <row r="111" spans="1:7" s="236" customFormat="1" ht="27.75" customHeight="1">
      <c r="A111" s="237">
        <v>41752</v>
      </c>
      <c r="B111" s="238" t="s">
        <v>2002</v>
      </c>
      <c r="C111" s="239" t="s">
        <v>2003</v>
      </c>
      <c r="D111" s="240" t="s">
        <v>2057</v>
      </c>
      <c r="E111" s="273" t="s">
        <v>2058</v>
      </c>
      <c r="F111" s="240"/>
      <c r="G111" s="241"/>
    </row>
    <row r="112" spans="1:7" s="236" customFormat="1" ht="27.75" customHeight="1">
      <c r="A112" s="237">
        <v>41751</v>
      </c>
      <c r="B112" s="238" t="s">
        <v>2059</v>
      </c>
      <c r="C112" s="239" t="s">
        <v>2060</v>
      </c>
      <c r="D112" s="240" t="s">
        <v>2061</v>
      </c>
      <c r="E112" s="273" t="s">
        <v>2062</v>
      </c>
      <c r="F112" s="240"/>
      <c r="G112" s="241"/>
    </row>
    <row r="113" spans="1:7" s="236" customFormat="1" ht="27.75" customHeight="1">
      <c r="A113" s="237">
        <v>41750</v>
      </c>
      <c r="B113" s="238" t="s">
        <v>2063</v>
      </c>
      <c r="C113" s="239" t="s">
        <v>2064</v>
      </c>
      <c r="D113" s="240" t="s">
        <v>2065</v>
      </c>
      <c r="E113" s="273" t="s">
        <v>2066</v>
      </c>
      <c r="F113" s="240"/>
      <c r="G113" s="241"/>
    </row>
    <row r="114" spans="1:7" s="236" customFormat="1" ht="27.75" customHeight="1">
      <c r="A114" s="237">
        <v>41749</v>
      </c>
      <c r="B114" s="238" t="s">
        <v>1859</v>
      </c>
      <c r="C114" s="239" t="s">
        <v>1860</v>
      </c>
      <c r="D114" s="240" t="s">
        <v>1861</v>
      </c>
      <c r="E114" s="273" t="s">
        <v>1862</v>
      </c>
      <c r="F114" s="240"/>
      <c r="G114" s="241"/>
    </row>
    <row r="115" spans="1:7" s="236" customFormat="1" ht="27.75" customHeight="1">
      <c r="A115" s="237">
        <v>41747</v>
      </c>
      <c r="B115" s="238" t="s">
        <v>1842</v>
      </c>
      <c r="C115" s="239" t="s">
        <v>1845</v>
      </c>
      <c r="D115" s="240" t="s">
        <v>1858</v>
      </c>
      <c r="E115" s="273" t="s">
        <v>1843</v>
      </c>
      <c r="F115" s="240"/>
      <c r="G115" s="241"/>
    </row>
    <row r="116" spans="1:7" s="236" customFormat="1" ht="27.75" customHeight="1">
      <c r="A116" s="237">
        <v>41747</v>
      </c>
      <c r="B116" s="238" t="s">
        <v>1844</v>
      </c>
      <c r="C116" s="239" t="s">
        <v>1846</v>
      </c>
      <c r="D116" s="240" t="s">
        <v>1847</v>
      </c>
      <c r="E116" s="273" t="s">
        <v>1887</v>
      </c>
      <c r="F116" s="240"/>
      <c r="G116" s="241"/>
    </row>
    <row r="117" spans="1:7" s="236" customFormat="1" ht="27.75" customHeight="1">
      <c r="A117" s="237">
        <v>41747</v>
      </c>
      <c r="B117" s="238" t="s">
        <v>1850</v>
      </c>
      <c r="C117" s="239" t="s">
        <v>1849</v>
      </c>
      <c r="D117" s="240" t="s">
        <v>1848</v>
      </c>
      <c r="E117" s="273" t="s">
        <v>1851</v>
      </c>
      <c r="F117" s="240"/>
      <c r="G117" s="241"/>
    </row>
    <row r="118" spans="1:7" s="236" customFormat="1" ht="27.75" customHeight="1">
      <c r="A118" s="237">
        <v>41746</v>
      </c>
      <c r="B118" s="238" t="s">
        <v>1854</v>
      </c>
      <c r="C118" s="239" t="s">
        <v>1845</v>
      </c>
      <c r="D118" s="240" t="s">
        <v>1853</v>
      </c>
      <c r="E118" s="239" t="s">
        <v>1852</v>
      </c>
      <c r="F118" s="240"/>
      <c r="G118" s="241"/>
    </row>
    <row r="119" spans="1:7" s="236" customFormat="1" ht="27.75" customHeight="1">
      <c r="A119" s="237">
        <v>41746</v>
      </c>
      <c r="B119" s="238" t="s">
        <v>1856</v>
      </c>
      <c r="C119" s="239" t="s">
        <v>1845</v>
      </c>
      <c r="D119" s="240" t="s">
        <v>1855</v>
      </c>
      <c r="E119" s="273" t="s">
        <v>1857</v>
      </c>
      <c r="F119" s="240"/>
      <c r="G119" s="241"/>
    </row>
    <row r="120" spans="1:7" s="236" customFormat="1" ht="27.75" customHeight="1">
      <c r="A120" s="237">
        <v>41744</v>
      </c>
      <c r="B120" s="238" t="s">
        <v>1902</v>
      </c>
      <c r="C120" s="239" t="s">
        <v>1903</v>
      </c>
      <c r="D120" s="240" t="s">
        <v>1900</v>
      </c>
      <c r="E120" s="273" t="s">
        <v>1901</v>
      </c>
      <c r="F120" s="240"/>
      <c r="G120" s="241"/>
    </row>
    <row r="121" spans="1:7" s="236" customFormat="1" ht="27.75" customHeight="1">
      <c r="A121" s="237">
        <v>41737</v>
      </c>
      <c r="B121" s="238" t="s">
        <v>1365</v>
      </c>
      <c r="C121" s="239" t="s">
        <v>1839</v>
      </c>
      <c r="D121" s="240" t="s">
        <v>1840</v>
      </c>
      <c r="E121" s="239" t="s">
        <v>1841</v>
      </c>
      <c r="F121" s="240"/>
      <c r="G121" s="241"/>
    </row>
    <row r="122" spans="1:7" s="236" customFormat="1" ht="26.25" customHeight="1">
      <c r="A122" s="237">
        <v>41726</v>
      </c>
      <c r="B122" s="238" t="s">
        <v>1746</v>
      </c>
      <c r="C122" s="239" t="s">
        <v>1351</v>
      </c>
      <c r="D122" s="240" t="s">
        <v>1745</v>
      </c>
      <c r="E122" s="241" t="s">
        <v>1747</v>
      </c>
      <c r="F122" s="241"/>
      <c r="G122" s="241"/>
    </row>
    <row r="123" spans="1:7" s="236" customFormat="1" ht="26.25" customHeight="1">
      <c r="A123" s="237">
        <v>41724</v>
      </c>
      <c r="B123" s="238" t="s">
        <v>1739</v>
      </c>
      <c r="C123" s="239" t="s">
        <v>1743</v>
      </c>
      <c r="D123" s="240" t="s">
        <v>1742</v>
      </c>
      <c r="E123" s="241" t="s">
        <v>1744</v>
      </c>
      <c r="F123" s="241"/>
      <c r="G123" s="241"/>
    </row>
    <row r="124" spans="1:7" s="236" customFormat="1" ht="26.25" customHeight="1">
      <c r="A124" s="237">
        <v>41724</v>
      </c>
      <c r="B124" s="238" t="s">
        <v>1739</v>
      </c>
      <c r="C124" s="239" t="s">
        <v>1351</v>
      </c>
      <c r="D124" s="240" t="s">
        <v>1740</v>
      </c>
      <c r="E124" s="241" t="s">
        <v>1741</v>
      </c>
      <c r="F124" s="241"/>
      <c r="G124" s="241"/>
    </row>
    <row r="125" spans="1:7" s="236" customFormat="1" ht="26.25" customHeight="1">
      <c r="A125" s="237">
        <v>41722</v>
      </c>
      <c r="B125" s="238" t="s">
        <v>1739</v>
      </c>
      <c r="C125" s="239" t="s">
        <v>1351</v>
      </c>
      <c r="D125" s="240" t="s">
        <v>1738</v>
      </c>
      <c r="E125" s="241" t="s">
        <v>1786</v>
      </c>
      <c r="F125" s="241"/>
      <c r="G125" s="241"/>
    </row>
    <row r="126" spans="1:7" s="236" customFormat="1" ht="26.25" customHeight="1">
      <c r="A126" s="237">
        <v>41722</v>
      </c>
      <c r="B126" s="238" t="s">
        <v>1359</v>
      </c>
      <c r="C126" s="239" t="s">
        <v>1351</v>
      </c>
      <c r="D126" s="240" t="s">
        <v>1736</v>
      </c>
      <c r="E126" s="241" t="s">
        <v>1737</v>
      </c>
      <c r="F126" s="241"/>
      <c r="G126" s="241"/>
    </row>
    <row r="127" spans="1:7" s="236" customFormat="1" ht="26.25" customHeight="1">
      <c r="A127" s="237">
        <v>41722</v>
      </c>
      <c r="B127" s="238" t="s">
        <v>1359</v>
      </c>
      <c r="C127" s="239" t="s">
        <v>1351</v>
      </c>
      <c r="D127" s="240" t="s">
        <v>1734</v>
      </c>
      <c r="E127" s="241" t="s">
        <v>1735</v>
      </c>
      <c r="F127" s="241"/>
      <c r="G127" s="241"/>
    </row>
    <row r="128" spans="1:7" s="236" customFormat="1" ht="26.25" customHeight="1">
      <c r="A128" s="237">
        <v>41722</v>
      </c>
      <c r="B128" s="238" t="s">
        <v>929</v>
      </c>
      <c r="C128" s="239" t="s">
        <v>1351</v>
      </c>
      <c r="D128" s="240" t="s">
        <v>1732</v>
      </c>
      <c r="E128" s="241" t="s">
        <v>1733</v>
      </c>
      <c r="F128" s="241"/>
      <c r="G128" s="241"/>
    </row>
    <row r="129" spans="1:7" s="236" customFormat="1" ht="26.25" customHeight="1">
      <c r="A129" s="237">
        <v>41716</v>
      </c>
      <c r="B129" s="238" t="s">
        <v>1359</v>
      </c>
      <c r="C129" s="239" t="s">
        <v>1351</v>
      </c>
      <c r="D129" s="240" t="s">
        <v>1729</v>
      </c>
      <c r="E129" s="241" t="s">
        <v>1712</v>
      </c>
      <c r="F129" s="241"/>
      <c r="G129" s="241"/>
    </row>
    <row r="130" spans="1:7" s="236" customFormat="1" ht="26.25" customHeight="1">
      <c r="A130" s="237">
        <v>41716</v>
      </c>
      <c r="B130" s="238" t="s">
        <v>1708</v>
      </c>
      <c r="C130" s="239" t="s">
        <v>1577</v>
      </c>
      <c r="D130" s="240" t="s">
        <v>1710</v>
      </c>
      <c r="E130" s="241" t="s">
        <v>1711</v>
      </c>
      <c r="F130" s="241"/>
      <c r="G130" s="241"/>
    </row>
    <row r="131" spans="1:7" s="236" customFormat="1" ht="26.25" customHeight="1">
      <c r="A131" s="237">
        <v>41715</v>
      </c>
      <c r="B131" s="238" t="s">
        <v>1708</v>
      </c>
      <c r="C131" s="239" t="s">
        <v>1577</v>
      </c>
      <c r="D131" s="240" t="s">
        <v>1707</v>
      </c>
      <c r="E131" s="241" t="s">
        <v>1709</v>
      </c>
      <c r="F131" s="241"/>
      <c r="G131" s="241"/>
    </row>
    <row r="132" spans="1:7" s="236" customFormat="1" ht="26.25" customHeight="1">
      <c r="A132" s="237">
        <v>41712</v>
      </c>
      <c r="B132" s="238" t="s">
        <v>1604</v>
      </c>
      <c r="C132" s="239" t="s">
        <v>1577</v>
      </c>
      <c r="D132" s="240" t="s">
        <v>1625</v>
      </c>
      <c r="E132" s="241" t="s">
        <v>1640</v>
      </c>
      <c r="F132" s="241"/>
      <c r="G132" s="241"/>
    </row>
    <row r="133" spans="1:7" s="236" customFormat="1" ht="26.25" customHeight="1">
      <c r="A133" s="237">
        <v>41711</v>
      </c>
      <c r="B133" s="238" t="s">
        <v>1576</v>
      </c>
      <c r="C133" s="239" t="s">
        <v>1577</v>
      </c>
      <c r="D133" s="240" t="s">
        <v>1623</v>
      </c>
      <c r="E133" s="241" t="s">
        <v>1624</v>
      </c>
      <c r="F133" s="241"/>
      <c r="G133" s="241"/>
    </row>
    <row r="134" spans="1:7" s="236" customFormat="1" ht="26.25" customHeight="1">
      <c r="A134" s="237">
        <v>41709</v>
      </c>
      <c r="B134" s="238" t="s">
        <v>1576</v>
      </c>
      <c r="C134" s="239" t="s">
        <v>1577</v>
      </c>
      <c r="D134" s="240" t="s">
        <v>1622</v>
      </c>
      <c r="E134" s="241" t="s">
        <v>1639</v>
      </c>
      <c r="F134" s="241"/>
      <c r="G134" s="241"/>
    </row>
    <row r="135" spans="1:7" s="236" customFormat="1" ht="26.25" customHeight="1">
      <c r="A135" s="237">
        <v>41704</v>
      </c>
      <c r="B135" s="238" t="s">
        <v>1576</v>
      </c>
      <c r="C135" s="239" t="s">
        <v>1577</v>
      </c>
      <c r="D135" s="240" t="s">
        <v>1578</v>
      </c>
      <c r="E135" s="241" t="s">
        <v>1579</v>
      </c>
      <c r="F135" s="241"/>
      <c r="G135" s="241"/>
    </row>
    <row r="136" spans="1:7" s="236" customFormat="1" ht="26.25" customHeight="1">
      <c r="A136" s="237">
        <v>41703</v>
      </c>
      <c r="B136" s="238" t="s">
        <v>1580</v>
      </c>
      <c r="C136" s="239" t="s">
        <v>1581</v>
      </c>
      <c r="D136" s="240" t="s">
        <v>1582</v>
      </c>
      <c r="E136" s="241" t="s">
        <v>1583</v>
      </c>
      <c r="F136" s="241"/>
      <c r="G136" s="241"/>
    </row>
    <row r="137" spans="1:7" s="236" customFormat="1" ht="26.25" customHeight="1">
      <c r="A137" s="237">
        <v>41703</v>
      </c>
      <c r="B137" s="238" t="s">
        <v>1576</v>
      </c>
      <c r="C137" s="239" t="s">
        <v>1577</v>
      </c>
      <c r="D137" s="240" t="s">
        <v>1584</v>
      </c>
      <c r="E137" s="241" t="s">
        <v>1585</v>
      </c>
      <c r="F137" s="241"/>
      <c r="G137" s="241"/>
    </row>
    <row r="138" spans="1:7" s="236" customFormat="1" ht="26.25" customHeight="1">
      <c r="A138" s="237">
        <v>41703</v>
      </c>
      <c r="B138" s="238" t="s">
        <v>1580</v>
      </c>
      <c r="C138" s="239" t="s">
        <v>1581</v>
      </c>
      <c r="D138" s="240" t="s">
        <v>1586</v>
      </c>
      <c r="E138" s="241" t="s">
        <v>1587</v>
      </c>
      <c r="F138" s="241"/>
      <c r="G138" s="241"/>
    </row>
    <row r="139" spans="1:7" s="236" customFormat="1" ht="26.25" customHeight="1">
      <c r="A139" s="237">
        <v>41703</v>
      </c>
      <c r="B139" s="238" t="s">
        <v>1580</v>
      </c>
      <c r="C139" s="239" t="s">
        <v>1577</v>
      </c>
      <c r="D139" s="240" t="s">
        <v>1588</v>
      </c>
      <c r="E139" s="241" t="s">
        <v>1589</v>
      </c>
      <c r="F139" s="241"/>
      <c r="G139" s="241"/>
    </row>
    <row r="140" spans="1:7" s="236" customFormat="1" ht="26.25" customHeight="1">
      <c r="A140" s="237">
        <v>41703</v>
      </c>
      <c r="B140" s="238" t="s">
        <v>1580</v>
      </c>
      <c r="C140" s="239" t="s">
        <v>1590</v>
      </c>
      <c r="D140" s="240" t="s">
        <v>1591</v>
      </c>
      <c r="E140" s="241" t="s">
        <v>1592</v>
      </c>
      <c r="F140" s="241"/>
      <c r="G140" s="241"/>
    </row>
    <row r="141" spans="1:7" s="236" customFormat="1" ht="26.25" customHeight="1">
      <c r="A141" s="237">
        <v>41702</v>
      </c>
      <c r="B141" s="238" t="s">
        <v>1580</v>
      </c>
      <c r="C141" s="239" t="s">
        <v>1577</v>
      </c>
      <c r="D141" s="240" t="s">
        <v>1593</v>
      </c>
      <c r="E141" s="241" t="s">
        <v>1594</v>
      </c>
      <c r="F141" s="241"/>
      <c r="G141" s="241"/>
    </row>
    <row r="142" spans="1:7" s="236" customFormat="1" ht="26.25" customHeight="1">
      <c r="A142" s="237">
        <v>41702</v>
      </c>
      <c r="B142" s="238" t="s">
        <v>1576</v>
      </c>
      <c r="C142" s="239" t="s">
        <v>1577</v>
      </c>
      <c r="D142" s="240" t="s">
        <v>1595</v>
      </c>
      <c r="E142" s="241" t="s">
        <v>1596</v>
      </c>
      <c r="F142" s="241"/>
      <c r="G142" s="241"/>
    </row>
    <row r="143" spans="1:7" s="236" customFormat="1" ht="26.25" customHeight="1">
      <c r="A143" s="237">
        <v>41702</v>
      </c>
      <c r="B143" s="238" t="s">
        <v>1576</v>
      </c>
      <c r="C143" s="239" t="s">
        <v>1577</v>
      </c>
      <c r="D143" s="240" t="s">
        <v>1597</v>
      </c>
      <c r="E143" s="241" t="s">
        <v>1598</v>
      </c>
      <c r="F143" s="241"/>
      <c r="G143" s="241"/>
    </row>
    <row r="144" spans="1:7" s="236" customFormat="1" ht="26.25" customHeight="1">
      <c r="A144" s="237">
        <v>41702</v>
      </c>
      <c r="B144" s="238" t="s">
        <v>1599</v>
      </c>
      <c r="C144" s="239" t="s">
        <v>1577</v>
      </c>
      <c r="D144" s="240" t="s">
        <v>1600</v>
      </c>
      <c r="E144" s="241" t="s">
        <v>1601</v>
      </c>
      <c r="F144" s="241"/>
      <c r="G144" s="241"/>
    </row>
    <row r="145" spans="1:7" s="236" customFormat="1" ht="26.25" customHeight="1">
      <c r="A145" s="237">
        <v>41702</v>
      </c>
      <c r="B145" s="238" t="s">
        <v>1576</v>
      </c>
      <c r="C145" s="239" t="s">
        <v>1577</v>
      </c>
      <c r="D145" s="240" t="s">
        <v>1602</v>
      </c>
      <c r="E145" s="241" t="s">
        <v>1603</v>
      </c>
      <c r="F145" s="241"/>
      <c r="G145" s="241"/>
    </row>
    <row r="146" spans="1:7" s="236" customFormat="1" ht="26.25" customHeight="1">
      <c r="A146" s="237">
        <v>41702</v>
      </c>
      <c r="B146" s="238" t="s">
        <v>1604</v>
      </c>
      <c r="C146" s="239" t="s">
        <v>1577</v>
      </c>
      <c r="D146" s="240" t="s">
        <v>1605</v>
      </c>
      <c r="E146" s="241" t="s">
        <v>1606</v>
      </c>
      <c r="F146" s="241"/>
      <c r="G146" s="241"/>
    </row>
    <row r="147" spans="1:7" s="236" customFormat="1" ht="26.25" customHeight="1">
      <c r="A147" s="237">
        <v>41701</v>
      </c>
      <c r="B147" s="238" t="s">
        <v>1580</v>
      </c>
      <c r="C147" s="239" t="s">
        <v>1607</v>
      </c>
      <c r="D147" s="240" t="s">
        <v>1608</v>
      </c>
      <c r="E147" s="241" t="s">
        <v>1609</v>
      </c>
      <c r="F147" s="241"/>
      <c r="G147" s="241"/>
    </row>
    <row r="148" spans="1:7" s="236" customFormat="1" ht="26.25" customHeight="1">
      <c r="A148" s="237">
        <v>41699</v>
      </c>
      <c r="B148" s="238" t="s">
        <v>1541</v>
      </c>
      <c r="C148" s="239" t="s">
        <v>1547</v>
      </c>
      <c r="D148" s="240" t="s">
        <v>1546</v>
      </c>
      <c r="E148" s="241" t="s">
        <v>1571</v>
      </c>
      <c r="F148" s="241"/>
      <c r="G148" s="241"/>
    </row>
    <row r="149" spans="1:7" s="236" customFormat="1" ht="26.25" customHeight="1">
      <c r="A149" s="237">
        <v>41698</v>
      </c>
      <c r="B149" s="238" t="s">
        <v>1545</v>
      </c>
      <c r="C149" s="239" t="s">
        <v>1544</v>
      </c>
      <c r="D149" s="240" t="s">
        <v>1543</v>
      </c>
      <c r="E149" s="241" t="s">
        <v>1572</v>
      </c>
      <c r="F149" s="241"/>
      <c r="G149" s="241"/>
    </row>
    <row r="150" spans="1:7" s="236" customFormat="1" ht="26.25" customHeight="1">
      <c r="A150" s="237">
        <v>41694</v>
      </c>
      <c r="B150" s="238" t="s">
        <v>1541</v>
      </c>
      <c r="C150" s="239" t="s">
        <v>1540</v>
      </c>
      <c r="D150" s="240" t="s">
        <v>1539</v>
      </c>
      <c r="E150" s="241" t="s">
        <v>1542</v>
      </c>
      <c r="F150" s="241"/>
      <c r="G150" s="241"/>
    </row>
    <row r="151" spans="1:7" s="236" customFormat="1" ht="26.25" customHeight="1">
      <c r="A151" s="237">
        <v>41689</v>
      </c>
      <c r="B151" s="238" t="s">
        <v>1529</v>
      </c>
      <c r="C151" s="239" t="s">
        <v>1526</v>
      </c>
      <c r="D151" s="240" t="s">
        <v>1528</v>
      </c>
      <c r="E151" s="241" t="s">
        <v>1530</v>
      </c>
      <c r="F151" s="241"/>
      <c r="G151" s="241"/>
    </row>
    <row r="152" spans="1:7" s="236" customFormat="1" ht="26.25" customHeight="1">
      <c r="A152" s="237">
        <v>41689</v>
      </c>
      <c r="B152" s="238" t="s">
        <v>1525</v>
      </c>
      <c r="C152" s="239" t="s">
        <v>1526</v>
      </c>
      <c r="D152" s="240" t="s">
        <v>1524</v>
      </c>
      <c r="E152" s="241" t="s">
        <v>1527</v>
      </c>
      <c r="F152" s="241"/>
      <c r="G152" s="241"/>
    </row>
    <row r="153" spans="1:7" s="236" customFormat="1" ht="26.25" customHeight="1">
      <c r="A153" s="237">
        <v>41687</v>
      </c>
      <c r="B153" s="238" t="s">
        <v>1522</v>
      </c>
      <c r="C153" s="239" t="s">
        <v>1523</v>
      </c>
      <c r="D153" s="240" t="s">
        <v>1520</v>
      </c>
      <c r="E153" s="241" t="s">
        <v>1521</v>
      </c>
      <c r="F153" s="241"/>
      <c r="G153" s="241"/>
    </row>
    <row r="154" spans="1:7" s="236" customFormat="1" ht="26.25" customHeight="1">
      <c r="A154" s="237">
        <v>41684</v>
      </c>
      <c r="B154" s="238" t="s">
        <v>1365</v>
      </c>
      <c r="C154" s="239" t="s">
        <v>1351</v>
      </c>
      <c r="D154" s="240" t="s">
        <v>1509</v>
      </c>
      <c r="E154" s="241" t="s">
        <v>1510</v>
      </c>
      <c r="F154" s="241"/>
      <c r="G154" s="241"/>
    </row>
    <row r="155" spans="1:7" s="236" customFormat="1" ht="26.25" customHeight="1">
      <c r="A155" s="237">
        <v>41682</v>
      </c>
      <c r="B155" s="238" t="s">
        <v>1506</v>
      </c>
      <c r="C155" s="239" t="s">
        <v>1507</v>
      </c>
      <c r="D155" s="240" t="s">
        <v>1505</v>
      </c>
      <c r="E155" s="241" t="s">
        <v>1508</v>
      </c>
      <c r="F155" s="241"/>
      <c r="G155" s="241"/>
    </row>
    <row r="156" spans="1:7" s="236" customFormat="1" ht="26.25" customHeight="1">
      <c r="A156" s="237">
        <v>41681</v>
      </c>
      <c r="B156" s="238" t="s">
        <v>929</v>
      </c>
      <c r="C156" s="239" t="s">
        <v>1501</v>
      </c>
      <c r="D156" s="240" t="s">
        <v>1504</v>
      </c>
      <c r="E156" s="241" t="s">
        <v>1517</v>
      </c>
      <c r="F156" s="241"/>
      <c r="G156" s="241"/>
    </row>
    <row r="157" spans="1:7" s="236" customFormat="1" ht="26.25" customHeight="1">
      <c r="A157" s="237">
        <v>41681</v>
      </c>
      <c r="B157" s="238" t="s">
        <v>929</v>
      </c>
      <c r="C157" s="239" t="s">
        <v>1501</v>
      </c>
      <c r="D157" s="240" t="s">
        <v>1502</v>
      </c>
      <c r="E157" s="241" t="s">
        <v>1503</v>
      </c>
      <c r="F157" s="241"/>
      <c r="G157" s="241"/>
    </row>
    <row r="158" spans="1:7" s="236" customFormat="1" ht="26.25" customHeight="1">
      <c r="A158" s="237">
        <v>41680</v>
      </c>
      <c r="B158" s="238" t="s">
        <v>1497</v>
      </c>
      <c r="C158" s="239" t="s">
        <v>1498</v>
      </c>
      <c r="D158" s="240" t="s">
        <v>1499</v>
      </c>
      <c r="E158" s="241" t="s">
        <v>1500</v>
      </c>
      <c r="F158" s="241"/>
      <c r="G158" s="241"/>
    </row>
    <row r="159" spans="1:7" s="236" customFormat="1" ht="26.25" customHeight="1">
      <c r="A159" s="237">
        <v>41678</v>
      </c>
      <c r="B159" s="238" t="s">
        <v>1347</v>
      </c>
      <c r="C159" s="239" t="s">
        <v>1348</v>
      </c>
      <c r="D159" s="240" t="s">
        <v>1349</v>
      </c>
      <c r="E159" s="241" t="s">
        <v>1350</v>
      </c>
      <c r="F159" s="241"/>
      <c r="G159" s="241"/>
    </row>
    <row r="160" spans="1:7" s="236" customFormat="1" ht="26.25" customHeight="1">
      <c r="A160" s="237">
        <v>41677</v>
      </c>
      <c r="B160" s="238" t="s">
        <v>1347</v>
      </c>
      <c r="C160" s="239" t="s">
        <v>1351</v>
      </c>
      <c r="D160" s="240" t="s">
        <v>1352</v>
      </c>
      <c r="E160" s="241" t="s">
        <v>1353</v>
      </c>
      <c r="F160" s="241"/>
      <c r="G160" s="241"/>
    </row>
    <row r="161" spans="1:7" s="236" customFormat="1" ht="26.25" customHeight="1">
      <c r="A161" s="237">
        <v>41677</v>
      </c>
      <c r="B161" s="238" t="s">
        <v>1354</v>
      </c>
      <c r="C161" s="239" t="s">
        <v>1351</v>
      </c>
      <c r="D161" s="240" t="s">
        <v>1355</v>
      </c>
      <c r="E161" s="241" t="s">
        <v>1356</v>
      </c>
      <c r="F161" s="241"/>
      <c r="G161" s="241"/>
    </row>
    <row r="162" spans="1:7" s="236" customFormat="1" ht="26.25" customHeight="1">
      <c r="A162" s="237">
        <v>41669</v>
      </c>
      <c r="B162" s="238" t="s">
        <v>1347</v>
      </c>
      <c r="C162" s="239" t="s">
        <v>1351</v>
      </c>
      <c r="D162" s="240" t="s">
        <v>1357</v>
      </c>
      <c r="E162" s="241" t="s">
        <v>1358</v>
      </c>
      <c r="F162" s="241"/>
      <c r="G162" s="241"/>
    </row>
    <row r="163" spans="1:7" s="236" customFormat="1" ht="26.25" customHeight="1">
      <c r="A163" s="237">
        <v>41668</v>
      </c>
      <c r="B163" s="238" t="s">
        <v>1359</v>
      </c>
      <c r="C163" s="239" t="s">
        <v>1351</v>
      </c>
      <c r="D163" s="240" t="s">
        <v>1360</v>
      </c>
      <c r="E163" s="241" t="s">
        <v>1361</v>
      </c>
      <c r="F163" s="241"/>
      <c r="G163" s="241"/>
    </row>
    <row r="164" spans="1:7" s="236" customFormat="1" ht="26.25" customHeight="1">
      <c r="A164" s="237">
        <v>41667</v>
      </c>
      <c r="B164" s="238" t="s">
        <v>1347</v>
      </c>
      <c r="C164" s="239" t="s">
        <v>1362</v>
      </c>
      <c r="D164" s="240" t="s">
        <v>1363</v>
      </c>
      <c r="E164" s="241" t="s">
        <v>1364</v>
      </c>
      <c r="F164" s="241"/>
      <c r="G164" s="241"/>
    </row>
    <row r="165" spans="1:7" s="236" customFormat="1" ht="26.25" customHeight="1">
      <c r="A165" s="237">
        <v>41666</v>
      </c>
      <c r="B165" s="238" t="s">
        <v>1365</v>
      </c>
      <c r="C165" s="239" t="s">
        <v>1366</v>
      </c>
      <c r="D165" s="240" t="s">
        <v>1367</v>
      </c>
      <c r="E165" s="241" t="s">
        <v>1368</v>
      </c>
      <c r="F165" s="241"/>
      <c r="G165" s="241"/>
    </row>
    <row r="166" spans="1:7" s="236" customFormat="1" ht="26.25" customHeight="1">
      <c r="A166" s="237">
        <v>41665</v>
      </c>
      <c r="B166" s="238" t="s">
        <v>1359</v>
      </c>
      <c r="C166" s="239" t="s">
        <v>1351</v>
      </c>
      <c r="D166" s="240" t="s">
        <v>1369</v>
      </c>
      <c r="E166" s="241" t="s">
        <v>1370</v>
      </c>
      <c r="F166" s="241"/>
      <c r="G166" s="241" t="s">
        <v>1371</v>
      </c>
    </row>
    <row r="167" spans="1:7" s="236" customFormat="1" ht="26.25" customHeight="1">
      <c r="A167" s="237">
        <v>41662</v>
      </c>
      <c r="B167" s="238" t="s">
        <v>1359</v>
      </c>
      <c r="C167" s="239" t="s">
        <v>1366</v>
      </c>
      <c r="D167" s="240" t="s">
        <v>1372</v>
      </c>
      <c r="E167" s="241" t="s">
        <v>1373</v>
      </c>
      <c r="F167" s="241"/>
      <c r="G167" s="241" t="s">
        <v>1374</v>
      </c>
    </row>
    <row r="168" spans="1:7" s="236" customFormat="1" ht="26.25" customHeight="1">
      <c r="A168" s="237">
        <v>41660</v>
      </c>
      <c r="B168" s="238" t="s">
        <v>1359</v>
      </c>
      <c r="C168" s="239" t="s">
        <v>1366</v>
      </c>
      <c r="D168" s="240" t="s">
        <v>1375</v>
      </c>
      <c r="E168" s="241" t="s">
        <v>1376</v>
      </c>
      <c r="F168" s="241"/>
      <c r="G168" s="241" t="s">
        <v>1377</v>
      </c>
    </row>
    <row r="169" spans="1:7" s="236" customFormat="1" ht="26.25" customHeight="1">
      <c r="A169" s="237">
        <v>41658</v>
      </c>
      <c r="B169" s="238" t="s">
        <v>1359</v>
      </c>
      <c r="C169" s="239" t="s">
        <v>1366</v>
      </c>
      <c r="D169" s="240" t="s">
        <v>1378</v>
      </c>
      <c r="E169" s="241" t="s">
        <v>1379</v>
      </c>
      <c r="F169" s="241"/>
      <c r="G169" s="241" t="s">
        <v>1380</v>
      </c>
    </row>
    <row r="170" spans="1:7" s="236" customFormat="1" ht="26.25" customHeight="1">
      <c r="A170" s="237">
        <v>41655</v>
      </c>
      <c r="B170" s="238" t="s">
        <v>1359</v>
      </c>
      <c r="C170" s="239" t="s">
        <v>1381</v>
      </c>
      <c r="D170" s="240" t="s">
        <v>1382</v>
      </c>
      <c r="E170" s="241" t="s">
        <v>1383</v>
      </c>
      <c r="F170" s="241"/>
      <c r="G170" s="241" t="s">
        <v>1384</v>
      </c>
    </row>
    <row r="171" spans="1:7" s="236" customFormat="1" ht="26.25" customHeight="1">
      <c r="A171" s="237">
        <v>41653</v>
      </c>
      <c r="B171" s="238" t="s">
        <v>1365</v>
      </c>
      <c r="C171" s="239" t="s">
        <v>1381</v>
      </c>
      <c r="D171" s="240" t="s">
        <v>1385</v>
      </c>
      <c r="E171" s="241" t="s">
        <v>1386</v>
      </c>
      <c r="F171" s="241"/>
      <c r="G171" s="241" t="s">
        <v>1387</v>
      </c>
    </row>
    <row r="172" spans="1:7" s="236" customFormat="1" ht="26.25" customHeight="1">
      <c r="A172" s="237">
        <v>41653</v>
      </c>
      <c r="B172" s="238" t="s">
        <v>1347</v>
      </c>
      <c r="C172" s="239" t="s">
        <v>1388</v>
      </c>
      <c r="D172" s="240" t="s">
        <v>1389</v>
      </c>
      <c r="E172" s="241" t="s">
        <v>1390</v>
      </c>
      <c r="F172" s="241"/>
      <c r="G172" s="241" t="s">
        <v>1391</v>
      </c>
    </row>
    <row r="173" spans="1:7" s="236" customFormat="1" ht="26.25" customHeight="1">
      <c r="A173" s="237">
        <v>41653</v>
      </c>
      <c r="B173" s="238" t="s">
        <v>1359</v>
      </c>
      <c r="C173" s="239" t="s">
        <v>1392</v>
      </c>
      <c r="D173" s="240" t="s">
        <v>1393</v>
      </c>
      <c r="E173" s="241" t="s">
        <v>1394</v>
      </c>
      <c r="F173" s="241"/>
      <c r="G173" s="241" t="s">
        <v>1395</v>
      </c>
    </row>
    <row r="174" spans="1:7" s="236" customFormat="1" ht="26.25" customHeight="1">
      <c r="A174" s="237">
        <v>41652</v>
      </c>
      <c r="B174" s="238" t="s">
        <v>1359</v>
      </c>
      <c r="C174" s="239" t="s">
        <v>1396</v>
      </c>
      <c r="D174" s="240" t="s">
        <v>1397</v>
      </c>
      <c r="E174" s="241" t="s">
        <v>1398</v>
      </c>
      <c r="F174" s="241"/>
      <c r="G174" s="241" t="s">
        <v>1399</v>
      </c>
    </row>
    <row r="175" spans="1:7" s="236" customFormat="1" ht="26.25" customHeight="1">
      <c r="A175" s="237">
        <v>41652</v>
      </c>
      <c r="B175" s="238" t="s">
        <v>1347</v>
      </c>
      <c r="C175" s="239" t="s">
        <v>1400</v>
      </c>
      <c r="D175" s="240" t="s">
        <v>1401</v>
      </c>
      <c r="E175" s="241" t="s">
        <v>1402</v>
      </c>
      <c r="F175" s="241"/>
      <c r="G175" s="241" t="s">
        <v>1403</v>
      </c>
    </row>
    <row r="176" spans="1:7" s="236" customFormat="1" ht="26.25" customHeight="1">
      <c r="A176" s="237">
        <v>41651</v>
      </c>
      <c r="B176" s="238" t="s">
        <v>1359</v>
      </c>
      <c r="C176" s="239" t="s">
        <v>1404</v>
      </c>
      <c r="D176" s="240" t="s">
        <v>1405</v>
      </c>
      <c r="E176" s="241" t="s">
        <v>1406</v>
      </c>
      <c r="F176" s="241"/>
      <c r="G176" s="241" t="s">
        <v>1407</v>
      </c>
    </row>
    <row r="177" spans="1:7" s="236" customFormat="1" ht="26.25" customHeight="1">
      <c r="A177" s="237">
        <v>41649</v>
      </c>
      <c r="B177" s="238" t="s">
        <v>1347</v>
      </c>
      <c r="C177" s="239" t="s">
        <v>1351</v>
      </c>
      <c r="D177" s="240" t="s">
        <v>1408</v>
      </c>
      <c r="E177" s="241" t="s">
        <v>1409</v>
      </c>
      <c r="F177" s="241"/>
      <c r="G177" s="241" t="s">
        <v>1410</v>
      </c>
    </row>
    <row r="178" spans="1:7" s="236" customFormat="1" ht="26.25" customHeight="1">
      <c r="A178" s="237">
        <v>41649</v>
      </c>
      <c r="B178" s="238" t="s">
        <v>1359</v>
      </c>
      <c r="C178" s="239" t="s">
        <v>1351</v>
      </c>
      <c r="D178" s="240" t="s">
        <v>1411</v>
      </c>
      <c r="E178" s="241" t="s">
        <v>1412</v>
      </c>
      <c r="F178" s="241"/>
      <c r="G178" s="241" t="s">
        <v>1391</v>
      </c>
    </row>
    <row r="179" spans="1:7" s="236" customFormat="1" ht="26.25" customHeight="1">
      <c r="A179" s="237">
        <v>41649</v>
      </c>
      <c r="B179" s="238" t="s">
        <v>1359</v>
      </c>
      <c r="C179" s="239" t="s">
        <v>1400</v>
      </c>
      <c r="D179" s="240" t="s">
        <v>1413</v>
      </c>
      <c r="E179" s="241" t="s">
        <v>1414</v>
      </c>
      <c r="F179" s="241"/>
      <c r="G179" s="241" t="s">
        <v>1415</v>
      </c>
    </row>
    <row r="180" spans="1:7" s="236" customFormat="1" ht="26.25" customHeight="1">
      <c r="A180" s="237">
        <v>41649</v>
      </c>
      <c r="B180" s="238" t="s">
        <v>1416</v>
      </c>
      <c r="C180" s="239" t="s">
        <v>1351</v>
      </c>
      <c r="D180" s="240" t="s">
        <v>1228</v>
      </c>
      <c r="E180" s="241" t="s">
        <v>1229</v>
      </c>
      <c r="F180" s="241"/>
      <c r="G180" s="241" t="s">
        <v>1118</v>
      </c>
    </row>
    <row r="181" spans="1:7" s="236" customFormat="1" ht="26.25" customHeight="1">
      <c r="A181" s="237">
        <v>41649</v>
      </c>
      <c r="B181" s="238" t="s">
        <v>1347</v>
      </c>
      <c r="C181" s="239" t="s">
        <v>1351</v>
      </c>
      <c r="D181" s="240" t="s">
        <v>1230</v>
      </c>
      <c r="E181" s="241" t="s">
        <v>1231</v>
      </c>
      <c r="F181" s="241"/>
      <c r="G181" s="241" t="s">
        <v>948</v>
      </c>
    </row>
    <row r="182" spans="1:7" s="236" customFormat="1" ht="26.25" customHeight="1">
      <c r="A182" s="237">
        <v>41648</v>
      </c>
      <c r="B182" s="238" t="s">
        <v>1347</v>
      </c>
      <c r="C182" s="239" t="s">
        <v>1417</v>
      </c>
      <c r="D182" s="240" t="s">
        <v>1232</v>
      </c>
      <c r="E182" s="241" t="s">
        <v>1233</v>
      </c>
      <c r="F182" s="241"/>
      <c r="G182" s="241" t="s">
        <v>1238</v>
      </c>
    </row>
    <row r="183" spans="1:7" s="236" customFormat="1" ht="26.25" customHeight="1">
      <c r="A183" s="237">
        <v>41647</v>
      </c>
      <c r="B183" s="238" t="s">
        <v>1347</v>
      </c>
      <c r="C183" s="239" t="s">
        <v>1418</v>
      </c>
      <c r="D183" s="240" t="s">
        <v>1234</v>
      </c>
      <c r="E183" s="241" t="s">
        <v>1235</v>
      </c>
      <c r="F183" s="241"/>
      <c r="G183" s="241" t="s">
        <v>943</v>
      </c>
    </row>
    <row r="184" spans="1:7" s="236" customFormat="1" ht="26.25" customHeight="1">
      <c r="A184" s="237">
        <v>41646</v>
      </c>
      <c r="B184" s="238" t="s">
        <v>1419</v>
      </c>
      <c r="C184" s="239" t="s">
        <v>1351</v>
      </c>
      <c r="D184" s="240" t="s">
        <v>1236</v>
      </c>
      <c r="E184" s="241" t="s">
        <v>1237</v>
      </c>
      <c r="F184" s="241"/>
      <c r="G184" s="241" t="s">
        <v>943</v>
      </c>
    </row>
    <row r="185" spans="1:7" s="236" customFormat="1" ht="26.25" customHeight="1">
      <c r="A185" s="237">
        <v>41644</v>
      </c>
      <c r="B185" s="238" t="s">
        <v>1347</v>
      </c>
      <c r="C185" s="239" t="s">
        <v>1351</v>
      </c>
      <c r="D185" s="240" t="s">
        <v>1420</v>
      </c>
      <c r="E185" s="241" t="s">
        <v>1179</v>
      </c>
      <c r="F185" s="241"/>
      <c r="G185" s="241" t="s">
        <v>1178</v>
      </c>
    </row>
    <row r="186" spans="1:7" s="236" customFormat="1" ht="26.25" customHeight="1">
      <c r="A186" s="237">
        <v>41642</v>
      </c>
      <c r="B186" s="238" t="s">
        <v>1421</v>
      </c>
      <c r="C186" s="239" t="s">
        <v>1351</v>
      </c>
      <c r="D186" s="240" t="s">
        <v>1180</v>
      </c>
      <c r="E186" s="241" t="s">
        <v>1181</v>
      </c>
      <c r="F186" s="241"/>
      <c r="G186" s="241" t="s">
        <v>1010</v>
      </c>
    </row>
    <row r="187" spans="1:7" s="236" customFormat="1" ht="26.25" customHeight="1">
      <c r="A187" s="237">
        <v>41642</v>
      </c>
      <c r="B187" s="238" t="s">
        <v>1422</v>
      </c>
      <c r="C187" s="239" t="s">
        <v>1351</v>
      </c>
      <c r="D187" s="240" t="s">
        <v>1182</v>
      </c>
      <c r="E187" s="241" t="s">
        <v>1183</v>
      </c>
      <c r="F187" s="241"/>
      <c r="G187" s="241" t="s">
        <v>943</v>
      </c>
    </row>
    <row r="188" spans="1:7" s="236" customFormat="1" ht="26.25" customHeight="1">
      <c r="A188" s="237">
        <v>41642</v>
      </c>
      <c r="B188" s="238" t="s">
        <v>1421</v>
      </c>
      <c r="C188" s="239" t="s">
        <v>1351</v>
      </c>
      <c r="D188" s="240" t="s">
        <v>1423</v>
      </c>
      <c r="E188" s="241" t="s">
        <v>1184</v>
      </c>
      <c r="F188" s="241"/>
      <c r="G188" s="241" t="s">
        <v>1057</v>
      </c>
    </row>
    <row r="189" spans="1:7" s="236" customFormat="1" ht="26.25" customHeight="1">
      <c r="A189" s="237">
        <v>41641</v>
      </c>
      <c r="B189" s="238" t="s">
        <v>1419</v>
      </c>
      <c r="C189" s="239" t="s">
        <v>1351</v>
      </c>
      <c r="D189" s="240" t="s">
        <v>1175</v>
      </c>
      <c r="E189" s="241" t="s">
        <v>1185</v>
      </c>
      <c r="F189" s="241"/>
      <c r="G189" s="241" t="s">
        <v>943</v>
      </c>
    </row>
    <row r="190" spans="1:7" s="236" customFormat="1" ht="26.25" customHeight="1">
      <c r="A190" s="237">
        <v>41641</v>
      </c>
      <c r="B190" s="238" t="s">
        <v>1347</v>
      </c>
      <c r="C190" s="239" t="s">
        <v>1351</v>
      </c>
      <c r="D190" s="240" t="s">
        <v>1186</v>
      </c>
      <c r="E190" s="241" t="s">
        <v>1187</v>
      </c>
      <c r="F190" s="241"/>
      <c r="G190" s="241" t="s">
        <v>943</v>
      </c>
    </row>
    <row r="191" spans="1:7" s="236" customFormat="1" ht="26.25" customHeight="1">
      <c r="A191" s="237">
        <v>41641</v>
      </c>
      <c r="B191" s="238" t="s">
        <v>1421</v>
      </c>
      <c r="C191" s="239" t="s">
        <v>1424</v>
      </c>
      <c r="D191" s="240" t="s">
        <v>1188</v>
      </c>
      <c r="E191" s="241" t="s">
        <v>1189</v>
      </c>
      <c r="F191" s="241"/>
      <c r="G191" s="241" t="s">
        <v>943</v>
      </c>
    </row>
    <row r="192" spans="1:7" s="236" customFormat="1" ht="26.25" customHeight="1">
      <c r="A192" s="237">
        <v>41641</v>
      </c>
      <c r="B192" s="238" t="s">
        <v>1347</v>
      </c>
      <c r="C192" s="239" t="s">
        <v>1381</v>
      </c>
      <c r="D192" s="240" t="s">
        <v>1190</v>
      </c>
      <c r="E192" s="241" t="s">
        <v>1191</v>
      </c>
      <c r="F192" s="241"/>
      <c r="G192" s="241" t="s">
        <v>1010</v>
      </c>
    </row>
    <row r="193" spans="1:7" s="236" customFormat="1" ht="26.25" customHeight="1">
      <c r="A193" s="237">
        <v>41639</v>
      </c>
      <c r="B193" s="238" t="s">
        <v>1419</v>
      </c>
      <c r="C193" s="239" t="s">
        <v>1425</v>
      </c>
      <c r="D193" s="240" t="s">
        <v>1192</v>
      </c>
      <c r="E193" s="241" t="s">
        <v>1193</v>
      </c>
      <c r="F193" s="241"/>
      <c r="G193" s="241" t="s">
        <v>943</v>
      </c>
    </row>
    <row r="194" spans="1:7" s="236" customFormat="1" ht="26.25" customHeight="1">
      <c r="A194" s="237">
        <v>41639</v>
      </c>
      <c r="B194" s="238" t="s">
        <v>1421</v>
      </c>
      <c r="C194" s="239" t="s">
        <v>1426</v>
      </c>
      <c r="D194" s="240" t="s">
        <v>1176</v>
      </c>
      <c r="E194" s="241" t="s">
        <v>1194</v>
      </c>
      <c r="F194" s="241"/>
      <c r="G194" s="241" t="s">
        <v>1057</v>
      </c>
    </row>
    <row r="195" spans="1:7" s="236" customFormat="1" ht="26.25" customHeight="1">
      <c r="A195" s="237">
        <v>41638</v>
      </c>
      <c r="B195" s="238" t="s">
        <v>1419</v>
      </c>
      <c r="C195" s="239" t="s">
        <v>1351</v>
      </c>
      <c r="D195" s="240" t="s">
        <v>1177</v>
      </c>
      <c r="E195" s="241" t="s">
        <v>1196</v>
      </c>
      <c r="F195" s="241"/>
      <c r="G195" s="241" t="s">
        <v>1195</v>
      </c>
    </row>
    <row r="196" spans="1:7" s="236" customFormat="1" ht="26.25" customHeight="1">
      <c r="A196" s="237">
        <v>41635</v>
      </c>
      <c r="B196" s="238" t="s">
        <v>1347</v>
      </c>
      <c r="C196" s="239" t="s">
        <v>1351</v>
      </c>
      <c r="D196" s="241" t="s">
        <v>1106</v>
      </c>
      <c r="E196" s="241" t="s">
        <v>1107</v>
      </c>
      <c r="F196" s="241"/>
      <c r="G196" s="241" t="s">
        <v>943</v>
      </c>
    </row>
    <row r="197" spans="1:7" s="236" customFormat="1" ht="26.25" customHeight="1">
      <c r="A197" s="237">
        <v>41635</v>
      </c>
      <c r="B197" s="238" t="s">
        <v>1347</v>
      </c>
      <c r="C197" s="239" t="s">
        <v>1351</v>
      </c>
      <c r="D197" s="241" t="s">
        <v>1108</v>
      </c>
      <c r="E197" s="241" t="s">
        <v>1109</v>
      </c>
      <c r="F197" s="241"/>
      <c r="G197" s="241" t="s">
        <v>1118</v>
      </c>
    </row>
    <row r="198" spans="1:7" s="236" customFormat="1" ht="26.25" customHeight="1">
      <c r="A198" s="237">
        <v>41633</v>
      </c>
      <c r="B198" s="238" t="s">
        <v>1419</v>
      </c>
      <c r="C198" s="239" t="s">
        <v>1396</v>
      </c>
      <c r="D198" s="241" t="s">
        <v>1110</v>
      </c>
      <c r="E198" s="241" t="s">
        <v>1111</v>
      </c>
      <c r="F198" s="241"/>
      <c r="G198" s="241" t="s">
        <v>943</v>
      </c>
    </row>
    <row r="199" spans="1:7" s="236" customFormat="1" ht="26.25" customHeight="1">
      <c r="A199" s="237">
        <v>41632</v>
      </c>
      <c r="B199" s="238" t="s">
        <v>1347</v>
      </c>
      <c r="C199" s="239" t="s">
        <v>1351</v>
      </c>
      <c r="D199" s="241" t="s">
        <v>1112</v>
      </c>
      <c r="E199" s="241" t="s">
        <v>1113</v>
      </c>
      <c r="F199" s="241"/>
      <c r="G199" s="241" t="s">
        <v>1119</v>
      </c>
    </row>
    <row r="200" spans="1:7" s="236" customFormat="1" ht="26.25" customHeight="1">
      <c r="A200" s="237">
        <v>41632</v>
      </c>
      <c r="B200" s="238" t="s">
        <v>1347</v>
      </c>
      <c r="C200" s="239" t="s">
        <v>1351</v>
      </c>
      <c r="D200" s="241" t="s">
        <v>1114</v>
      </c>
      <c r="E200" s="241" t="s">
        <v>1115</v>
      </c>
      <c r="F200" s="241"/>
      <c r="G200" s="241" t="s">
        <v>1013</v>
      </c>
    </row>
    <row r="201" spans="1:7" s="236" customFormat="1" ht="26.25" customHeight="1">
      <c r="A201" s="237">
        <v>41631</v>
      </c>
      <c r="B201" s="238" t="s">
        <v>1347</v>
      </c>
      <c r="C201" s="239" t="s">
        <v>1351</v>
      </c>
      <c r="D201" s="241" t="s">
        <v>1116</v>
      </c>
      <c r="E201" s="241" t="s">
        <v>1117</v>
      </c>
      <c r="F201" s="241"/>
      <c r="G201" s="241" t="s">
        <v>940</v>
      </c>
    </row>
    <row r="202" spans="1:7" s="236" customFormat="1" ht="26.25" customHeight="1">
      <c r="A202" s="237">
        <v>41629</v>
      </c>
      <c r="B202" s="238" t="s">
        <v>1347</v>
      </c>
      <c r="C202" s="239" t="s">
        <v>1351</v>
      </c>
      <c r="D202" s="241" t="s">
        <v>1089</v>
      </c>
      <c r="E202" s="241" t="s">
        <v>1090</v>
      </c>
      <c r="F202" s="238"/>
      <c r="G202" s="238" t="s">
        <v>948</v>
      </c>
    </row>
    <row r="203" spans="1:7" s="236" customFormat="1" ht="26.25" customHeight="1">
      <c r="A203" s="237">
        <v>41628</v>
      </c>
      <c r="B203" s="238" t="s">
        <v>1419</v>
      </c>
      <c r="C203" s="239" t="s">
        <v>1351</v>
      </c>
      <c r="D203" s="241" t="s">
        <v>1091</v>
      </c>
      <c r="E203" s="241" t="s">
        <v>1092</v>
      </c>
      <c r="F203" s="238"/>
      <c r="G203" s="238" t="s">
        <v>943</v>
      </c>
    </row>
    <row r="204" spans="1:7" s="236" customFormat="1" ht="26.25" customHeight="1">
      <c r="A204" s="237">
        <v>41628</v>
      </c>
      <c r="B204" s="238" t="s">
        <v>1347</v>
      </c>
      <c r="C204" s="239" t="s">
        <v>1351</v>
      </c>
      <c r="D204" s="241" t="s">
        <v>1087</v>
      </c>
      <c r="E204" s="241" t="s">
        <v>1093</v>
      </c>
      <c r="F204" s="238"/>
      <c r="G204" s="238" t="s">
        <v>940</v>
      </c>
    </row>
    <row r="205" spans="1:7" s="236" customFormat="1" ht="26.25" customHeight="1">
      <c r="A205" s="237">
        <v>41628</v>
      </c>
      <c r="B205" s="238" t="s">
        <v>1419</v>
      </c>
      <c r="C205" s="239" t="s">
        <v>1427</v>
      </c>
      <c r="D205" s="241" t="s">
        <v>1088</v>
      </c>
      <c r="E205" s="241" t="s">
        <v>1094</v>
      </c>
      <c r="F205" s="238"/>
      <c r="G205" s="238" t="s">
        <v>943</v>
      </c>
    </row>
    <row r="206" spans="1:7" s="236" customFormat="1" ht="26.25" customHeight="1">
      <c r="A206" s="237">
        <v>41627</v>
      </c>
      <c r="B206" s="238" t="s">
        <v>1347</v>
      </c>
      <c r="C206" s="239" t="s">
        <v>1428</v>
      </c>
      <c r="D206" s="241" t="s">
        <v>1095</v>
      </c>
      <c r="E206" s="241" t="s">
        <v>1096</v>
      </c>
      <c r="F206" s="238"/>
      <c r="G206" s="238" t="s">
        <v>1099</v>
      </c>
    </row>
    <row r="207" spans="1:7" s="236" customFormat="1" ht="26.25" customHeight="1">
      <c r="A207" s="237">
        <v>41624</v>
      </c>
      <c r="B207" s="238" t="s">
        <v>1429</v>
      </c>
      <c r="C207" s="239" t="s">
        <v>1366</v>
      </c>
      <c r="D207" s="241" t="s">
        <v>1097</v>
      </c>
      <c r="E207" s="241" t="s">
        <v>1098</v>
      </c>
      <c r="F207" s="238"/>
      <c r="G207" s="238" t="s">
        <v>950</v>
      </c>
    </row>
    <row r="208" spans="1:7" s="236" customFormat="1" ht="26.25" customHeight="1">
      <c r="A208" s="237">
        <v>41622</v>
      </c>
      <c r="B208" s="238" t="s">
        <v>1419</v>
      </c>
      <c r="C208" s="239" t="s">
        <v>1366</v>
      </c>
      <c r="D208" s="241" t="s">
        <v>1034</v>
      </c>
      <c r="E208" s="241" t="s">
        <v>1035</v>
      </c>
      <c r="F208" s="238"/>
      <c r="G208" s="238" t="s">
        <v>1054</v>
      </c>
    </row>
    <row r="209" spans="1:7" s="236" customFormat="1" ht="26.25" customHeight="1">
      <c r="A209" s="237">
        <v>41621</v>
      </c>
      <c r="B209" s="238" t="s">
        <v>1347</v>
      </c>
      <c r="C209" s="239" t="s">
        <v>1351</v>
      </c>
      <c r="D209" s="241" t="s">
        <v>1036</v>
      </c>
      <c r="E209" s="241" t="s">
        <v>1037</v>
      </c>
      <c r="F209" s="238"/>
      <c r="G209" s="238" t="s">
        <v>948</v>
      </c>
    </row>
    <row r="210" spans="1:7" s="236" customFormat="1" ht="26.25" customHeight="1">
      <c r="A210" s="237">
        <v>41621</v>
      </c>
      <c r="B210" s="238" t="s">
        <v>1347</v>
      </c>
      <c r="C210" s="239" t="s">
        <v>1430</v>
      </c>
      <c r="D210" s="241" t="s">
        <v>1038</v>
      </c>
      <c r="E210" s="241" t="s">
        <v>1039</v>
      </c>
      <c r="F210" s="238"/>
      <c r="G210" s="238" t="s">
        <v>940</v>
      </c>
    </row>
    <row r="211" spans="1:7" s="236" customFormat="1" ht="26.25" customHeight="1">
      <c r="A211" s="237">
        <v>41621</v>
      </c>
      <c r="B211" s="238" t="s">
        <v>1421</v>
      </c>
      <c r="C211" s="239" t="s">
        <v>1396</v>
      </c>
      <c r="D211" s="241" t="s">
        <v>1040</v>
      </c>
      <c r="E211" s="241" t="s">
        <v>1041</v>
      </c>
      <c r="F211" s="238"/>
      <c r="G211" s="238" t="s">
        <v>943</v>
      </c>
    </row>
    <row r="212" spans="1:7" s="236" customFormat="1" ht="26.25" customHeight="1">
      <c r="A212" s="237">
        <v>41621</v>
      </c>
      <c r="B212" s="238" t="s">
        <v>1419</v>
      </c>
      <c r="C212" s="239" t="s">
        <v>1431</v>
      </c>
      <c r="D212" s="241" t="s">
        <v>1032</v>
      </c>
      <c r="E212" s="241" t="s">
        <v>1042</v>
      </c>
      <c r="F212" s="238"/>
      <c r="G212" s="238" t="s">
        <v>940</v>
      </c>
    </row>
    <row r="213" spans="1:7" s="236" customFormat="1" ht="26.25" customHeight="1">
      <c r="A213" s="237">
        <v>41621</v>
      </c>
      <c r="B213" s="238" t="s">
        <v>1347</v>
      </c>
      <c r="C213" s="239" t="s">
        <v>1404</v>
      </c>
      <c r="D213" s="241" t="s">
        <v>1043</v>
      </c>
      <c r="E213" s="241" t="s">
        <v>1044</v>
      </c>
      <c r="F213" s="238"/>
      <c r="G213" s="238" t="s">
        <v>1055</v>
      </c>
    </row>
    <row r="214" spans="1:7" s="236" customFormat="1" ht="26.25" customHeight="1">
      <c r="A214" s="237">
        <v>41619</v>
      </c>
      <c r="B214" s="238" t="s">
        <v>1416</v>
      </c>
      <c r="C214" s="239" t="s">
        <v>1351</v>
      </c>
      <c r="D214" s="241" t="s">
        <v>1045</v>
      </c>
      <c r="E214" s="241" t="s">
        <v>1046</v>
      </c>
      <c r="F214" s="238"/>
      <c r="G214" s="238" t="s">
        <v>1056</v>
      </c>
    </row>
    <row r="215" spans="1:7" s="236" customFormat="1" ht="26.25" customHeight="1">
      <c r="A215" s="237">
        <v>41619</v>
      </c>
      <c r="B215" s="238" t="s">
        <v>1347</v>
      </c>
      <c r="C215" s="239" t="s">
        <v>1432</v>
      </c>
      <c r="D215" s="241" t="s">
        <v>1047</v>
      </c>
      <c r="E215" s="241" t="s">
        <v>1048</v>
      </c>
      <c r="F215" s="238"/>
      <c r="G215" s="238" t="s">
        <v>943</v>
      </c>
    </row>
    <row r="216" spans="1:7" s="236" customFormat="1" ht="26.25" customHeight="1">
      <c r="A216" s="237">
        <v>41618</v>
      </c>
      <c r="B216" s="238" t="s">
        <v>1419</v>
      </c>
      <c r="C216" s="239" t="s">
        <v>1351</v>
      </c>
      <c r="D216" s="241" t="s">
        <v>1033</v>
      </c>
      <c r="E216" s="241" t="s">
        <v>1049</v>
      </c>
      <c r="F216" s="238"/>
      <c r="G216" s="238" t="s">
        <v>1057</v>
      </c>
    </row>
    <row r="217" spans="1:7" s="236" customFormat="1" ht="26.25" customHeight="1">
      <c r="A217" s="237">
        <v>41618</v>
      </c>
      <c r="B217" s="238" t="s">
        <v>1347</v>
      </c>
      <c r="C217" s="239" t="s">
        <v>1351</v>
      </c>
      <c r="D217" s="241" t="s">
        <v>1050</v>
      </c>
      <c r="E217" s="241" t="s">
        <v>1051</v>
      </c>
      <c r="F217" s="238"/>
      <c r="G217" s="238" t="s">
        <v>943</v>
      </c>
    </row>
    <row r="218" spans="1:7" s="236" customFormat="1" ht="26.25" customHeight="1">
      <c r="A218" s="237">
        <v>41617</v>
      </c>
      <c r="B218" s="238" t="s">
        <v>1347</v>
      </c>
      <c r="C218" s="239" t="s">
        <v>1351</v>
      </c>
      <c r="D218" s="241" t="s">
        <v>1052</v>
      </c>
      <c r="E218" s="241" t="s">
        <v>1053</v>
      </c>
      <c r="F218" s="238"/>
      <c r="G218" s="238" t="s">
        <v>1010</v>
      </c>
    </row>
    <row r="219" spans="1:7" s="236" customFormat="1" ht="26.25" customHeight="1">
      <c r="A219" s="237">
        <v>41614</v>
      </c>
      <c r="B219" s="238" t="s">
        <v>1347</v>
      </c>
      <c r="C219" s="239" t="s">
        <v>1351</v>
      </c>
      <c r="D219" s="241" t="s">
        <v>988</v>
      </c>
      <c r="E219" s="241" t="s">
        <v>998</v>
      </c>
      <c r="F219" s="238"/>
      <c r="G219" s="238" t="s">
        <v>1008</v>
      </c>
    </row>
    <row r="220" spans="1:7" s="236" customFormat="1" ht="26.25" customHeight="1">
      <c r="A220" s="237">
        <v>41614</v>
      </c>
      <c r="B220" s="238" t="s">
        <v>1422</v>
      </c>
      <c r="C220" s="239" t="s">
        <v>1351</v>
      </c>
      <c r="D220" s="241" t="s">
        <v>989</v>
      </c>
      <c r="E220" s="241" t="s">
        <v>999</v>
      </c>
      <c r="F220" s="238"/>
      <c r="G220" s="238" t="s">
        <v>943</v>
      </c>
    </row>
    <row r="221" spans="1:7" s="236" customFormat="1" ht="26.25" customHeight="1">
      <c r="A221" s="237">
        <v>41613</v>
      </c>
      <c r="B221" s="238" t="s">
        <v>1421</v>
      </c>
      <c r="C221" s="239" t="s">
        <v>1351</v>
      </c>
      <c r="D221" s="241" t="s">
        <v>990</v>
      </c>
      <c r="E221" s="241" t="s">
        <v>1000</v>
      </c>
      <c r="F221" s="238"/>
      <c r="G221" s="238" t="s">
        <v>1009</v>
      </c>
    </row>
    <row r="222" spans="1:7" s="236" customFormat="1" ht="26.25" customHeight="1">
      <c r="A222" s="237">
        <v>41613</v>
      </c>
      <c r="B222" s="238" t="s">
        <v>1419</v>
      </c>
      <c r="C222" s="239" t="s">
        <v>1427</v>
      </c>
      <c r="D222" s="241" t="s">
        <v>991</v>
      </c>
      <c r="E222" s="241" t="s">
        <v>1001</v>
      </c>
      <c r="F222" s="238"/>
      <c r="G222" s="238" t="s">
        <v>1010</v>
      </c>
    </row>
    <row r="223" spans="1:7" s="236" customFormat="1" ht="26.25" customHeight="1">
      <c r="A223" s="237">
        <v>41612</v>
      </c>
      <c r="B223" s="238" t="s">
        <v>1419</v>
      </c>
      <c r="C223" s="239" t="s">
        <v>1433</v>
      </c>
      <c r="D223" s="241" t="s">
        <v>992</v>
      </c>
      <c r="E223" s="241" t="s">
        <v>1002</v>
      </c>
      <c r="F223" s="238"/>
      <c r="G223" s="238" t="s">
        <v>943</v>
      </c>
    </row>
    <row r="224" spans="1:7" s="236" customFormat="1" ht="26.25" customHeight="1">
      <c r="A224" s="237">
        <v>41611</v>
      </c>
      <c r="B224" s="238" t="s">
        <v>1347</v>
      </c>
      <c r="C224" s="239" t="s">
        <v>1351</v>
      </c>
      <c r="D224" s="241" t="s">
        <v>993</v>
      </c>
      <c r="E224" s="241" t="s">
        <v>1003</v>
      </c>
      <c r="F224" s="238"/>
      <c r="G224" s="238" t="s">
        <v>1011</v>
      </c>
    </row>
    <row r="225" spans="1:7" s="236" customFormat="1" ht="26.25" customHeight="1">
      <c r="A225" s="237">
        <v>41610</v>
      </c>
      <c r="B225" s="238" t="s">
        <v>1347</v>
      </c>
      <c r="C225" s="239" t="s">
        <v>1434</v>
      </c>
      <c r="D225" s="241" t="s">
        <v>994</v>
      </c>
      <c r="E225" s="241" t="s">
        <v>1004</v>
      </c>
      <c r="F225" s="238"/>
      <c r="G225" s="238" t="s">
        <v>1012</v>
      </c>
    </row>
    <row r="226" spans="1:7" s="236" customFormat="1" ht="26.25" customHeight="1">
      <c r="A226" s="237">
        <v>41610</v>
      </c>
      <c r="B226" s="238" t="s">
        <v>1419</v>
      </c>
      <c r="C226" s="239" t="s">
        <v>1424</v>
      </c>
      <c r="D226" s="241" t="s">
        <v>995</v>
      </c>
      <c r="E226" s="241" t="s">
        <v>1005</v>
      </c>
      <c r="F226" s="238"/>
      <c r="G226" s="238" t="s">
        <v>943</v>
      </c>
    </row>
    <row r="227" spans="1:7" s="236" customFormat="1" ht="26.25" customHeight="1">
      <c r="A227" s="237">
        <v>41610</v>
      </c>
      <c r="B227" s="238" t="s">
        <v>1421</v>
      </c>
      <c r="C227" s="239" t="s">
        <v>1430</v>
      </c>
      <c r="D227" s="241" t="s">
        <v>996</v>
      </c>
      <c r="E227" s="241" t="s">
        <v>1006</v>
      </c>
      <c r="F227" s="238"/>
      <c r="G227" s="238" t="s">
        <v>943</v>
      </c>
    </row>
    <row r="228" spans="1:7" s="236" customFormat="1" ht="26.25" customHeight="1">
      <c r="A228" s="237">
        <v>41610</v>
      </c>
      <c r="B228" s="238" t="s">
        <v>1347</v>
      </c>
      <c r="C228" s="239" t="s">
        <v>1351</v>
      </c>
      <c r="D228" s="241" t="s">
        <v>997</v>
      </c>
      <c r="E228" s="241" t="s">
        <v>1007</v>
      </c>
      <c r="F228" s="238"/>
      <c r="G228" s="238" t="s">
        <v>1013</v>
      </c>
    </row>
    <row r="229" spans="1:7" s="236" customFormat="1" ht="26.25" customHeight="1">
      <c r="A229" s="237">
        <v>41607</v>
      </c>
      <c r="B229" s="238" t="s">
        <v>1419</v>
      </c>
      <c r="C229" s="239" t="s">
        <v>1435</v>
      </c>
      <c r="D229" s="241" t="s">
        <v>924</v>
      </c>
      <c r="E229" s="241" t="s">
        <v>1436</v>
      </c>
      <c r="F229" s="238"/>
      <c r="G229" s="238" t="s">
        <v>925</v>
      </c>
    </row>
    <row r="230" spans="1:7" s="236" customFormat="1" ht="26.25" customHeight="1">
      <c r="A230" s="237">
        <v>41607</v>
      </c>
      <c r="B230" s="238" t="s">
        <v>1347</v>
      </c>
      <c r="C230" s="239" t="s">
        <v>1431</v>
      </c>
      <c r="D230" s="241" t="s">
        <v>927</v>
      </c>
      <c r="E230" s="241" t="s">
        <v>926</v>
      </c>
      <c r="F230" s="238"/>
      <c r="G230" s="238" t="s">
        <v>928</v>
      </c>
    </row>
    <row r="231" spans="1:7" s="236" customFormat="1" ht="26.25" customHeight="1">
      <c r="A231" s="237">
        <v>41607</v>
      </c>
      <c r="B231" s="238" t="s">
        <v>1419</v>
      </c>
      <c r="C231" s="239" t="s">
        <v>1427</v>
      </c>
      <c r="D231" s="241" t="s">
        <v>1437</v>
      </c>
      <c r="E231" s="241" t="s">
        <v>930</v>
      </c>
      <c r="F231" s="238"/>
      <c r="G231" s="238" t="s">
        <v>931</v>
      </c>
    </row>
    <row r="232" spans="1:7" s="236" customFormat="1" ht="26.25" customHeight="1">
      <c r="A232" s="237">
        <v>41607</v>
      </c>
      <c r="B232" s="238" t="s">
        <v>1421</v>
      </c>
      <c r="C232" s="239" t="s">
        <v>1381</v>
      </c>
      <c r="D232" s="238" t="s">
        <v>938</v>
      </c>
      <c r="E232" s="238" t="s">
        <v>939</v>
      </c>
      <c r="F232" s="238"/>
      <c r="G232" s="238" t="s">
        <v>937</v>
      </c>
    </row>
    <row r="233" spans="1:7" s="236" customFormat="1" ht="26.25" customHeight="1">
      <c r="A233" s="237">
        <v>41607</v>
      </c>
      <c r="B233" s="238" t="s">
        <v>1421</v>
      </c>
      <c r="C233" s="239" t="s">
        <v>1348</v>
      </c>
      <c r="D233" s="238" t="s">
        <v>941</v>
      </c>
      <c r="E233" s="238" t="s">
        <v>942</v>
      </c>
      <c r="F233" s="238"/>
      <c r="G233" s="238" t="s">
        <v>940</v>
      </c>
    </row>
    <row r="234" spans="1:7" s="236" customFormat="1" ht="26.25" customHeight="1">
      <c r="A234" s="237">
        <v>41606</v>
      </c>
      <c r="B234" s="238" t="s">
        <v>1419</v>
      </c>
      <c r="C234" s="239" t="s">
        <v>1427</v>
      </c>
      <c r="D234" s="238" t="s">
        <v>944</v>
      </c>
      <c r="E234" s="238" t="s">
        <v>945</v>
      </c>
      <c r="F234" s="238"/>
      <c r="G234" s="238" t="s">
        <v>943</v>
      </c>
    </row>
    <row r="235" spans="1:7" s="236" customFormat="1" ht="26.25" customHeight="1">
      <c r="A235" s="237">
        <v>41606</v>
      </c>
      <c r="B235" s="238" t="s">
        <v>1419</v>
      </c>
      <c r="C235" s="239" t="s">
        <v>1400</v>
      </c>
      <c r="D235" s="238" t="s">
        <v>935</v>
      </c>
      <c r="E235" s="238" t="s">
        <v>947</v>
      </c>
      <c r="F235" s="238"/>
      <c r="G235" s="238" t="s">
        <v>946</v>
      </c>
    </row>
    <row r="236" spans="1:7" s="236" customFormat="1" ht="26.25" customHeight="1">
      <c r="A236" s="237">
        <v>41606</v>
      </c>
      <c r="B236" s="238" t="s">
        <v>1347</v>
      </c>
      <c r="C236" s="239" t="s">
        <v>1366</v>
      </c>
      <c r="D236" s="238" t="s">
        <v>936</v>
      </c>
      <c r="E236" s="238" t="s">
        <v>949</v>
      </c>
      <c r="F236" s="238"/>
      <c r="G236" s="238" t="s">
        <v>948</v>
      </c>
    </row>
    <row r="237" spans="1:7" s="236" customFormat="1" ht="26.25" customHeight="1">
      <c r="A237" s="237">
        <v>41606</v>
      </c>
      <c r="B237" s="238" t="s">
        <v>1416</v>
      </c>
      <c r="C237" s="239" t="s">
        <v>1430</v>
      </c>
      <c r="D237" s="238" t="s">
        <v>934</v>
      </c>
      <c r="E237" s="238" t="s">
        <v>932</v>
      </c>
      <c r="F237" s="238"/>
      <c r="G237" s="238" t="s">
        <v>933</v>
      </c>
    </row>
    <row r="238" spans="1:7" s="236" customFormat="1" ht="26.25" customHeight="1">
      <c r="A238" s="237">
        <v>41604</v>
      </c>
      <c r="B238" s="238" t="s">
        <v>1419</v>
      </c>
      <c r="C238" s="239" t="s">
        <v>1366</v>
      </c>
      <c r="D238" s="238" t="s">
        <v>951</v>
      </c>
      <c r="E238" s="238" t="s">
        <v>952</v>
      </c>
      <c r="F238" s="238"/>
      <c r="G238" s="238" t="s">
        <v>950</v>
      </c>
    </row>
    <row r="239" spans="1:7" s="236" customFormat="1" ht="26.25" customHeight="1">
      <c r="A239" s="237">
        <v>41586</v>
      </c>
      <c r="B239" s="238" t="s">
        <v>1438</v>
      </c>
      <c r="C239" s="239" t="s">
        <v>1425</v>
      </c>
      <c r="D239" s="241" t="s">
        <v>829</v>
      </c>
      <c r="E239" s="241" t="s">
        <v>828</v>
      </c>
      <c r="F239" s="238"/>
      <c r="G239" s="238" t="s">
        <v>1439</v>
      </c>
    </row>
    <row r="240" spans="1:7" s="236" customFormat="1" ht="26.25" customHeight="1">
      <c r="A240" s="237">
        <v>41585</v>
      </c>
      <c r="B240" s="238" t="s">
        <v>1421</v>
      </c>
      <c r="C240" s="239" t="s">
        <v>1427</v>
      </c>
      <c r="D240" s="241" t="s">
        <v>826</v>
      </c>
      <c r="E240" s="241" t="s">
        <v>827</v>
      </c>
      <c r="F240" s="238"/>
      <c r="G240" s="238" t="s">
        <v>1440</v>
      </c>
    </row>
    <row r="241" spans="1:7" s="236" customFormat="1" ht="26.25" customHeight="1">
      <c r="A241" s="237">
        <v>41584</v>
      </c>
      <c r="B241" s="238" t="s">
        <v>1419</v>
      </c>
      <c r="C241" s="239" t="s">
        <v>1366</v>
      </c>
      <c r="D241" s="241" t="s">
        <v>825</v>
      </c>
      <c r="E241" s="241" t="s">
        <v>824</v>
      </c>
      <c r="F241" s="238"/>
      <c r="G241" s="238" t="s">
        <v>1439</v>
      </c>
    </row>
    <row r="242" spans="1:7" s="236" customFormat="1" ht="26.25" customHeight="1">
      <c r="A242" s="237">
        <v>41584</v>
      </c>
      <c r="B242" s="238" t="s">
        <v>1421</v>
      </c>
      <c r="C242" s="239" t="s">
        <v>1404</v>
      </c>
      <c r="D242" s="241" t="s">
        <v>823</v>
      </c>
      <c r="E242" s="241" t="s">
        <v>822</v>
      </c>
      <c r="F242" s="238"/>
      <c r="G242" s="238" t="s">
        <v>1407</v>
      </c>
    </row>
    <row r="243" spans="1:7" s="236" customFormat="1" ht="26.25" customHeight="1">
      <c r="A243" s="237">
        <v>41583</v>
      </c>
      <c r="B243" s="238" t="s">
        <v>1421</v>
      </c>
      <c r="C243" s="239" t="s">
        <v>1427</v>
      </c>
      <c r="D243" s="241" t="s">
        <v>821</v>
      </c>
      <c r="E243" s="241" t="s">
        <v>819</v>
      </c>
      <c r="F243" s="238"/>
      <c r="G243" s="238" t="s">
        <v>820</v>
      </c>
    </row>
    <row r="244" spans="1:7" s="236" customFormat="1" ht="26.25" customHeight="1">
      <c r="A244" s="237">
        <v>41583</v>
      </c>
      <c r="B244" s="238" t="s">
        <v>1421</v>
      </c>
      <c r="C244" s="239" t="s">
        <v>1348</v>
      </c>
      <c r="D244" s="241" t="s">
        <v>817</v>
      </c>
      <c r="E244" s="241" t="s">
        <v>818</v>
      </c>
      <c r="F244" s="238" t="s">
        <v>1441</v>
      </c>
      <c r="G244" s="238" t="s">
        <v>1439</v>
      </c>
    </row>
    <row r="245" spans="1:7" s="236" customFormat="1" ht="26.25" customHeight="1">
      <c r="A245" s="237">
        <v>41365</v>
      </c>
      <c r="B245" s="238" t="s">
        <v>1438</v>
      </c>
      <c r="C245" s="239" t="s">
        <v>1427</v>
      </c>
      <c r="D245" s="241" t="s">
        <v>1442</v>
      </c>
      <c r="E245" s="241" t="s">
        <v>1443</v>
      </c>
      <c r="F245" s="238"/>
      <c r="G245" s="238" t="s">
        <v>1439</v>
      </c>
    </row>
    <row r="246" spans="1:7" s="236" customFormat="1" ht="26.25" customHeight="1">
      <c r="A246" s="237">
        <v>41365</v>
      </c>
      <c r="B246" s="238" t="s">
        <v>1444</v>
      </c>
      <c r="C246" s="239" t="s">
        <v>1445</v>
      </c>
      <c r="D246" s="241" t="s">
        <v>1446</v>
      </c>
      <c r="E246" s="241" t="s">
        <v>1447</v>
      </c>
      <c r="F246" s="238"/>
      <c r="G246" s="238" t="s">
        <v>1448</v>
      </c>
    </row>
    <row r="247" spans="1:7" s="236" customFormat="1" ht="26.25" customHeight="1">
      <c r="A247" s="237">
        <v>41362</v>
      </c>
      <c r="B247" s="238" t="s">
        <v>1449</v>
      </c>
      <c r="C247" s="239" t="s">
        <v>1366</v>
      </c>
      <c r="D247" s="241" t="s">
        <v>1450</v>
      </c>
      <c r="E247" s="241" t="s">
        <v>1451</v>
      </c>
      <c r="F247" s="238"/>
      <c r="G247" s="238" t="s">
        <v>1380</v>
      </c>
    </row>
    <row r="248" spans="1:7" s="236" customFormat="1" ht="26.25" customHeight="1">
      <c r="A248" s="237">
        <v>41355</v>
      </c>
      <c r="B248" s="238" t="s">
        <v>1421</v>
      </c>
      <c r="C248" s="239" t="s">
        <v>1404</v>
      </c>
      <c r="D248" s="241" t="s">
        <v>1452</v>
      </c>
      <c r="E248" s="241" t="s">
        <v>1453</v>
      </c>
      <c r="F248" s="238"/>
      <c r="G248" s="238" t="s">
        <v>1454</v>
      </c>
    </row>
    <row r="249" spans="1:7" s="236" customFormat="1" ht="26.25" customHeight="1">
      <c r="A249" s="237">
        <v>41354</v>
      </c>
      <c r="B249" s="238" t="s">
        <v>1421</v>
      </c>
      <c r="C249" s="239" t="s">
        <v>1455</v>
      </c>
      <c r="D249" s="241" t="s">
        <v>1456</v>
      </c>
      <c r="E249" s="241" t="s">
        <v>1457</v>
      </c>
      <c r="F249" s="238"/>
      <c r="G249" s="238" t="s">
        <v>1458</v>
      </c>
    </row>
    <row r="250" spans="1:7" s="236" customFormat="1" ht="26.25" customHeight="1">
      <c r="A250" s="237">
        <v>41350</v>
      </c>
      <c r="B250" s="238" t="s">
        <v>1421</v>
      </c>
      <c r="C250" s="239" t="s">
        <v>1366</v>
      </c>
      <c r="D250" s="241" t="s">
        <v>1459</v>
      </c>
      <c r="E250" s="241" t="s">
        <v>1460</v>
      </c>
      <c r="F250" s="238"/>
      <c r="G250" s="238" t="s">
        <v>1374</v>
      </c>
    </row>
    <row r="251" spans="1:7" s="236" customFormat="1" ht="26.25" customHeight="1">
      <c r="A251" s="237">
        <v>41324</v>
      </c>
      <c r="B251" s="238" t="s">
        <v>1461</v>
      </c>
      <c r="C251" s="239" t="s">
        <v>1351</v>
      </c>
      <c r="D251" s="241" t="s">
        <v>1462</v>
      </c>
      <c r="E251" s="241" t="s">
        <v>1463</v>
      </c>
      <c r="F251" s="238" t="s">
        <v>1464</v>
      </c>
      <c r="G251" s="238" t="s">
        <v>1371</v>
      </c>
    </row>
    <row r="252" spans="1:7" s="236" customFormat="1" ht="26.25" customHeight="1">
      <c r="A252" s="237">
        <v>41309</v>
      </c>
      <c r="B252" s="238" t="s">
        <v>1429</v>
      </c>
      <c r="C252" s="239" t="s">
        <v>1427</v>
      </c>
      <c r="D252" s="241" t="s">
        <v>1465</v>
      </c>
      <c r="E252" s="241" t="s">
        <v>1466</v>
      </c>
      <c r="F252" s="238"/>
      <c r="G252" s="238" t="s">
        <v>1467</v>
      </c>
    </row>
    <row r="253" spans="1:7" s="236" customFormat="1" ht="26.25" customHeight="1">
      <c r="A253" s="237">
        <v>41298</v>
      </c>
      <c r="B253" s="238" t="s">
        <v>1438</v>
      </c>
      <c r="C253" s="239" t="s">
        <v>1351</v>
      </c>
      <c r="D253" s="241" t="s">
        <v>1468</v>
      </c>
      <c r="E253" s="241" t="s">
        <v>1469</v>
      </c>
      <c r="F253" s="238" t="s">
        <v>1470</v>
      </c>
      <c r="G253" s="238" t="s">
        <v>1410</v>
      </c>
    </row>
    <row r="254" spans="1:7" s="236" customFormat="1" ht="26.25" customHeight="1">
      <c r="A254" s="237">
        <v>41282</v>
      </c>
      <c r="B254" s="238" t="s">
        <v>1429</v>
      </c>
      <c r="C254" s="239" t="s">
        <v>1381</v>
      </c>
      <c r="D254" s="241" t="s">
        <v>1471</v>
      </c>
      <c r="E254" s="241" t="s">
        <v>1472</v>
      </c>
      <c r="F254" s="238"/>
      <c r="G254" s="238" t="s">
        <v>1439</v>
      </c>
    </row>
    <row r="255" spans="1:7" s="236" customFormat="1" ht="26.25" customHeight="1">
      <c r="A255" s="237">
        <v>41281</v>
      </c>
      <c r="B255" s="238" t="s">
        <v>1473</v>
      </c>
      <c r="C255" s="239" t="s">
        <v>1474</v>
      </c>
      <c r="D255" s="241" t="s">
        <v>1475</v>
      </c>
      <c r="E255" s="241" t="s">
        <v>1476</v>
      </c>
      <c r="F255" s="238"/>
      <c r="G255" s="238" t="s">
        <v>1371</v>
      </c>
    </row>
    <row r="256" spans="1:7" s="236" customFormat="1" ht="26.25" customHeight="1">
      <c r="A256" s="237">
        <v>41263</v>
      </c>
      <c r="B256" s="238" t="s">
        <v>1421</v>
      </c>
      <c r="C256" s="239" t="s">
        <v>1396</v>
      </c>
      <c r="D256" s="241" t="s">
        <v>1477</v>
      </c>
      <c r="E256" s="241" t="s">
        <v>1478</v>
      </c>
      <c r="F256" s="238"/>
      <c r="G256" s="238" t="s">
        <v>1479</v>
      </c>
    </row>
    <row r="257" spans="1:7" s="236" customFormat="1" ht="26.25" customHeight="1">
      <c r="A257" s="237">
        <v>41263</v>
      </c>
      <c r="B257" s="238" t="s">
        <v>1438</v>
      </c>
      <c r="C257" s="239" t="s">
        <v>1480</v>
      </c>
      <c r="D257" s="241" t="s">
        <v>1481</v>
      </c>
      <c r="E257" s="241" t="s">
        <v>1482</v>
      </c>
      <c r="F257" s="238"/>
      <c r="G257" s="238" t="s">
        <v>1483</v>
      </c>
    </row>
    <row r="258" spans="1:7" s="236" customFormat="1" ht="26.25" customHeight="1">
      <c r="A258" s="237">
        <v>41261</v>
      </c>
      <c r="B258" s="238" t="s">
        <v>1421</v>
      </c>
      <c r="C258" s="239" t="s">
        <v>1484</v>
      </c>
      <c r="D258" s="241" t="s">
        <v>1485</v>
      </c>
      <c r="E258" s="241" t="s">
        <v>1486</v>
      </c>
      <c r="F258" s="238"/>
      <c r="G258" s="238" t="s">
        <v>1487</v>
      </c>
    </row>
    <row r="259" spans="1:7" s="236" customFormat="1" ht="26.25" customHeight="1">
      <c r="A259" s="237">
        <v>41261</v>
      </c>
      <c r="B259" s="238" t="s">
        <v>1488</v>
      </c>
      <c r="C259" s="239" t="s">
        <v>1489</v>
      </c>
      <c r="D259" s="241" t="s">
        <v>1490</v>
      </c>
      <c r="E259" s="241" t="s">
        <v>1491</v>
      </c>
      <c r="F259" s="238"/>
      <c r="G259" s="238" t="s">
        <v>1492</v>
      </c>
    </row>
    <row r="260" spans="1:7" s="242" customFormat="1" ht="27" customHeight="1">
      <c r="A260" s="237">
        <v>41131</v>
      </c>
      <c r="B260" s="238" t="s">
        <v>1473</v>
      </c>
      <c r="C260" s="239" t="s">
        <v>1493</v>
      </c>
      <c r="D260" s="241" t="s">
        <v>1494</v>
      </c>
      <c r="E260" s="241" t="s">
        <v>1495</v>
      </c>
      <c r="F260" s="238"/>
      <c r="G260" s="238" t="s">
        <v>1496</v>
      </c>
    </row>
    <row r="261" spans="1:7" s="231" customFormat="1">
      <c r="A261" s="230"/>
      <c r="B261" s="230"/>
      <c r="C261" s="230"/>
      <c r="D261" s="243"/>
      <c r="G261" s="243"/>
    </row>
    <row r="262" spans="1:7" s="231" customFormat="1">
      <c r="A262" s="230"/>
      <c r="B262" s="230"/>
      <c r="C262" s="230"/>
      <c r="D262" s="243"/>
      <c r="G262" s="243"/>
    </row>
    <row r="263" spans="1:7" s="231" customFormat="1">
      <c r="A263" s="230"/>
      <c r="B263" s="230"/>
      <c r="C263" s="230"/>
      <c r="D263" s="243"/>
      <c r="G263" s="243"/>
    </row>
    <row r="264" spans="1:7" s="231" customFormat="1">
      <c r="A264" s="230"/>
      <c r="B264" s="230"/>
      <c r="C264" s="230"/>
      <c r="D264" s="243"/>
      <c r="G264" s="243"/>
    </row>
    <row r="265" spans="1:7" s="231" customFormat="1">
      <c r="A265" s="230"/>
      <c r="B265" s="230"/>
      <c r="C265" s="230"/>
      <c r="D265" s="243"/>
      <c r="G265" s="243"/>
    </row>
    <row r="266" spans="1:7" s="231" customFormat="1">
      <c r="A266" s="230"/>
      <c r="B266" s="230"/>
      <c r="C266" s="230"/>
      <c r="D266" s="243"/>
      <c r="G266" s="243"/>
    </row>
    <row r="267" spans="1:7" s="231" customFormat="1">
      <c r="A267" s="230"/>
      <c r="B267" s="230"/>
      <c r="C267" s="230"/>
      <c r="D267" s="243"/>
      <c r="G267" s="243"/>
    </row>
    <row r="268" spans="1:7" s="231" customFormat="1">
      <c r="A268" s="230"/>
      <c r="B268" s="230"/>
      <c r="C268" s="230"/>
      <c r="D268" s="243"/>
      <c r="G268" s="243"/>
    </row>
    <row r="269" spans="1:7" s="231" customFormat="1">
      <c r="A269" s="230"/>
      <c r="B269" s="230"/>
      <c r="C269" s="230"/>
      <c r="D269" s="243"/>
      <c r="G269" s="243"/>
    </row>
    <row r="270" spans="1:7" s="231" customFormat="1">
      <c r="A270" s="230"/>
      <c r="B270" s="230"/>
      <c r="C270" s="230"/>
      <c r="D270" s="243"/>
      <c r="G270" s="243"/>
    </row>
    <row r="271" spans="1:7" s="231" customFormat="1">
      <c r="A271" s="230"/>
      <c r="B271" s="230"/>
      <c r="C271" s="230"/>
      <c r="D271" s="243"/>
      <c r="G271" s="243"/>
    </row>
    <row r="272" spans="1:7" s="231" customFormat="1">
      <c r="A272" s="230"/>
      <c r="B272" s="230"/>
      <c r="C272" s="230"/>
      <c r="D272" s="243"/>
      <c r="G272" s="243"/>
    </row>
    <row r="273" spans="1:7" s="231" customFormat="1">
      <c r="A273" s="230"/>
      <c r="B273" s="230"/>
      <c r="C273" s="230"/>
      <c r="D273" s="243"/>
      <c r="G273" s="243"/>
    </row>
    <row r="274" spans="1:7" s="231" customFormat="1">
      <c r="A274" s="230"/>
      <c r="B274" s="230"/>
      <c r="C274" s="230"/>
      <c r="D274" s="243"/>
      <c r="G274" s="243"/>
    </row>
    <row r="275" spans="1:7" s="231" customFormat="1">
      <c r="A275" s="230"/>
      <c r="B275" s="230"/>
      <c r="C275" s="230"/>
      <c r="D275" s="243"/>
      <c r="G275" s="243"/>
    </row>
    <row r="276" spans="1:7" s="231" customFormat="1">
      <c r="A276" s="230"/>
      <c r="B276" s="230"/>
      <c r="C276" s="230"/>
      <c r="D276" s="243"/>
      <c r="G276" s="243"/>
    </row>
    <row r="277" spans="1:7" s="231" customFormat="1">
      <c r="A277" s="230"/>
      <c r="B277" s="230"/>
      <c r="C277" s="230"/>
      <c r="D277" s="243"/>
      <c r="G277" s="243"/>
    </row>
    <row r="278" spans="1:7" s="231" customFormat="1">
      <c r="A278" s="230"/>
      <c r="B278" s="230"/>
      <c r="C278" s="230"/>
      <c r="D278" s="243"/>
      <c r="G278" s="243"/>
    </row>
    <row r="279" spans="1:7" s="231" customFormat="1">
      <c r="A279" s="230"/>
      <c r="B279" s="230"/>
      <c r="C279" s="230"/>
      <c r="D279" s="243"/>
      <c r="G279" s="243"/>
    </row>
    <row r="280" spans="1:7" s="231" customFormat="1">
      <c r="A280" s="230"/>
      <c r="B280" s="230"/>
      <c r="C280" s="230"/>
      <c r="D280" s="243"/>
      <c r="G280" s="243"/>
    </row>
    <row r="281" spans="1:7" s="231" customFormat="1">
      <c r="A281" s="230"/>
      <c r="B281" s="230"/>
      <c r="C281" s="230"/>
      <c r="D281" s="243"/>
      <c r="G281" s="243"/>
    </row>
    <row r="282" spans="1:7" s="231" customFormat="1">
      <c r="A282" s="230"/>
      <c r="B282" s="230"/>
      <c r="C282" s="230"/>
      <c r="D282" s="243"/>
      <c r="G282" s="243"/>
    </row>
    <row r="283" spans="1:7" s="231" customFormat="1">
      <c r="A283" s="230"/>
      <c r="B283" s="230"/>
      <c r="C283" s="230"/>
      <c r="D283" s="243"/>
      <c r="G283" s="243"/>
    </row>
    <row r="284" spans="1:7" s="231" customFormat="1">
      <c r="A284" s="230"/>
      <c r="B284" s="230"/>
      <c r="C284" s="230"/>
      <c r="D284" s="243"/>
      <c r="G284" s="243"/>
    </row>
    <row r="285" spans="1:7" s="231" customFormat="1">
      <c r="A285" s="230"/>
      <c r="B285" s="230"/>
      <c r="C285" s="230"/>
      <c r="D285" s="243"/>
      <c r="G285" s="243"/>
    </row>
    <row r="286" spans="1:7" s="231" customFormat="1">
      <c r="A286" s="230"/>
      <c r="B286" s="230"/>
      <c r="C286" s="230"/>
      <c r="D286" s="243"/>
      <c r="G286" s="243"/>
    </row>
    <row r="287" spans="1:7" s="231" customFormat="1">
      <c r="A287" s="230"/>
      <c r="B287" s="230"/>
      <c r="C287" s="230"/>
      <c r="D287" s="243"/>
      <c r="G287" s="243"/>
    </row>
    <row r="288" spans="1:7" s="231" customFormat="1">
      <c r="A288" s="230"/>
      <c r="B288" s="230"/>
      <c r="C288" s="230"/>
      <c r="D288" s="243"/>
      <c r="G288" s="243"/>
    </row>
    <row r="289" spans="1:7" s="231" customFormat="1">
      <c r="A289" s="230"/>
      <c r="B289" s="230"/>
      <c r="C289" s="230"/>
      <c r="D289" s="243"/>
      <c r="G289" s="243"/>
    </row>
    <row r="290" spans="1:7" s="231" customFormat="1">
      <c r="A290" s="230"/>
      <c r="B290" s="230"/>
      <c r="C290" s="230"/>
      <c r="D290" s="243"/>
      <c r="G290" s="243"/>
    </row>
    <row r="291" spans="1:7" s="231" customFormat="1">
      <c r="A291" s="230"/>
      <c r="B291" s="230"/>
      <c r="C291" s="230"/>
      <c r="D291" s="243"/>
      <c r="G291" s="243"/>
    </row>
    <row r="292" spans="1:7" s="231" customFormat="1">
      <c r="A292" s="230"/>
      <c r="B292" s="230"/>
      <c r="C292" s="230"/>
      <c r="D292" s="243"/>
      <c r="G292" s="243"/>
    </row>
    <row r="293" spans="1:7" s="231" customFormat="1">
      <c r="A293" s="230"/>
      <c r="B293" s="230"/>
      <c r="C293" s="230"/>
      <c r="D293" s="243"/>
      <c r="G293" s="243"/>
    </row>
    <row r="294" spans="1:7" s="231" customFormat="1">
      <c r="A294" s="230"/>
      <c r="B294" s="230"/>
      <c r="C294" s="230"/>
      <c r="D294" s="243"/>
      <c r="G294" s="243"/>
    </row>
    <row r="295" spans="1:7" s="231" customFormat="1">
      <c r="A295" s="230"/>
      <c r="B295" s="230"/>
      <c r="C295" s="230"/>
      <c r="D295" s="243"/>
      <c r="G295" s="243"/>
    </row>
    <row r="296" spans="1:7" s="231" customFormat="1">
      <c r="A296" s="230"/>
      <c r="B296" s="230"/>
      <c r="C296" s="230"/>
      <c r="D296" s="243"/>
      <c r="G296" s="243"/>
    </row>
    <row r="297" spans="1:7" s="231" customFormat="1">
      <c r="A297" s="230"/>
      <c r="B297" s="230"/>
      <c r="C297" s="230"/>
      <c r="D297" s="243"/>
      <c r="G297" s="243"/>
    </row>
    <row r="298" spans="1:7" s="231" customFormat="1">
      <c r="A298" s="230"/>
      <c r="B298" s="230"/>
      <c r="C298" s="230"/>
      <c r="D298" s="243"/>
      <c r="G298" s="243"/>
    </row>
    <row r="299" spans="1:7" s="231" customFormat="1">
      <c r="A299" s="230"/>
      <c r="B299" s="230"/>
      <c r="C299" s="230"/>
      <c r="D299" s="243"/>
      <c r="G299" s="243"/>
    </row>
    <row r="300" spans="1:7" s="231" customFormat="1">
      <c r="A300" s="230"/>
      <c r="B300" s="230"/>
      <c r="C300" s="230"/>
      <c r="D300" s="243"/>
      <c r="G300" s="243"/>
    </row>
    <row r="301" spans="1:7" s="231" customFormat="1">
      <c r="A301" s="230"/>
      <c r="B301" s="230"/>
      <c r="C301" s="230"/>
      <c r="D301" s="243"/>
      <c r="G301" s="243"/>
    </row>
    <row r="302" spans="1:7" s="231" customFormat="1">
      <c r="A302" s="230"/>
      <c r="B302" s="230"/>
      <c r="C302" s="230"/>
      <c r="D302" s="243"/>
      <c r="G302" s="243"/>
    </row>
    <row r="303" spans="1:7" s="231" customFormat="1">
      <c r="A303" s="230"/>
      <c r="B303" s="230"/>
      <c r="C303" s="230"/>
      <c r="D303" s="243"/>
      <c r="G303" s="243"/>
    </row>
    <row r="304" spans="1:7" s="231" customFormat="1">
      <c r="A304" s="230"/>
      <c r="B304" s="230"/>
      <c r="C304" s="230"/>
      <c r="D304" s="243"/>
      <c r="G304" s="243"/>
    </row>
    <row r="305" spans="1:7" s="231" customFormat="1">
      <c r="A305" s="230"/>
      <c r="B305" s="230"/>
      <c r="C305" s="230"/>
      <c r="D305" s="243"/>
      <c r="G305" s="243"/>
    </row>
    <row r="306" spans="1:7" s="231" customFormat="1">
      <c r="A306" s="230"/>
      <c r="B306" s="230"/>
      <c r="C306" s="230"/>
      <c r="D306" s="243"/>
      <c r="G306" s="243"/>
    </row>
    <row r="307" spans="1:7" s="231" customFormat="1">
      <c r="A307" s="230"/>
      <c r="B307" s="230"/>
      <c r="C307" s="230"/>
      <c r="D307" s="243"/>
      <c r="G307" s="243"/>
    </row>
    <row r="308" spans="1:7" s="231" customFormat="1">
      <c r="A308" s="230"/>
      <c r="B308" s="230"/>
      <c r="C308" s="230"/>
      <c r="D308" s="243"/>
      <c r="G308" s="243"/>
    </row>
    <row r="309" spans="1:7" s="231" customFormat="1">
      <c r="A309" s="230"/>
      <c r="B309" s="230"/>
      <c r="C309" s="230"/>
      <c r="D309" s="243"/>
      <c r="G309" s="243"/>
    </row>
    <row r="310" spans="1:7" s="231" customFormat="1">
      <c r="A310" s="230"/>
      <c r="B310" s="230"/>
      <c r="C310" s="230"/>
      <c r="D310" s="243"/>
      <c r="G310" s="243"/>
    </row>
    <row r="311" spans="1:7" s="231" customFormat="1">
      <c r="A311" s="230"/>
      <c r="B311" s="230"/>
      <c r="C311" s="230"/>
      <c r="D311" s="243"/>
      <c r="G311" s="243"/>
    </row>
    <row r="312" spans="1:7" s="231" customFormat="1">
      <c r="A312" s="230"/>
      <c r="B312" s="230"/>
      <c r="C312" s="230"/>
      <c r="D312" s="243"/>
      <c r="G312" s="243"/>
    </row>
    <row r="313" spans="1:7" s="231" customFormat="1">
      <c r="A313" s="230"/>
      <c r="B313" s="230"/>
      <c r="C313" s="230"/>
      <c r="D313" s="243"/>
      <c r="G313" s="243"/>
    </row>
    <row r="314" spans="1:7" s="231" customFormat="1">
      <c r="A314" s="230"/>
      <c r="B314" s="230"/>
      <c r="C314" s="230"/>
      <c r="D314" s="243"/>
      <c r="G314" s="243"/>
    </row>
    <row r="315" spans="1:7" s="231" customFormat="1">
      <c r="A315" s="230"/>
      <c r="B315" s="230"/>
      <c r="C315" s="230"/>
      <c r="D315" s="243"/>
      <c r="G315" s="243"/>
    </row>
    <row r="316" spans="1:7">
      <c r="D316" s="243"/>
      <c r="G316" s="243"/>
    </row>
    <row r="317" spans="1:7">
      <c r="D317" s="243"/>
      <c r="G317" s="243"/>
    </row>
    <row r="318" spans="1:7">
      <c r="D318" s="243"/>
      <c r="G318" s="243"/>
    </row>
    <row r="319" spans="1:7">
      <c r="D319" s="243"/>
      <c r="G319" s="243"/>
    </row>
    <row r="320" spans="1:7">
      <c r="D320" s="243"/>
      <c r="G320" s="243"/>
    </row>
    <row r="321" spans="4:7">
      <c r="D321" s="243"/>
      <c r="G321" s="243"/>
    </row>
    <row r="322" spans="4:7">
      <c r="D322" s="243"/>
      <c r="G322" s="243"/>
    </row>
    <row r="323" spans="4:7">
      <c r="D323" s="243"/>
      <c r="G323" s="243"/>
    </row>
    <row r="324" spans="4:7">
      <c r="D324" s="243"/>
      <c r="G324" s="243"/>
    </row>
    <row r="325" spans="4:7">
      <c r="D325" s="243"/>
      <c r="G325" s="243"/>
    </row>
    <row r="326" spans="4:7">
      <c r="D326" s="243"/>
      <c r="G326" s="243"/>
    </row>
    <row r="327" spans="4:7">
      <c r="D327" s="243"/>
      <c r="G327" s="243"/>
    </row>
    <row r="328" spans="4:7">
      <c r="D328" s="243"/>
      <c r="G328" s="243"/>
    </row>
    <row r="329" spans="4:7">
      <c r="D329" s="243"/>
      <c r="G329" s="243"/>
    </row>
    <row r="330" spans="4:7">
      <c r="D330" s="243"/>
      <c r="G330" s="243"/>
    </row>
    <row r="331" spans="4:7">
      <c r="D331" s="243"/>
      <c r="G331" s="243"/>
    </row>
  </sheetData>
  <phoneticPr fontId="16" type="noConversion"/>
  <pageMargins left="0.75" right="0.75" top="1" bottom="1" header="0.51180555555555551" footer="0.51180555555555551"/>
  <pageSetup paperSize="9" firstPageNumber="42949631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65"/>
  <sheetViews>
    <sheetView topLeftCell="A19" zoomScale="115" zoomScaleNormal="115" workbookViewId="0">
      <selection activeCell="E12" sqref="E12"/>
    </sheetView>
  </sheetViews>
  <sheetFormatPr defaultRowHeight="12.75"/>
  <cols>
    <col min="1" max="1" width="9.75" style="25" bestFit="1" customWidth="1"/>
    <col min="2" max="3" width="9.75" style="26" bestFit="1" customWidth="1"/>
    <col min="4" max="4" width="67.25" style="25" bestFit="1" customWidth="1"/>
    <col min="5" max="5" width="255.625" style="25" bestFit="1" customWidth="1"/>
    <col min="6" max="16384" width="9" style="25"/>
  </cols>
  <sheetData>
    <row r="2" spans="1:5" ht="30" customHeight="1"/>
    <row r="3" spans="1:5" ht="27.75" customHeight="1">
      <c r="A3" s="32" t="s">
        <v>107</v>
      </c>
      <c r="B3" s="142" t="s">
        <v>111</v>
      </c>
      <c r="C3" s="142" t="s">
        <v>174</v>
      </c>
      <c r="D3" s="32" t="s">
        <v>108</v>
      </c>
      <c r="E3" s="32" t="s">
        <v>169</v>
      </c>
    </row>
    <row r="4" spans="1:5" ht="26.25" customHeight="1">
      <c r="A4" s="260">
        <v>41909</v>
      </c>
      <c r="B4" s="275" t="s">
        <v>2640</v>
      </c>
      <c r="C4" s="206" t="s">
        <v>2638</v>
      </c>
      <c r="D4" s="301" t="s">
        <v>2639</v>
      </c>
      <c r="E4" s="294" t="s">
        <v>2641</v>
      </c>
    </row>
    <row r="5" spans="1:5" ht="26.25" customHeight="1">
      <c r="A5" s="260">
        <v>41909</v>
      </c>
      <c r="B5" s="275" t="s">
        <v>2671</v>
      </c>
      <c r="C5" s="206" t="s">
        <v>2670</v>
      </c>
      <c r="D5" s="301" t="s">
        <v>2672</v>
      </c>
      <c r="E5" s="294" t="s">
        <v>2673</v>
      </c>
    </row>
    <row r="6" spans="1:5" ht="26.25" customHeight="1">
      <c r="A6" s="260">
        <v>41909</v>
      </c>
      <c r="B6" s="265" t="s">
        <v>2084</v>
      </c>
      <c r="C6" s="206" t="s">
        <v>2642</v>
      </c>
      <c r="D6" s="301" t="s">
        <v>2643</v>
      </c>
      <c r="E6" s="294" t="s">
        <v>2644</v>
      </c>
    </row>
    <row r="7" spans="1:5" ht="26.25" customHeight="1">
      <c r="A7" s="260">
        <v>41909</v>
      </c>
      <c r="B7" s="265" t="s">
        <v>2084</v>
      </c>
      <c r="C7" s="206" t="s">
        <v>2642</v>
      </c>
      <c r="D7" s="301" t="s">
        <v>2645</v>
      </c>
      <c r="E7" s="294" t="s">
        <v>2646</v>
      </c>
    </row>
    <row r="8" spans="1:5" ht="26.25" customHeight="1">
      <c r="A8" s="260">
        <v>41908</v>
      </c>
      <c r="B8" s="247" t="s">
        <v>2395</v>
      </c>
      <c r="C8" s="206" t="s">
        <v>2648</v>
      </c>
      <c r="D8" s="301" t="s">
        <v>2647</v>
      </c>
      <c r="E8" s="294" t="s">
        <v>2649</v>
      </c>
    </row>
    <row r="9" spans="1:5" ht="26.25" customHeight="1">
      <c r="A9" s="260">
        <v>41908</v>
      </c>
      <c r="B9" s="247" t="s">
        <v>662</v>
      </c>
      <c r="C9" s="206" t="s">
        <v>2658</v>
      </c>
      <c r="D9" s="301" t="s">
        <v>2659</v>
      </c>
      <c r="E9" s="294" t="s">
        <v>2660</v>
      </c>
    </row>
    <row r="10" spans="1:5" ht="26.25" customHeight="1">
      <c r="A10" s="260">
        <v>41908</v>
      </c>
      <c r="B10" s="247" t="s">
        <v>1834</v>
      </c>
      <c r="C10" s="206" t="s">
        <v>2661</v>
      </c>
      <c r="D10" s="301" t="s">
        <v>2463</v>
      </c>
      <c r="E10" s="294" t="s">
        <v>2662</v>
      </c>
    </row>
    <row r="11" spans="1:5" ht="26.25" customHeight="1">
      <c r="A11" s="260">
        <v>41907</v>
      </c>
      <c r="B11" s="247" t="s">
        <v>2395</v>
      </c>
      <c r="C11" s="206" t="s">
        <v>2648</v>
      </c>
      <c r="D11" s="301" t="s">
        <v>2650</v>
      </c>
      <c r="E11" s="294" t="s">
        <v>2651</v>
      </c>
    </row>
    <row r="12" spans="1:5" ht="26.25" customHeight="1">
      <c r="A12" s="260">
        <v>41906</v>
      </c>
      <c r="B12" s="265" t="s">
        <v>2088</v>
      </c>
      <c r="C12" s="206" t="s">
        <v>2664</v>
      </c>
      <c r="D12" s="301" t="s">
        <v>2663</v>
      </c>
      <c r="E12" s="295" t="s">
        <v>2665</v>
      </c>
    </row>
    <row r="13" spans="1:5" ht="26.25" customHeight="1">
      <c r="A13" s="260">
        <v>41906</v>
      </c>
      <c r="B13" s="265" t="s">
        <v>2145</v>
      </c>
      <c r="C13" s="206" t="s">
        <v>173</v>
      </c>
      <c r="D13" s="301" t="s">
        <v>2666</v>
      </c>
      <c r="E13" s="294" t="s">
        <v>2667</v>
      </c>
    </row>
    <row r="14" spans="1:5" ht="26.25" customHeight="1">
      <c r="A14" s="260">
        <v>41905</v>
      </c>
      <c r="B14" s="265" t="s">
        <v>2131</v>
      </c>
      <c r="C14" s="206" t="s">
        <v>2668</v>
      </c>
      <c r="D14" s="301" t="s">
        <v>2463</v>
      </c>
      <c r="E14" s="294" t="s">
        <v>2669</v>
      </c>
    </row>
    <row r="15" spans="1:5" ht="26.25" customHeight="1">
      <c r="A15" s="260">
        <v>41905</v>
      </c>
      <c r="B15" s="247" t="s">
        <v>243</v>
      </c>
      <c r="C15" s="206" t="s">
        <v>2652</v>
      </c>
      <c r="D15" s="301" t="s">
        <v>2653</v>
      </c>
      <c r="E15" s="295" t="s">
        <v>2654</v>
      </c>
    </row>
    <row r="16" spans="1:5" ht="26.25" customHeight="1">
      <c r="A16" s="260">
        <v>41904</v>
      </c>
      <c r="B16" s="247" t="s">
        <v>2399</v>
      </c>
      <c r="C16" s="206" t="s">
        <v>2655</v>
      </c>
      <c r="D16" s="301" t="s">
        <v>2656</v>
      </c>
      <c r="E16" s="294" t="s">
        <v>2657</v>
      </c>
    </row>
    <row r="17" spans="1:5" ht="26.25" customHeight="1">
      <c r="A17" s="260">
        <v>41902</v>
      </c>
      <c r="B17" s="275" t="s">
        <v>1810</v>
      </c>
      <c r="C17" s="206" t="s">
        <v>2576</v>
      </c>
      <c r="D17" s="301" t="s">
        <v>2575</v>
      </c>
      <c r="E17" s="294" t="s">
        <v>2577</v>
      </c>
    </row>
    <row r="18" spans="1:5" ht="26.25" customHeight="1">
      <c r="A18" s="260">
        <v>41901</v>
      </c>
      <c r="B18" s="265" t="s">
        <v>2131</v>
      </c>
      <c r="C18" s="206" t="s">
        <v>2584</v>
      </c>
      <c r="D18" s="301" t="s">
        <v>2585</v>
      </c>
      <c r="E18" s="294" t="s">
        <v>2586</v>
      </c>
    </row>
    <row r="19" spans="1:5" ht="26.25" customHeight="1">
      <c r="A19" s="260">
        <v>41900</v>
      </c>
      <c r="B19" s="265" t="s">
        <v>2145</v>
      </c>
      <c r="C19" s="206" t="s">
        <v>2582</v>
      </c>
      <c r="D19" s="301" t="s">
        <v>2581</v>
      </c>
      <c r="E19" s="295" t="s">
        <v>2583</v>
      </c>
    </row>
    <row r="20" spans="1:5" ht="26.25" customHeight="1">
      <c r="A20" s="260">
        <v>41900</v>
      </c>
      <c r="B20" s="247" t="s">
        <v>1560</v>
      </c>
      <c r="C20" s="206" t="s">
        <v>2578</v>
      </c>
      <c r="D20" s="301" t="s">
        <v>2579</v>
      </c>
      <c r="E20" s="295" t="s">
        <v>2580</v>
      </c>
    </row>
    <row r="21" spans="1:5" ht="26.25" customHeight="1">
      <c r="A21" s="260">
        <v>41900</v>
      </c>
      <c r="B21" s="265" t="s">
        <v>2084</v>
      </c>
      <c r="C21" s="206" t="s">
        <v>224</v>
      </c>
      <c r="D21" s="301" t="s">
        <v>2573</v>
      </c>
      <c r="E21" s="294" t="s">
        <v>2570</v>
      </c>
    </row>
    <row r="22" spans="1:5" ht="26.25" customHeight="1">
      <c r="A22" s="260">
        <v>41899</v>
      </c>
      <c r="B22" s="265" t="s">
        <v>2084</v>
      </c>
      <c r="C22" s="206" t="s">
        <v>224</v>
      </c>
      <c r="D22" s="301" t="s">
        <v>2569</v>
      </c>
      <c r="E22" s="294" t="s">
        <v>2572</v>
      </c>
    </row>
    <row r="23" spans="1:5" ht="26.25" customHeight="1">
      <c r="A23" s="260">
        <v>41899</v>
      </c>
      <c r="B23" s="247" t="s">
        <v>1627</v>
      </c>
      <c r="C23" s="206" t="s">
        <v>809</v>
      </c>
      <c r="D23" s="301" t="s">
        <v>2564</v>
      </c>
      <c r="E23" s="294" t="s">
        <v>2565</v>
      </c>
    </row>
    <row r="24" spans="1:5" ht="26.25" customHeight="1">
      <c r="A24" s="260">
        <v>41899</v>
      </c>
      <c r="B24" s="247" t="s">
        <v>1782</v>
      </c>
      <c r="C24" s="206" t="s">
        <v>2558</v>
      </c>
      <c r="D24" s="301" t="s">
        <v>2574</v>
      </c>
      <c r="E24" s="294" t="s">
        <v>2559</v>
      </c>
    </row>
    <row r="25" spans="1:5" ht="26.25" customHeight="1">
      <c r="A25" s="260">
        <v>41899</v>
      </c>
      <c r="B25" s="247" t="s">
        <v>1784</v>
      </c>
      <c r="C25" s="206" t="s">
        <v>2556</v>
      </c>
      <c r="D25" s="301" t="s">
        <v>2557</v>
      </c>
      <c r="E25" s="294" t="s">
        <v>2563</v>
      </c>
    </row>
    <row r="26" spans="1:5" ht="26.25" customHeight="1">
      <c r="A26" s="260">
        <v>41899</v>
      </c>
      <c r="B26" s="247" t="s">
        <v>1723</v>
      </c>
      <c r="C26" s="206" t="s">
        <v>2543</v>
      </c>
      <c r="D26" s="301" t="s">
        <v>2544</v>
      </c>
      <c r="E26" s="294" t="s">
        <v>2545</v>
      </c>
    </row>
    <row r="27" spans="1:5" ht="26.25" customHeight="1">
      <c r="A27" s="260">
        <v>41899</v>
      </c>
      <c r="B27" s="247" t="s">
        <v>1634</v>
      </c>
      <c r="C27" s="206" t="s">
        <v>2553</v>
      </c>
      <c r="D27" s="301" t="s">
        <v>2552</v>
      </c>
      <c r="E27" s="294" t="s">
        <v>2554</v>
      </c>
    </row>
    <row r="28" spans="1:5" ht="26.25" customHeight="1">
      <c r="A28" s="260">
        <v>41899</v>
      </c>
      <c r="B28" s="247" t="s">
        <v>1288</v>
      </c>
      <c r="C28" s="206" t="s">
        <v>2549</v>
      </c>
      <c r="D28" s="301" t="s">
        <v>2550</v>
      </c>
      <c r="E28" s="294" t="s">
        <v>2551</v>
      </c>
    </row>
    <row r="29" spans="1:5" ht="26.25" customHeight="1">
      <c r="A29" s="260">
        <v>41899</v>
      </c>
      <c r="B29" s="247" t="s">
        <v>243</v>
      </c>
      <c r="C29" s="206" t="s">
        <v>2546</v>
      </c>
      <c r="D29" s="301" t="s">
        <v>2547</v>
      </c>
      <c r="E29" s="294" t="s">
        <v>2548</v>
      </c>
    </row>
    <row r="30" spans="1:5" ht="26.25" customHeight="1">
      <c r="A30" s="260">
        <v>41898</v>
      </c>
      <c r="B30" s="222" t="s">
        <v>132</v>
      </c>
      <c r="C30" s="206" t="s">
        <v>2566</v>
      </c>
      <c r="D30" s="301" t="s">
        <v>2567</v>
      </c>
      <c r="E30" s="294" t="s">
        <v>2568</v>
      </c>
    </row>
    <row r="31" spans="1:5" ht="26.25" customHeight="1">
      <c r="A31" s="260">
        <v>41898</v>
      </c>
      <c r="B31" s="247" t="s">
        <v>1760</v>
      </c>
      <c r="C31" s="206" t="s">
        <v>2560</v>
      </c>
      <c r="D31" s="301" t="s">
        <v>2561</v>
      </c>
      <c r="E31" s="294" t="s">
        <v>2562</v>
      </c>
    </row>
    <row r="32" spans="1:5" ht="26.25" customHeight="1">
      <c r="A32" s="260">
        <v>41898</v>
      </c>
      <c r="B32" s="265" t="s">
        <v>2084</v>
      </c>
      <c r="C32" s="206" t="s">
        <v>2555</v>
      </c>
      <c r="D32" s="301" t="s">
        <v>893</v>
      </c>
      <c r="E32" s="294" t="s">
        <v>2571</v>
      </c>
    </row>
    <row r="33" spans="1:5" ht="26.25" customHeight="1">
      <c r="A33" s="260">
        <v>41894</v>
      </c>
      <c r="B33" s="247" t="s">
        <v>2417</v>
      </c>
      <c r="C33" s="206" t="s">
        <v>2537</v>
      </c>
      <c r="D33" s="301" t="s">
        <v>2538</v>
      </c>
      <c r="E33" s="295" t="s">
        <v>2539</v>
      </c>
    </row>
    <row r="34" spans="1:5" ht="26.25" customHeight="1">
      <c r="A34" s="260">
        <v>41893</v>
      </c>
      <c r="B34" s="247" t="s">
        <v>2530</v>
      </c>
      <c r="C34" s="206" t="s">
        <v>1137</v>
      </c>
      <c r="D34" s="301" t="s">
        <v>2531</v>
      </c>
      <c r="E34" s="294" t="s">
        <v>2532</v>
      </c>
    </row>
    <row r="35" spans="1:5" ht="26.25" customHeight="1">
      <c r="A35" s="260">
        <v>41893</v>
      </c>
      <c r="B35" s="265" t="s">
        <v>2145</v>
      </c>
      <c r="C35" s="206" t="s">
        <v>2524</v>
      </c>
      <c r="D35" s="301" t="s">
        <v>2536</v>
      </c>
      <c r="E35" s="294" t="s">
        <v>2525</v>
      </c>
    </row>
    <row r="36" spans="1:5" ht="26.25" customHeight="1">
      <c r="A36" s="260">
        <v>41893</v>
      </c>
      <c r="B36" s="247" t="s">
        <v>2402</v>
      </c>
      <c r="C36" s="206" t="s">
        <v>2515</v>
      </c>
      <c r="D36" s="301" t="s">
        <v>2516</v>
      </c>
      <c r="E36" s="294" t="s">
        <v>2517</v>
      </c>
    </row>
    <row r="37" spans="1:5" ht="26.25" customHeight="1">
      <c r="A37" s="260">
        <v>41892</v>
      </c>
      <c r="B37" s="247" t="s">
        <v>2527</v>
      </c>
      <c r="C37" s="206" t="s">
        <v>2518</v>
      </c>
      <c r="D37" s="301" t="s">
        <v>2519</v>
      </c>
      <c r="E37" s="295" t="s">
        <v>2520</v>
      </c>
    </row>
    <row r="38" spans="1:5" ht="26.25" customHeight="1">
      <c r="A38" s="260">
        <v>41892</v>
      </c>
      <c r="B38" s="247" t="s">
        <v>2528</v>
      </c>
      <c r="C38" s="206" t="s">
        <v>896</v>
      </c>
      <c r="D38" s="301" t="s">
        <v>2523</v>
      </c>
      <c r="E38" s="294" t="s">
        <v>2526</v>
      </c>
    </row>
    <row r="39" spans="1:5" ht="26.25" customHeight="1">
      <c r="A39" s="260">
        <v>41891</v>
      </c>
      <c r="B39" s="247" t="s">
        <v>2529</v>
      </c>
      <c r="C39" s="206" t="s">
        <v>815</v>
      </c>
      <c r="D39" s="301" t="s">
        <v>2521</v>
      </c>
      <c r="E39" s="294" t="s">
        <v>2522</v>
      </c>
    </row>
    <row r="40" spans="1:5" ht="26.25" customHeight="1">
      <c r="A40" s="260">
        <v>41891</v>
      </c>
      <c r="B40" s="247" t="s">
        <v>2534</v>
      </c>
      <c r="C40" s="206" t="s">
        <v>2533</v>
      </c>
      <c r="D40" s="301" t="s">
        <v>2523</v>
      </c>
      <c r="E40" s="294" t="s">
        <v>2535</v>
      </c>
    </row>
    <row r="41" spans="1:5" ht="26.25" customHeight="1">
      <c r="A41" s="260">
        <v>41887</v>
      </c>
      <c r="B41" s="247" t="s">
        <v>1560</v>
      </c>
      <c r="C41" s="206" t="s">
        <v>2462</v>
      </c>
      <c r="D41" s="299" t="s">
        <v>2476</v>
      </c>
      <c r="E41" s="294" t="s">
        <v>2477</v>
      </c>
    </row>
    <row r="42" spans="1:5" ht="26.25" customHeight="1">
      <c r="A42" s="260">
        <v>41886</v>
      </c>
      <c r="B42" s="247" t="s">
        <v>243</v>
      </c>
      <c r="C42" s="206" t="s">
        <v>2464</v>
      </c>
      <c r="D42" s="294" t="s">
        <v>2463</v>
      </c>
      <c r="E42" s="294" t="s">
        <v>2465</v>
      </c>
    </row>
    <row r="43" spans="1:5" ht="26.25" customHeight="1">
      <c r="A43" s="260">
        <v>41886</v>
      </c>
      <c r="B43" s="247" t="s">
        <v>662</v>
      </c>
      <c r="C43" s="206" t="s">
        <v>2466</v>
      </c>
      <c r="D43" s="294" t="s">
        <v>2467</v>
      </c>
      <c r="E43" s="294" t="s">
        <v>2468</v>
      </c>
    </row>
    <row r="44" spans="1:5" ht="26.25" customHeight="1">
      <c r="A44" s="260">
        <v>41886</v>
      </c>
      <c r="B44" s="247" t="s">
        <v>2471</v>
      </c>
      <c r="C44" s="206" t="s">
        <v>2470</v>
      </c>
      <c r="D44" s="294" t="s">
        <v>2472</v>
      </c>
      <c r="E44" s="294" t="s">
        <v>2469</v>
      </c>
    </row>
    <row r="45" spans="1:5" ht="26.25" customHeight="1">
      <c r="A45" s="260">
        <v>41885</v>
      </c>
      <c r="B45" s="247" t="s">
        <v>1760</v>
      </c>
      <c r="C45" s="206" t="s">
        <v>2474</v>
      </c>
      <c r="D45" s="294" t="s">
        <v>2473</v>
      </c>
      <c r="E45" s="294" t="s">
        <v>2475</v>
      </c>
    </row>
    <row r="46" spans="1:5" ht="26.25" customHeight="1">
      <c r="A46" s="260">
        <v>41881</v>
      </c>
      <c r="B46" s="247" t="s">
        <v>2395</v>
      </c>
      <c r="C46" s="206" t="s">
        <v>2396</v>
      </c>
      <c r="D46" s="294" t="s">
        <v>2397</v>
      </c>
      <c r="E46" s="294" t="s">
        <v>2398</v>
      </c>
    </row>
    <row r="47" spans="1:5" ht="26.25" customHeight="1">
      <c r="A47" s="260">
        <v>41881</v>
      </c>
      <c r="B47" s="247" t="s">
        <v>2399</v>
      </c>
      <c r="C47" s="206" t="s">
        <v>2400</v>
      </c>
      <c r="D47" s="294" t="s">
        <v>2397</v>
      </c>
      <c r="E47" s="294" t="s">
        <v>2401</v>
      </c>
    </row>
    <row r="48" spans="1:5" ht="26.25" customHeight="1">
      <c r="A48" s="260">
        <v>41881</v>
      </c>
      <c r="B48" s="247" t="s">
        <v>2402</v>
      </c>
      <c r="C48" s="206" t="s">
        <v>2403</v>
      </c>
      <c r="D48" s="294" t="s">
        <v>2397</v>
      </c>
      <c r="E48" s="294" t="s">
        <v>2404</v>
      </c>
    </row>
    <row r="49" spans="1:5" ht="26.25" customHeight="1">
      <c r="A49" s="260">
        <v>41881</v>
      </c>
      <c r="B49" s="247" t="s">
        <v>2417</v>
      </c>
      <c r="C49" s="206" t="s">
        <v>2405</v>
      </c>
      <c r="D49" s="294" t="s">
        <v>2397</v>
      </c>
      <c r="E49" s="294" t="s">
        <v>2406</v>
      </c>
    </row>
    <row r="50" spans="1:5" ht="26.25" customHeight="1">
      <c r="A50" s="260">
        <v>41881</v>
      </c>
      <c r="B50" s="247" t="s">
        <v>2419</v>
      </c>
      <c r="C50" s="206" t="s">
        <v>2418</v>
      </c>
      <c r="D50" s="294" t="s">
        <v>2397</v>
      </c>
      <c r="E50" s="294" t="s">
        <v>2420</v>
      </c>
    </row>
    <row r="51" spans="1:5" ht="26.25" customHeight="1">
      <c r="A51" s="260">
        <v>41879</v>
      </c>
      <c r="B51" s="247" t="s">
        <v>2407</v>
      </c>
      <c r="C51" s="206" t="s">
        <v>2445</v>
      </c>
      <c r="D51" s="294" t="s">
        <v>2397</v>
      </c>
      <c r="E51" s="294" t="s">
        <v>2446</v>
      </c>
    </row>
    <row r="52" spans="1:5" ht="26.25" customHeight="1">
      <c r="A52" s="260">
        <v>41879</v>
      </c>
      <c r="B52" s="247" t="s">
        <v>2407</v>
      </c>
      <c r="C52" s="206" t="s">
        <v>2408</v>
      </c>
      <c r="D52" s="294" t="s">
        <v>2409</v>
      </c>
      <c r="E52" s="294" t="s">
        <v>2447</v>
      </c>
    </row>
    <row r="53" spans="1:5" ht="26.25" customHeight="1">
      <c r="A53" s="260">
        <v>41879</v>
      </c>
      <c r="B53" s="247" t="s">
        <v>2422</v>
      </c>
      <c r="C53" s="206" t="s">
        <v>2448</v>
      </c>
      <c r="D53" s="294" t="s">
        <v>2397</v>
      </c>
      <c r="E53" s="294" t="s">
        <v>2423</v>
      </c>
    </row>
    <row r="54" spans="1:5" ht="26.25" customHeight="1">
      <c r="A54" s="260">
        <v>41878</v>
      </c>
      <c r="B54" s="247" t="s">
        <v>2169</v>
      </c>
      <c r="C54" s="206" t="s">
        <v>2424</v>
      </c>
      <c r="D54" s="294" t="s">
        <v>2397</v>
      </c>
      <c r="E54" s="294" t="s">
        <v>2425</v>
      </c>
    </row>
    <row r="55" spans="1:5" ht="26.25" customHeight="1">
      <c r="A55" s="260">
        <v>41877</v>
      </c>
      <c r="B55" s="247" t="s">
        <v>2422</v>
      </c>
      <c r="C55" s="206" t="s">
        <v>2421</v>
      </c>
      <c r="D55" s="294" t="s">
        <v>2426</v>
      </c>
      <c r="E55" s="294" t="s">
        <v>2449</v>
      </c>
    </row>
    <row r="56" spans="1:5" ht="26.25" customHeight="1">
      <c r="A56" s="260">
        <v>41877</v>
      </c>
      <c r="B56" s="247" t="s">
        <v>1627</v>
      </c>
      <c r="C56" s="206" t="s">
        <v>2427</v>
      </c>
      <c r="D56" s="294" t="s">
        <v>2397</v>
      </c>
      <c r="E56" s="294" t="s">
        <v>2428</v>
      </c>
    </row>
    <row r="57" spans="1:5" ht="26.25" customHeight="1">
      <c r="A57" s="260">
        <v>41877</v>
      </c>
      <c r="B57" s="210" t="s">
        <v>37</v>
      </c>
      <c r="C57" s="206" t="s">
        <v>2410</v>
      </c>
      <c r="D57" s="294" t="s">
        <v>2411</v>
      </c>
      <c r="E57" s="294" t="s">
        <v>2412</v>
      </c>
    </row>
    <row r="58" spans="1:5" ht="26.25" customHeight="1">
      <c r="A58" s="260">
        <v>41877</v>
      </c>
      <c r="B58" s="247" t="s">
        <v>2413</v>
      </c>
      <c r="C58" s="206" t="s">
        <v>2414</v>
      </c>
      <c r="D58" s="294" t="s">
        <v>2415</v>
      </c>
      <c r="E58" s="294" t="s">
        <v>2416</v>
      </c>
    </row>
    <row r="59" spans="1:5" ht="26.25" customHeight="1">
      <c r="A59" s="260">
        <v>41876</v>
      </c>
      <c r="B59" s="265" t="s">
        <v>2084</v>
      </c>
      <c r="C59" s="206" t="s">
        <v>2368</v>
      </c>
      <c r="D59" s="294" t="s">
        <v>2369</v>
      </c>
      <c r="E59" s="294" t="s">
        <v>2370</v>
      </c>
    </row>
    <row r="60" spans="1:5" ht="26.25" customHeight="1">
      <c r="A60" s="260">
        <v>41874</v>
      </c>
      <c r="B60" s="265" t="s">
        <v>2145</v>
      </c>
      <c r="C60" s="206" t="s">
        <v>2384</v>
      </c>
      <c r="D60" s="294" t="s">
        <v>2385</v>
      </c>
      <c r="E60" s="294" t="s">
        <v>2386</v>
      </c>
    </row>
    <row r="61" spans="1:5" ht="26.25" customHeight="1">
      <c r="A61" s="260">
        <v>41873</v>
      </c>
      <c r="B61" s="247" t="s">
        <v>1784</v>
      </c>
      <c r="C61" s="206" t="s">
        <v>692</v>
      </c>
      <c r="D61" s="294" t="s">
        <v>2371</v>
      </c>
      <c r="E61" s="294" t="s">
        <v>2372</v>
      </c>
    </row>
    <row r="62" spans="1:5" ht="26.25" customHeight="1">
      <c r="A62" s="260">
        <v>41873</v>
      </c>
      <c r="B62" s="247" t="s">
        <v>2375</v>
      </c>
      <c r="C62" s="206" t="s">
        <v>2373</v>
      </c>
      <c r="D62" s="294" t="s">
        <v>2068</v>
      </c>
      <c r="E62" s="294" t="s">
        <v>2374</v>
      </c>
    </row>
    <row r="63" spans="1:5" ht="26.25" customHeight="1">
      <c r="A63" s="260">
        <v>41873</v>
      </c>
      <c r="B63" s="265" t="s">
        <v>2088</v>
      </c>
      <c r="C63" s="206" t="s">
        <v>2388</v>
      </c>
      <c r="D63" s="294" t="s">
        <v>2068</v>
      </c>
      <c r="E63" s="294" t="s">
        <v>2389</v>
      </c>
    </row>
    <row r="64" spans="1:5" ht="26.25" customHeight="1">
      <c r="A64" s="260">
        <v>41872</v>
      </c>
      <c r="B64" s="247" t="s">
        <v>1784</v>
      </c>
      <c r="C64" s="206" t="s">
        <v>2377</v>
      </c>
      <c r="D64" s="294" t="s">
        <v>2376</v>
      </c>
      <c r="E64" s="295" t="s">
        <v>2378</v>
      </c>
    </row>
    <row r="65" spans="1:5" ht="26.25" customHeight="1">
      <c r="A65" s="260">
        <v>41872</v>
      </c>
      <c r="B65" s="247" t="s">
        <v>2381</v>
      </c>
      <c r="C65" s="206" t="s">
        <v>2380</v>
      </c>
      <c r="D65" s="294" t="s">
        <v>2379</v>
      </c>
      <c r="E65" s="295" t="s">
        <v>2387</v>
      </c>
    </row>
    <row r="66" spans="1:5" ht="26.25" customHeight="1">
      <c r="A66" s="260">
        <v>41872</v>
      </c>
      <c r="B66" s="265" t="s">
        <v>2145</v>
      </c>
      <c r="C66" s="206" t="s">
        <v>2390</v>
      </c>
      <c r="D66" s="294" t="s">
        <v>2068</v>
      </c>
      <c r="E66" s="295" t="s">
        <v>2391</v>
      </c>
    </row>
    <row r="67" spans="1:5" ht="26.25" customHeight="1">
      <c r="A67" s="260">
        <v>41872</v>
      </c>
      <c r="B67" s="265" t="s">
        <v>2131</v>
      </c>
      <c r="C67" s="206" t="s">
        <v>2392</v>
      </c>
      <c r="D67" s="294" t="s">
        <v>2393</v>
      </c>
      <c r="E67" s="295" t="s">
        <v>2394</v>
      </c>
    </row>
    <row r="68" spans="1:5" ht="26.25" customHeight="1">
      <c r="A68" s="260">
        <v>41870</v>
      </c>
      <c r="B68" s="210" t="s">
        <v>273</v>
      </c>
      <c r="C68" s="206" t="s">
        <v>2382</v>
      </c>
      <c r="D68" s="294" t="s">
        <v>2068</v>
      </c>
      <c r="E68" s="294" t="s">
        <v>2383</v>
      </c>
    </row>
    <row r="69" spans="1:5" ht="26.25" customHeight="1">
      <c r="A69" s="260">
        <v>41867</v>
      </c>
      <c r="B69" s="210" t="s">
        <v>39</v>
      </c>
      <c r="C69" s="206" t="s">
        <v>2330</v>
      </c>
      <c r="D69" s="294" t="s">
        <v>2331</v>
      </c>
      <c r="E69" s="295" t="s">
        <v>2332</v>
      </c>
    </row>
    <row r="70" spans="1:5" ht="26.25" customHeight="1">
      <c r="A70" s="260">
        <v>41867</v>
      </c>
      <c r="B70" s="247" t="s">
        <v>1784</v>
      </c>
      <c r="C70" s="206" t="s">
        <v>2333</v>
      </c>
      <c r="D70" s="294" t="s">
        <v>2334</v>
      </c>
      <c r="E70" s="294" t="s">
        <v>2335</v>
      </c>
    </row>
    <row r="71" spans="1:5" ht="26.25" customHeight="1">
      <c r="A71" s="260">
        <v>41867</v>
      </c>
      <c r="B71" s="222" t="s">
        <v>53</v>
      </c>
      <c r="C71" s="206" t="s">
        <v>2336</v>
      </c>
      <c r="D71" s="294" t="s">
        <v>2337</v>
      </c>
      <c r="E71" s="295" t="s">
        <v>2338</v>
      </c>
    </row>
    <row r="72" spans="1:5" ht="26.25" customHeight="1">
      <c r="A72" s="260">
        <v>41866</v>
      </c>
      <c r="B72" s="247" t="s">
        <v>1627</v>
      </c>
      <c r="C72" s="206" t="s">
        <v>2327</v>
      </c>
      <c r="D72" s="294" t="s">
        <v>2328</v>
      </c>
      <c r="E72" s="295" t="s">
        <v>2329</v>
      </c>
    </row>
    <row r="73" spans="1:5" ht="26.25" customHeight="1">
      <c r="A73" s="260">
        <v>41866</v>
      </c>
      <c r="B73" s="210" t="s">
        <v>39</v>
      </c>
      <c r="C73" s="206" t="s">
        <v>2311</v>
      </c>
      <c r="D73" s="294" t="s">
        <v>2068</v>
      </c>
      <c r="E73" s="295" t="s">
        <v>2312</v>
      </c>
    </row>
    <row r="74" spans="1:5" ht="26.25" customHeight="1">
      <c r="A74" s="260">
        <v>41866</v>
      </c>
      <c r="B74" s="247" t="s">
        <v>2074</v>
      </c>
      <c r="C74" s="206" t="s">
        <v>2314</v>
      </c>
      <c r="D74" s="294" t="s">
        <v>2313</v>
      </c>
      <c r="E74" s="294" t="s">
        <v>2315</v>
      </c>
    </row>
    <row r="75" spans="1:5" ht="26.25" customHeight="1">
      <c r="A75" s="260">
        <v>41866</v>
      </c>
      <c r="B75" s="247" t="s">
        <v>1784</v>
      </c>
      <c r="C75" s="206" t="s">
        <v>2317</v>
      </c>
      <c r="D75" s="294" t="s">
        <v>2316</v>
      </c>
      <c r="E75" s="295" t="s">
        <v>2318</v>
      </c>
    </row>
    <row r="76" spans="1:5" ht="26.25" customHeight="1">
      <c r="A76" s="260">
        <v>41865</v>
      </c>
      <c r="B76" s="265" t="s">
        <v>2088</v>
      </c>
      <c r="C76" s="206" t="s">
        <v>2320</v>
      </c>
      <c r="D76" s="294" t="s">
        <v>2319</v>
      </c>
      <c r="E76" s="295" t="s">
        <v>2321</v>
      </c>
    </row>
    <row r="77" spans="1:5" ht="26.25" customHeight="1">
      <c r="A77" s="260">
        <v>41865</v>
      </c>
      <c r="B77" s="222" t="s">
        <v>558</v>
      </c>
      <c r="C77" s="206" t="s">
        <v>2323</v>
      </c>
      <c r="D77" s="294" t="s">
        <v>2322</v>
      </c>
      <c r="E77" s="295" t="s">
        <v>2324</v>
      </c>
    </row>
    <row r="78" spans="1:5" ht="26.25" customHeight="1">
      <c r="A78" s="260">
        <v>41865</v>
      </c>
      <c r="B78" s="222" t="s">
        <v>53</v>
      </c>
      <c r="C78" s="206" t="s">
        <v>1137</v>
      </c>
      <c r="D78" s="294" t="s">
        <v>2325</v>
      </c>
      <c r="E78" s="294" t="s">
        <v>2326</v>
      </c>
    </row>
    <row r="79" spans="1:5" ht="26.25" customHeight="1">
      <c r="A79" s="260">
        <v>41863</v>
      </c>
      <c r="B79" s="222" t="s">
        <v>558</v>
      </c>
      <c r="C79" s="206" t="s">
        <v>2288</v>
      </c>
      <c r="D79" s="294" t="s">
        <v>2289</v>
      </c>
      <c r="E79" s="295" t="s">
        <v>2290</v>
      </c>
    </row>
    <row r="80" spans="1:5" ht="26.25" customHeight="1">
      <c r="A80" s="260">
        <v>41863</v>
      </c>
      <c r="B80" s="210" t="s">
        <v>69</v>
      </c>
      <c r="C80" s="206" t="s">
        <v>2287</v>
      </c>
      <c r="D80" s="294" t="s">
        <v>2068</v>
      </c>
      <c r="E80" s="295" t="s">
        <v>2286</v>
      </c>
    </row>
    <row r="81" spans="1:5" ht="26.25" customHeight="1">
      <c r="A81" s="260">
        <v>41863</v>
      </c>
      <c r="B81" s="247" t="s">
        <v>310</v>
      </c>
      <c r="C81" s="206" t="s">
        <v>2283</v>
      </c>
      <c r="D81" s="294" t="s">
        <v>2068</v>
      </c>
      <c r="E81" s="295" t="s">
        <v>2285</v>
      </c>
    </row>
    <row r="82" spans="1:5" ht="26.25" customHeight="1">
      <c r="A82" s="260">
        <v>41860</v>
      </c>
      <c r="B82" s="210" t="s">
        <v>37</v>
      </c>
      <c r="C82" s="206" t="s">
        <v>2067</v>
      </c>
      <c r="D82" s="294" t="s">
        <v>2068</v>
      </c>
      <c r="E82" s="295" t="s">
        <v>2069</v>
      </c>
    </row>
    <row r="83" spans="1:5" ht="26.25" customHeight="1">
      <c r="A83" s="260">
        <v>41860</v>
      </c>
      <c r="B83" s="210" t="s">
        <v>2070</v>
      </c>
      <c r="C83" s="206" t="s">
        <v>2071</v>
      </c>
      <c r="D83" s="294" t="s">
        <v>2072</v>
      </c>
      <c r="E83" s="294" t="s">
        <v>2073</v>
      </c>
    </row>
    <row r="84" spans="1:5" ht="26.25" customHeight="1">
      <c r="A84" s="260">
        <v>41860</v>
      </c>
      <c r="B84" s="247" t="s">
        <v>2074</v>
      </c>
      <c r="C84" s="206" t="s">
        <v>2075</v>
      </c>
      <c r="D84" s="294" t="s">
        <v>2076</v>
      </c>
      <c r="E84" s="295" t="s">
        <v>2077</v>
      </c>
    </row>
    <row r="85" spans="1:5" ht="26.25" customHeight="1">
      <c r="A85" s="260">
        <v>41859</v>
      </c>
      <c r="B85" s="222" t="s">
        <v>53</v>
      </c>
      <c r="C85" s="206" t="s">
        <v>2078</v>
      </c>
      <c r="D85" s="294" t="s">
        <v>2079</v>
      </c>
      <c r="E85" s="295" t="s">
        <v>2080</v>
      </c>
    </row>
    <row r="86" spans="1:5" ht="26.25" customHeight="1">
      <c r="A86" s="260">
        <v>41859</v>
      </c>
      <c r="B86" s="247" t="s">
        <v>58</v>
      </c>
      <c r="C86" s="206" t="s">
        <v>2081</v>
      </c>
      <c r="D86" s="294" t="s">
        <v>2079</v>
      </c>
      <c r="E86" s="294" t="s">
        <v>2082</v>
      </c>
    </row>
    <row r="87" spans="1:5" ht="26.25" customHeight="1">
      <c r="A87" s="260">
        <v>41859</v>
      </c>
      <c r="B87" s="210" t="s">
        <v>43</v>
      </c>
      <c r="C87" s="206" t="s">
        <v>2083</v>
      </c>
      <c r="D87" s="294" t="s">
        <v>2079</v>
      </c>
      <c r="E87" s="294" t="s">
        <v>2284</v>
      </c>
    </row>
    <row r="88" spans="1:5" ht="26.25" customHeight="1">
      <c r="A88" s="260">
        <v>41858</v>
      </c>
      <c r="B88" s="265" t="s">
        <v>2084</v>
      </c>
      <c r="C88" s="206" t="s">
        <v>2085</v>
      </c>
      <c r="D88" s="294" t="s">
        <v>2086</v>
      </c>
      <c r="E88" s="296" t="s">
        <v>2087</v>
      </c>
    </row>
    <row r="89" spans="1:5" ht="26.25" customHeight="1">
      <c r="A89" s="260">
        <v>41858</v>
      </c>
      <c r="B89" s="265" t="s">
        <v>2088</v>
      </c>
      <c r="C89" s="206" t="s">
        <v>2089</v>
      </c>
      <c r="D89" s="294" t="s">
        <v>2090</v>
      </c>
      <c r="E89" s="295" t="s">
        <v>2091</v>
      </c>
    </row>
    <row r="90" spans="1:5" ht="26.25" customHeight="1">
      <c r="A90" s="260">
        <v>41857</v>
      </c>
      <c r="B90" s="222" t="s">
        <v>2092</v>
      </c>
      <c r="C90" s="206" t="s">
        <v>2093</v>
      </c>
      <c r="D90" s="294" t="s">
        <v>2086</v>
      </c>
      <c r="E90" s="294" t="s">
        <v>2094</v>
      </c>
    </row>
    <row r="91" spans="1:5" ht="26.25" customHeight="1">
      <c r="A91" s="260">
        <v>41856</v>
      </c>
      <c r="B91" s="265" t="s">
        <v>2095</v>
      </c>
      <c r="C91" s="206" t="s">
        <v>2096</v>
      </c>
      <c r="D91" s="294" t="s">
        <v>2097</v>
      </c>
      <c r="E91" s="294" t="s">
        <v>2098</v>
      </c>
    </row>
    <row r="92" spans="1:5" ht="26.25" customHeight="1">
      <c r="A92" s="260">
        <v>41856</v>
      </c>
      <c r="B92" s="265" t="s">
        <v>2099</v>
      </c>
      <c r="C92" s="206" t="s">
        <v>2100</v>
      </c>
      <c r="D92" s="294" t="s">
        <v>2101</v>
      </c>
      <c r="E92" s="294" t="s">
        <v>2102</v>
      </c>
    </row>
    <row r="93" spans="1:5" ht="26.25" customHeight="1">
      <c r="A93" s="260">
        <v>41855</v>
      </c>
      <c r="B93" s="210" t="s">
        <v>2103</v>
      </c>
      <c r="C93" s="206" t="s">
        <v>2104</v>
      </c>
      <c r="D93" s="294" t="s">
        <v>2076</v>
      </c>
      <c r="E93" s="295" t="s">
        <v>2105</v>
      </c>
    </row>
    <row r="94" spans="1:5" ht="26.25" customHeight="1">
      <c r="A94" s="260">
        <v>41855</v>
      </c>
      <c r="B94" s="222" t="s">
        <v>53</v>
      </c>
      <c r="C94" s="206" t="s">
        <v>2078</v>
      </c>
      <c r="D94" s="294" t="s">
        <v>2106</v>
      </c>
      <c r="E94" s="295" t="s">
        <v>2107</v>
      </c>
    </row>
    <row r="95" spans="1:5" ht="26.25" customHeight="1">
      <c r="A95" s="260">
        <v>41852</v>
      </c>
      <c r="B95" s="265" t="s">
        <v>2088</v>
      </c>
      <c r="C95" s="206" t="s">
        <v>2108</v>
      </c>
      <c r="D95" s="294" t="s">
        <v>2109</v>
      </c>
      <c r="E95" s="295" t="s">
        <v>2110</v>
      </c>
    </row>
    <row r="96" spans="1:5" ht="26.25" customHeight="1">
      <c r="A96" s="260">
        <v>41852</v>
      </c>
      <c r="B96" s="265" t="s">
        <v>2088</v>
      </c>
      <c r="C96" s="206" t="s">
        <v>2108</v>
      </c>
      <c r="D96" s="294" t="s">
        <v>2111</v>
      </c>
      <c r="E96" s="295" t="s">
        <v>2112</v>
      </c>
    </row>
    <row r="97" spans="1:5" ht="26.25" customHeight="1">
      <c r="A97" s="260">
        <v>41852</v>
      </c>
      <c r="B97" s="265" t="s">
        <v>2088</v>
      </c>
      <c r="C97" s="206" t="s">
        <v>2113</v>
      </c>
      <c r="D97" s="294" t="s">
        <v>2114</v>
      </c>
      <c r="E97" s="295" t="s">
        <v>2115</v>
      </c>
    </row>
    <row r="98" spans="1:5" ht="26.25" customHeight="1">
      <c r="A98" s="260">
        <v>41851</v>
      </c>
      <c r="B98" s="247" t="s">
        <v>2116</v>
      </c>
      <c r="C98" s="206" t="s">
        <v>2117</v>
      </c>
      <c r="D98" s="294" t="s">
        <v>2118</v>
      </c>
      <c r="E98" s="295" t="s">
        <v>2119</v>
      </c>
    </row>
    <row r="99" spans="1:5" ht="26.25" customHeight="1">
      <c r="A99" s="260">
        <v>41850</v>
      </c>
      <c r="B99" s="210" t="s">
        <v>37</v>
      </c>
      <c r="C99" s="206" t="s">
        <v>2120</v>
      </c>
      <c r="D99" s="294" t="s">
        <v>2121</v>
      </c>
      <c r="E99" s="295" t="s">
        <v>2122</v>
      </c>
    </row>
    <row r="100" spans="1:5" ht="26.25" customHeight="1">
      <c r="A100" s="260">
        <v>41850</v>
      </c>
      <c r="B100" s="247" t="s">
        <v>2123</v>
      </c>
      <c r="C100" s="206" t="s">
        <v>2124</v>
      </c>
      <c r="D100" s="294" t="s">
        <v>2118</v>
      </c>
      <c r="E100" s="294" t="s">
        <v>2125</v>
      </c>
    </row>
    <row r="101" spans="1:5" ht="26.25" customHeight="1">
      <c r="A101" s="260">
        <v>41850</v>
      </c>
      <c r="B101" s="247" t="s">
        <v>2126</v>
      </c>
      <c r="C101" s="206" t="s">
        <v>2127</v>
      </c>
      <c r="D101" s="294" t="s">
        <v>2128</v>
      </c>
      <c r="E101" s="294" t="s">
        <v>2129</v>
      </c>
    </row>
    <row r="102" spans="1:5" ht="26.25" customHeight="1">
      <c r="A102" s="260">
        <v>41850</v>
      </c>
      <c r="B102" s="247" t="s">
        <v>2126</v>
      </c>
      <c r="C102" s="206" t="s">
        <v>2127</v>
      </c>
      <c r="D102" s="294" t="s">
        <v>2076</v>
      </c>
      <c r="E102" s="294" t="s">
        <v>2130</v>
      </c>
    </row>
    <row r="103" spans="1:5" ht="26.25" customHeight="1">
      <c r="A103" s="260">
        <v>41848</v>
      </c>
      <c r="B103" s="265" t="s">
        <v>2131</v>
      </c>
      <c r="C103" s="206" t="s">
        <v>2132</v>
      </c>
      <c r="D103" s="294" t="s">
        <v>2133</v>
      </c>
      <c r="E103" s="294" t="s">
        <v>2134</v>
      </c>
    </row>
    <row r="104" spans="1:5" ht="26.25" customHeight="1">
      <c r="A104" s="260">
        <v>41846</v>
      </c>
      <c r="B104" s="210" t="s">
        <v>2135</v>
      </c>
      <c r="C104" s="206" t="s">
        <v>2136</v>
      </c>
      <c r="D104" s="294" t="s">
        <v>2137</v>
      </c>
      <c r="E104" s="294" t="s">
        <v>2138</v>
      </c>
    </row>
    <row r="105" spans="1:5" ht="37.5" customHeight="1">
      <c r="A105" s="260">
        <v>41846</v>
      </c>
      <c r="B105" s="210" t="s">
        <v>39</v>
      </c>
      <c r="C105" s="206" t="s">
        <v>2139</v>
      </c>
      <c r="D105" s="294" t="s">
        <v>2140</v>
      </c>
      <c r="E105" s="294" t="s">
        <v>2141</v>
      </c>
    </row>
    <row r="106" spans="1:5" ht="26.25" customHeight="1">
      <c r="A106" s="260">
        <v>41846</v>
      </c>
      <c r="B106" s="247" t="s">
        <v>2142</v>
      </c>
      <c r="C106" s="206" t="s">
        <v>2075</v>
      </c>
      <c r="D106" s="294" t="s">
        <v>2143</v>
      </c>
      <c r="E106" s="294" t="s">
        <v>2144</v>
      </c>
    </row>
    <row r="107" spans="1:5" ht="24.75" customHeight="1">
      <c r="A107" s="260">
        <v>41846</v>
      </c>
      <c r="B107" s="265" t="s">
        <v>2145</v>
      </c>
      <c r="C107" s="206" t="s">
        <v>798</v>
      </c>
      <c r="D107" s="294" t="s">
        <v>2146</v>
      </c>
      <c r="E107" s="294" t="s">
        <v>2147</v>
      </c>
    </row>
    <row r="108" spans="1:5" ht="26.25" customHeight="1">
      <c r="A108" s="260">
        <v>41845</v>
      </c>
      <c r="B108" s="222" t="s">
        <v>2148</v>
      </c>
      <c r="C108" s="206" t="s">
        <v>2149</v>
      </c>
      <c r="D108" s="294" t="s">
        <v>2150</v>
      </c>
      <c r="E108" s="294" t="s">
        <v>2151</v>
      </c>
    </row>
    <row r="109" spans="1:5" ht="26.25" customHeight="1">
      <c r="A109" s="260">
        <v>41845</v>
      </c>
      <c r="B109" s="265" t="s">
        <v>2095</v>
      </c>
      <c r="C109" s="206" t="s">
        <v>811</v>
      </c>
      <c r="D109" s="294" t="s">
        <v>2152</v>
      </c>
      <c r="E109" s="294" t="s">
        <v>2153</v>
      </c>
    </row>
    <row r="110" spans="1:5" ht="18" customHeight="1">
      <c r="A110" s="260">
        <v>41845</v>
      </c>
      <c r="B110" s="265" t="s">
        <v>2088</v>
      </c>
      <c r="C110" s="206" t="s">
        <v>800</v>
      </c>
      <c r="D110" s="294" t="s">
        <v>2154</v>
      </c>
      <c r="E110" s="294" t="s">
        <v>2155</v>
      </c>
    </row>
    <row r="111" spans="1:5" ht="26.25" customHeight="1">
      <c r="A111" s="260">
        <v>41845</v>
      </c>
      <c r="B111" s="265" t="s">
        <v>2099</v>
      </c>
      <c r="C111" s="206" t="s">
        <v>2156</v>
      </c>
      <c r="D111" s="294" t="s">
        <v>2086</v>
      </c>
      <c r="E111" s="294" t="s">
        <v>2157</v>
      </c>
    </row>
    <row r="112" spans="1:5" ht="24.75" customHeight="1">
      <c r="A112" s="260">
        <v>41845</v>
      </c>
      <c r="B112" s="265" t="s">
        <v>2145</v>
      </c>
      <c r="C112" s="206" t="s">
        <v>798</v>
      </c>
      <c r="D112" s="294" t="s">
        <v>2158</v>
      </c>
      <c r="E112" s="294" t="s">
        <v>2159</v>
      </c>
    </row>
    <row r="113" spans="1:5" ht="26.25" customHeight="1">
      <c r="A113" s="260">
        <v>41844</v>
      </c>
      <c r="B113" s="265" t="s">
        <v>2084</v>
      </c>
      <c r="C113" s="206" t="s">
        <v>796</v>
      </c>
      <c r="D113" s="294" t="s">
        <v>2160</v>
      </c>
      <c r="E113" s="295" t="s">
        <v>2161</v>
      </c>
    </row>
    <row r="114" spans="1:5" ht="26.25" customHeight="1">
      <c r="A114" s="260">
        <v>41844</v>
      </c>
      <c r="B114" s="265" t="s">
        <v>2131</v>
      </c>
      <c r="C114" s="206" t="s">
        <v>806</v>
      </c>
      <c r="D114" s="294" t="s">
        <v>2162</v>
      </c>
      <c r="E114" s="294" t="s">
        <v>2163</v>
      </c>
    </row>
    <row r="115" spans="1:5" ht="26.25" customHeight="1">
      <c r="A115" s="260">
        <v>41844</v>
      </c>
      <c r="B115" s="265" t="s">
        <v>2131</v>
      </c>
      <c r="C115" s="206" t="s">
        <v>806</v>
      </c>
      <c r="D115" s="294" t="s">
        <v>2079</v>
      </c>
      <c r="E115" s="294" t="s">
        <v>2164</v>
      </c>
    </row>
    <row r="116" spans="1:5" ht="26.25" customHeight="1">
      <c r="A116" s="260">
        <v>41843</v>
      </c>
      <c r="B116" s="247" t="s">
        <v>2165</v>
      </c>
      <c r="C116" s="206" t="s">
        <v>2166</v>
      </c>
      <c r="D116" s="294" t="s">
        <v>2167</v>
      </c>
      <c r="E116" s="297" t="s">
        <v>2168</v>
      </c>
    </row>
    <row r="117" spans="1:5" ht="26.25" customHeight="1">
      <c r="A117" s="29">
        <v>41842</v>
      </c>
      <c r="B117" s="247" t="s">
        <v>2169</v>
      </c>
      <c r="C117" s="206" t="s">
        <v>2170</v>
      </c>
      <c r="D117" s="294" t="s">
        <v>2171</v>
      </c>
      <c r="E117" s="294" t="s">
        <v>2172</v>
      </c>
    </row>
    <row r="118" spans="1:5" ht="26.25" customHeight="1">
      <c r="A118" s="29">
        <v>41842</v>
      </c>
      <c r="B118" s="247" t="s">
        <v>2173</v>
      </c>
      <c r="C118" s="206" t="s">
        <v>2174</v>
      </c>
      <c r="D118" s="294" t="s">
        <v>2175</v>
      </c>
      <c r="E118" s="294" t="s">
        <v>2176</v>
      </c>
    </row>
    <row r="119" spans="1:5" ht="26.25" customHeight="1">
      <c r="A119" s="260">
        <v>41842</v>
      </c>
      <c r="B119" s="210" t="s">
        <v>2177</v>
      </c>
      <c r="C119" s="206" t="s">
        <v>2178</v>
      </c>
      <c r="D119" s="294" t="s">
        <v>2179</v>
      </c>
      <c r="E119" s="294" t="s">
        <v>2180</v>
      </c>
    </row>
    <row r="120" spans="1:5" ht="26.25" customHeight="1">
      <c r="A120" s="260">
        <v>41841</v>
      </c>
      <c r="B120" s="261" t="s">
        <v>2181</v>
      </c>
      <c r="C120" s="206" t="s">
        <v>2182</v>
      </c>
      <c r="D120" s="294" t="s">
        <v>2183</v>
      </c>
      <c r="E120" s="294" t="s">
        <v>2184</v>
      </c>
    </row>
    <row r="121" spans="1:5" ht="26.25" customHeight="1">
      <c r="A121" s="260">
        <v>41838</v>
      </c>
      <c r="B121" s="265" t="s">
        <v>2185</v>
      </c>
      <c r="C121" s="206" t="s">
        <v>2186</v>
      </c>
      <c r="D121" s="294" t="s">
        <v>2187</v>
      </c>
      <c r="E121" s="294" t="s">
        <v>2188</v>
      </c>
    </row>
    <row r="122" spans="1:5" ht="26.25" customHeight="1">
      <c r="A122" s="260">
        <v>41838</v>
      </c>
      <c r="B122" s="247" t="s">
        <v>2189</v>
      </c>
      <c r="C122" s="206" t="s">
        <v>2190</v>
      </c>
      <c r="D122" s="294" t="s">
        <v>2191</v>
      </c>
      <c r="E122" s="294" t="s">
        <v>2192</v>
      </c>
    </row>
    <row r="123" spans="1:5" ht="26.25" customHeight="1">
      <c r="A123" s="260">
        <v>41835</v>
      </c>
      <c r="B123" s="247" t="s">
        <v>2189</v>
      </c>
      <c r="C123" s="206" t="s">
        <v>2190</v>
      </c>
      <c r="D123" s="294" t="s">
        <v>2193</v>
      </c>
      <c r="E123" s="294" t="s">
        <v>2194</v>
      </c>
    </row>
    <row r="124" spans="1:5" ht="26.25" customHeight="1">
      <c r="A124" s="260">
        <v>41835</v>
      </c>
      <c r="B124" s="222" t="s">
        <v>2195</v>
      </c>
      <c r="C124" s="206" t="s">
        <v>2196</v>
      </c>
      <c r="D124" s="294" t="s">
        <v>2193</v>
      </c>
      <c r="E124" s="294" t="s">
        <v>2197</v>
      </c>
    </row>
    <row r="125" spans="1:5" ht="26.25" customHeight="1">
      <c r="A125" s="260">
        <v>41835</v>
      </c>
      <c r="B125" s="210" t="s">
        <v>2198</v>
      </c>
      <c r="C125" s="206" t="s">
        <v>2199</v>
      </c>
      <c r="D125" s="294" t="s">
        <v>2193</v>
      </c>
      <c r="E125" s="294" t="s">
        <v>2200</v>
      </c>
    </row>
    <row r="126" spans="1:5" ht="26.25" customHeight="1">
      <c r="A126" s="260">
        <v>41835</v>
      </c>
      <c r="B126" s="210" t="s">
        <v>2198</v>
      </c>
      <c r="C126" s="206" t="s">
        <v>2199</v>
      </c>
      <c r="D126" s="294" t="s">
        <v>2201</v>
      </c>
      <c r="E126" s="294" t="s">
        <v>2202</v>
      </c>
    </row>
    <row r="127" spans="1:5" ht="26.25" customHeight="1">
      <c r="A127" s="260">
        <v>41835</v>
      </c>
      <c r="B127" s="247" t="s">
        <v>2203</v>
      </c>
      <c r="C127" s="206" t="s">
        <v>2204</v>
      </c>
      <c r="D127" s="294" t="s">
        <v>2193</v>
      </c>
      <c r="E127" s="294" t="s">
        <v>2205</v>
      </c>
    </row>
    <row r="128" spans="1:5" ht="26.25" customHeight="1">
      <c r="A128" s="260">
        <v>41835</v>
      </c>
      <c r="B128" s="247" t="s">
        <v>2206</v>
      </c>
      <c r="C128" s="206" t="s">
        <v>2207</v>
      </c>
      <c r="D128" s="294" t="s">
        <v>2208</v>
      </c>
      <c r="E128" s="294" t="s">
        <v>2209</v>
      </c>
    </row>
    <row r="129" spans="1:5" ht="25.5" customHeight="1">
      <c r="A129" s="260">
        <v>41835</v>
      </c>
      <c r="B129" s="247" t="s">
        <v>2210</v>
      </c>
      <c r="C129" s="206" t="s">
        <v>2211</v>
      </c>
      <c r="D129" s="294" t="s">
        <v>2193</v>
      </c>
      <c r="E129" s="294" t="s">
        <v>2212</v>
      </c>
    </row>
    <row r="130" spans="1:5" ht="24">
      <c r="A130" s="260">
        <v>41835</v>
      </c>
      <c r="B130" s="222" t="s">
        <v>2213</v>
      </c>
      <c r="C130" s="206" t="s">
        <v>2214</v>
      </c>
      <c r="D130" s="294" t="s">
        <v>2193</v>
      </c>
      <c r="E130" s="294" t="s">
        <v>2215</v>
      </c>
    </row>
    <row r="131" spans="1:5" ht="26.25" customHeight="1">
      <c r="A131" s="260">
        <v>41835</v>
      </c>
      <c r="B131" s="247" t="s">
        <v>2216</v>
      </c>
      <c r="C131" s="206" t="s">
        <v>2217</v>
      </c>
      <c r="D131" s="294" t="s">
        <v>2208</v>
      </c>
      <c r="E131" s="294" t="s">
        <v>2218</v>
      </c>
    </row>
    <row r="132" spans="1:5" ht="18.75" customHeight="1">
      <c r="A132" s="260">
        <v>41835</v>
      </c>
      <c r="B132" s="210" t="s">
        <v>39</v>
      </c>
      <c r="C132" s="206" t="s">
        <v>2219</v>
      </c>
      <c r="D132" s="294" t="s">
        <v>2220</v>
      </c>
      <c r="E132" s="294" t="s">
        <v>2221</v>
      </c>
    </row>
    <row r="133" spans="1:5" ht="24">
      <c r="A133" s="260">
        <v>41835</v>
      </c>
      <c r="B133" s="247" t="s">
        <v>2222</v>
      </c>
      <c r="C133" s="206" t="s">
        <v>2223</v>
      </c>
      <c r="D133" s="294" t="s">
        <v>2193</v>
      </c>
      <c r="E133" s="294" t="s">
        <v>2224</v>
      </c>
    </row>
    <row r="134" spans="1:5" ht="28.5" customHeight="1">
      <c r="A134" s="260">
        <v>41835</v>
      </c>
      <c r="B134" s="261" t="s">
        <v>30</v>
      </c>
      <c r="C134" s="206" t="s">
        <v>2225</v>
      </c>
      <c r="D134" s="294" t="s">
        <v>2193</v>
      </c>
      <c r="E134" s="294" t="s">
        <v>2226</v>
      </c>
    </row>
    <row r="135" spans="1:5" ht="28.5" customHeight="1">
      <c r="A135" s="260">
        <v>41835</v>
      </c>
      <c r="B135" s="247" t="s">
        <v>58</v>
      </c>
      <c r="C135" s="206" t="s">
        <v>2227</v>
      </c>
      <c r="D135" s="294" t="s">
        <v>2193</v>
      </c>
      <c r="E135" s="294" t="s">
        <v>2228</v>
      </c>
    </row>
    <row r="136" spans="1:5" ht="28.5" customHeight="1">
      <c r="A136" s="260">
        <v>41834</v>
      </c>
      <c r="B136" s="261" t="s">
        <v>2181</v>
      </c>
      <c r="C136" s="206" t="s">
        <v>2182</v>
      </c>
      <c r="D136" s="294" t="s">
        <v>2193</v>
      </c>
      <c r="E136" s="294" t="s">
        <v>2229</v>
      </c>
    </row>
    <row r="137" spans="1:5" ht="26.25" customHeight="1">
      <c r="A137" s="260">
        <v>41831</v>
      </c>
      <c r="B137" s="210" t="s">
        <v>39</v>
      </c>
      <c r="C137" s="206" t="s">
        <v>2219</v>
      </c>
      <c r="D137" s="294" t="s">
        <v>2230</v>
      </c>
      <c r="E137" s="294" t="s">
        <v>2231</v>
      </c>
    </row>
    <row r="138" spans="1:5" ht="26.25" customHeight="1">
      <c r="A138" s="260">
        <v>41831</v>
      </c>
      <c r="B138" s="247" t="s">
        <v>2232</v>
      </c>
      <c r="C138" s="206" t="s">
        <v>807</v>
      </c>
      <c r="D138" s="294" t="s">
        <v>2193</v>
      </c>
      <c r="E138" s="294" t="s">
        <v>2233</v>
      </c>
    </row>
    <row r="139" spans="1:5" ht="26.25" customHeight="1">
      <c r="A139" s="260">
        <v>41831</v>
      </c>
      <c r="B139" s="210" t="s">
        <v>2234</v>
      </c>
      <c r="C139" s="206" t="s">
        <v>2235</v>
      </c>
      <c r="D139" s="294" t="s">
        <v>2193</v>
      </c>
      <c r="E139" s="294" t="s">
        <v>2236</v>
      </c>
    </row>
    <row r="140" spans="1:5" ht="26.25" customHeight="1">
      <c r="A140" s="260">
        <v>41830</v>
      </c>
      <c r="B140" s="247" t="s">
        <v>2237</v>
      </c>
      <c r="C140" s="206" t="s">
        <v>804</v>
      </c>
      <c r="D140" s="294" t="s">
        <v>2193</v>
      </c>
      <c r="E140" s="294" t="s">
        <v>2238</v>
      </c>
    </row>
    <row r="141" spans="1:5" ht="26.25" customHeight="1">
      <c r="A141" s="260">
        <v>41830</v>
      </c>
      <c r="B141" s="247" t="s">
        <v>2239</v>
      </c>
      <c r="C141" s="206" t="s">
        <v>2240</v>
      </c>
      <c r="D141" s="294" t="s">
        <v>2241</v>
      </c>
      <c r="E141" s="294" t="s">
        <v>2242</v>
      </c>
    </row>
    <row r="142" spans="1:5" ht="26.25" customHeight="1">
      <c r="A142" s="260">
        <v>41830</v>
      </c>
      <c r="B142" s="247" t="s">
        <v>2216</v>
      </c>
      <c r="C142" s="206" t="s">
        <v>2217</v>
      </c>
      <c r="D142" s="294" t="s">
        <v>2208</v>
      </c>
      <c r="E142" s="294" t="s">
        <v>2243</v>
      </c>
    </row>
    <row r="143" spans="1:5" ht="26.25" customHeight="1">
      <c r="A143" s="260">
        <v>41829</v>
      </c>
      <c r="B143" s="247" t="s">
        <v>2244</v>
      </c>
      <c r="C143" s="206" t="s">
        <v>2245</v>
      </c>
      <c r="D143" s="294" t="s">
        <v>2246</v>
      </c>
      <c r="E143" s="294" t="s">
        <v>2247</v>
      </c>
    </row>
    <row r="144" spans="1:5" ht="26.25" customHeight="1">
      <c r="A144" s="260">
        <v>41829</v>
      </c>
      <c r="B144" s="247" t="s">
        <v>2248</v>
      </c>
      <c r="C144" s="206" t="s">
        <v>2249</v>
      </c>
      <c r="D144" s="294" t="s">
        <v>2193</v>
      </c>
      <c r="E144" s="294" t="s">
        <v>2250</v>
      </c>
    </row>
    <row r="145" spans="1:5" ht="26.25" customHeight="1">
      <c r="A145" s="260">
        <v>41829</v>
      </c>
      <c r="B145" s="222" t="s">
        <v>53</v>
      </c>
      <c r="C145" s="206" t="s">
        <v>2251</v>
      </c>
      <c r="D145" s="294" t="s">
        <v>2193</v>
      </c>
      <c r="E145" s="294" t="s">
        <v>2252</v>
      </c>
    </row>
    <row r="146" spans="1:5" ht="26.25" customHeight="1">
      <c r="A146" s="260">
        <v>41828</v>
      </c>
      <c r="B146" s="222" t="s">
        <v>2253</v>
      </c>
      <c r="C146" s="206" t="s">
        <v>2254</v>
      </c>
      <c r="D146" s="294" t="s">
        <v>2193</v>
      </c>
      <c r="E146" s="294" t="s">
        <v>2255</v>
      </c>
    </row>
    <row r="147" spans="1:5" ht="26.25" customHeight="1">
      <c r="A147" s="260">
        <v>41755</v>
      </c>
      <c r="B147" s="261" t="s">
        <v>30</v>
      </c>
      <c r="C147" s="206" t="s">
        <v>2225</v>
      </c>
      <c r="D147" s="294" t="s">
        <v>2256</v>
      </c>
      <c r="E147" s="294" t="s">
        <v>2257</v>
      </c>
    </row>
    <row r="148" spans="1:5" ht="26.25" customHeight="1">
      <c r="A148" s="260">
        <v>41755</v>
      </c>
      <c r="B148" s="210" t="s">
        <v>2258</v>
      </c>
      <c r="C148" s="206" t="s">
        <v>2259</v>
      </c>
      <c r="D148" s="294" t="s">
        <v>2260</v>
      </c>
      <c r="E148" s="294" t="s">
        <v>2261</v>
      </c>
    </row>
    <row r="149" spans="1:5" ht="26.25" customHeight="1">
      <c r="A149" s="260">
        <v>41754</v>
      </c>
      <c r="B149" s="210" t="s">
        <v>39</v>
      </c>
      <c r="C149" s="206" t="s">
        <v>2219</v>
      </c>
      <c r="D149" s="294" t="s">
        <v>2260</v>
      </c>
      <c r="E149" s="294" t="s">
        <v>2262</v>
      </c>
    </row>
    <row r="150" spans="1:5" ht="26.25" customHeight="1">
      <c r="A150" s="260">
        <v>41754</v>
      </c>
      <c r="B150" s="247" t="s">
        <v>2248</v>
      </c>
      <c r="C150" s="206" t="s">
        <v>2249</v>
      </c>
      <c r="D150" s="294" t="s">
        <v>2263</v>
      </c>
      <c r="E150" s="294" t="s">
        <v>2264</v>
      </c>
    </row>
    <row r="151" spans="1:5" ht="26.25" customHeight="1">
      <c r="A151" s="260">
        <v>41754</v>
      </c>
      <c r="B151" s="247" t="s">
        <v>58</v>
      </c>
      <c r="C151" s="206" t="s">
        <v>2227</v>
      </c>
      <c r="D151" s="294" t="s">
        <v>2265</v>
      </c>
      <c r="E151" s="294" t="s">
        <v>2266</v>
      </c>
    </row>
    <row r="152" spans="1:5" ht="26.25" customHeight="1">
      <c r="A152" s="260">
        <v>41754</v>
      </c>
      <c r="B152" s="247" t="s">
        <v>2189</v>
      </c>
      <c r="C152" s="206" t="s">
        <v>2190</v>
      </c>
      <c r="D152" s="294" t="s">
        <v>2263</v>
      </c>
      <c r="E152" s="294" t="s">
        <v>2267</v>
      </c>
    </row>
    <row r="153" spans="1:5" ht="26.25" customHeight="1">
      <c r="A153" s="260">
        <v>41754</v>
      </c>
      <c r="B153" s="222" t="s">
        <v>2195</v>
      </c>
      <c r="C153" s="206" t="s">
        <v>2196</v>
      </c>
      <c r="D153" s="294" t="s">
        <v>2265</v>
      </c>
      <c r="E153" s="294" t="s">
        <v>2268</v>
      </c>
    </row>
    <row r="154" spans="1:5" ht="26.25" customHeight="1">
      <c r="A154" s="260">
        <v>41753</v>
      </c>
      <c r="B154" s="247" t="s">
        <v>2203</v>
      </c>
      <c r="C154" s="206" t="s">
        <v>2204</v>
      </c>
      <c r="D154" s="294" t="s">
        <v>2265</v>
      </c>
      <c r="E154" s="294" t="s">
        <v>2269</v>
      </c>
    </row>
    <row r="155" spans="1:5" ht="26.25" customHeight="1">
      <c r="A155" s="260">
        <v>41753</v>
      </c>
      <c r="B155" s="247" t="s">
        <v>2222</v>
      </c>
      <c r="C155" s="206" t="s">
        <v>2223</v>
      </c>
      <c r="D155" s="294" t="s">
        <v>2263</v>
      </c>
      <c r="E155" s="294" t="s">
        <v>2270</v>
      </c>
    </row>
    <row r="156" spans="1:5" ht="26.25" customHeight="1">
      <c r="A156" s="260">
        <v>41752</v>
      </c>
      <c r="B156" s="247" t="s">
        <v>2239</v>
      </c>
      <c r="C156" s="206" t="s">
        <v>2240</v>
      </c>
      <c r="D156" s="294" t="s">
        <v>2260</v>
      </c>
      <c r="E156" s="294" t="s">
        <v>2271</v>
      </c>
    </row>
    <row r="157" spans="1:5" ht="26.25" customHeight="1">
      <c r="A157" s="260">
        <v>41752</v>
      </c>
      <c r="B157" s="247" t="s">
        <v>2272</v>
      </c>
      <c r="C157" s="206" t="s">
        <v>803</v>
      </c>
      <c r="D157" s="294" t="s">
        <v>2273</v>
      </c>
      <c r="E157" s="294" t="s">
        <v>2274</v>
      </c>
    </row>
    <row r="158" spans="1:5" ht="26.25" customHeight="1">
      <c r="A158" s="260">
        <v>41751</v>
      </c>
      <c r="B158" s="247" t="s">
        <v>2244</v>
      </c>
      <c r="C158" s="206" t="s">
        <v>2245</v>
      </c>
      <c r="D158" s="294" t="s">
        <v>2260</v>
      </c>
      <c r="E158" s="294" t="s">
        <v>2275</v>
      </c>
    </row>
    <row r="159" spans="1:5" ht="26.25" customHeight="1">
      <c r="A159" s="260">
        <v>41751</v>
      </c>
      <c r="B159" s="210" t="s">
        <v>2276</v>
      </c>
      <c r="C159" s="206" t="s">
        <v>2277</v>
      </c>
      <c r="D159" s="294" t="s">
        <v>2278</v>
      </c>
      <c r="E159" s="294" t="s">
        <v>2279</v>
      </c>
    </row>
    <row r="160" spans="1:5" ht="26.25" customHeight="1">
      <c r="A160" s="260">
        <v>41751</v>
      </c>
      <c r="B160" s="247" t="s">
        <v>2280</v>
      </c>
      <c r="C160" s="206" t="s">
        <v>2281</v>
      </c>
      <c r="D160" s="294" t="s">
        <v>2260</v>
      </c>
      <c r="E160" s="294" t="s">
        <v>2282</v>
      </c>
    </row>
    <row r="161" spans="1:5" ht="26.25" customHeight="1">
      <c r="A161" s="260">
        <v>41748</v>
      </c>
      <c r="B161" s="222" t="s">
        <v>53</v>
      </c>
      <c r="C161" s="206" t="s">
        <v>1868</v>
      </c>
      <c r="D161" s="263" t="s">
        <v>1869</v>
      </c>
      <c r="E161" s="263" t="s">
        <v>1906</v>
      </c>
    </row>
    <row r="162" spans="1:5" ht="26.25" customHeight="1">
      <c r="A162" s="276" t="s">
        <v>1879</v>
      </c>
      <c r="B162" s="247" t="s">
        <v>1889</v>
      </c>
      <c r="C162" s="206" t="s">
        <v>1888</v>
      </c>
      <c r="D162" s="263" t="s">
        <v>1890</v>
      </c>
      <c r="E162" s="263" t="s">
        <v>1891</v>
      </c>
    </row>
    <row r="163" spans="1:5" ht="26.25" customHeight="1">
      <c r="A163" s="260">
        <v>41747</v>
      </c>
      <c r="B163" s="222" t="s">
        <v>1244</v>
      </c>
      <c r="C163" s="206" t="s">
        <v>1870</v>
      </c>
      <c r="D163" s="263" t="s">
        <v>1895</v>
      </c>
      <c r="E163" s="263" t="s">
        <v>1884</v>
      </c>
    </row>
    <row r="164" spans="1:5" ht="26.25" customHeight="1">
      <c r="A164" s="260">
        <v>41747</v>
      </c>
      <c r="B164" s="247" t="s">
        <v>1627</v>
      </c>
      <c r="C164" s="206" t="s">
        <v>1874</v>
      </c>
      <c r="D164" s="263" t="s">
        <v>1877</v>
      </c>
      <c r="E164" s="263" t="s">
        <v>1878</v>
      </c>
    </row>
    <row r="165" spans="1:5" ht="26.25" customHeight="1">
      <c r="A165" s="260">
        <v>41746</v>
      </c>
      <c r="B165" s="222" t="s">
        <v>1293</v>
      </c>
      <c r="C165" s="206" t="s">
        <v>1873</v>
      </c>
      <c r="D165" s="263" t="s">
        <v>1875</v>
      </c>
      <c r="E165" s="263" t="s">
        <v>1876</v>
      </c>
    </row>
    <row r="166" spans="1:5" ht="26.25" customHeight="1">
      <c r="A166" s="260">
        <v>41746</v>
      </c>
      <c r="B166" s="210" t="s">
        <v>710</v>
      </c>
      <c r="C166" s="206" t="s">
        <v>1883</v>
      </c>
      <c r="D166" s="263" t="s">
        <v>1886</v>
      </c>
      <c r="E166" s="263" t="s">
        <v>1904</v>
      </c>
    </row>
    <row r="167" spans="1:5" ht="26.25" customHeight="1">
      <c r="A167" s="260">
        <v>41745</v>
      </c>
      <c r="B167" s="210" t="s">
        <v>710</v>
      </c>
      <c r="C167" s="206" t="s">
        <v>1883</v>
      </c>
      <c r="D167" s="263" t="s">
        <v>1894</v>
      </c>
      <c r="E167" s="263" t="s">
        <v>1885</v>
      </c>
    </row>
    <row r="168" spans="1:5" ht="26.25" customHeight="1">
      <c r="A168" s="260">
        <v>41744</v>
      </c>
      <c r="B168" s="247" t="s">
        <v>1723</v>
      </c>
      <c r="C168" s="206" t="s">
        <v>1872</v>
      </c>
      <c r="D168" s="263" t="s">
        <v>1898</v>
      </c>
      <c r="E168" s="263" t="s">
        <v>1907</v>
      </c>
    </row>
    <row r="169" spans="1:5" ht="26.25" customHeight="1">
      <c r="A169" s="260">
        <v>41744</v>
      </c>
      <c r="B169" s="210" t="s">
        <v>1893</v>
      </c>
      <c r="C169" s="206" t="s">
        <v>1892</v>
      </c>
      <c r="D169" s="263" t="s">
        <v>1896</v>
      </c>
      <c r="E169" s="263" t="s">
        <v>1897</v>
      </c>
    </row>
    <row r="170" spans="1:5" ht="26.25" customHeight="1">
      <c r="A170" s="260">
        <v>41744</v>
      </c>
      <c r="B170" s="210" t="s">
        <v>69</v>
      </c>
      <c r="C170" s="206" t="s">
        <v>1880</v>
      </c>
      <c r="D170" s="263" t="s">
        <v>1882</v>
      </c>
      <c r="E170" s="263" t="s">
        <v>1881</v>
      </c>
    </row>
    <row r="171" spans="1:5" ht="26.25" customHeight="1">
      <c r="A171" s="260">
        <v>41744</v>
      </c>
      <c r="B171" s="247" t="s">
        <v>1560</v>
      </c>
      <c r="C171" s="206" t="s">
        <v>1871</v>
      </c>
      <c r="D171" s="263" t="s">
        <v>1899</v>
      </c>
      <c r="E171" s="263" t="s">
        <v>1905</v>
      </c>
    </row>
    <row r="172" spans="1:5" ht="26.25" customHeight="1">
      <c r="A172" s="260">
        <v>41740</v>
      </c>
      <c r="B172" s="210" t="s">
        <v>257</v>
      </c>
      <c r="C172" s="206" t="s">
        <v>258</v>
      </c>
      <c r="D172" s="263" t="s">
        <v>1814</v>
      </c>
      <c r="E172" s="263" t="s">
        <v>1827</v>
      </c>
    </row>
    <row r="173" spans="1:5" ht="26.25" customHeight="1">
      <c r="A173" s="260">
        <v>41740</v>
      </c>
      <c r="B173" s="247" t="s">
        <v>1782</v>
      </c>
      <c r="C173" s="249" t="s">
        <v>1281</v>
      </c>
      <c r="D173" s="263" t="s">
        <v>1792</v>
      </c>
      <c r="E173" s="263" t="s">
        <v>1824</v>
      </c>
    </row>
    <row r="174" spans="1:5" ht="26.25" customHeight="1">
      <c r="A174" s="260">
        <v>41739</v>
      </c>
      <c r="B174" s="222" t="s">
        <v>1834</v>
      </c>
      <c r="C174" s="271" t="s">
        <v>1825</v>
      </c>
      <c r="D174" s="272" t="s">
        <v>1826</v>
      </c>
      <c r="E174" s="263" t="s">
        <v>1835</v>
      </c>
    </row>
    <row r="175" spans="1:5" ht="26.25" customHeight="1">
      <c r="A175" s="260">
        <v>41739</v>
      </c>
      <c r="B175" s="247" t="s">
        <v>1555</v>
      </c>
      <c r="C175" s="249" t="s">
        <v>1556</v>
      </c>
      <c r="D175" s="263" t="s">
        <v>1828</v>
      </c>
      <c r="E175" s="263" t="s">
        <v>1829</v>
      </c>
    </row>
    <row r="176" spans="1:5" ht="26.25" customHeight="1">
      <c r="A176" s="260">
        <v>41739</v>
      </c>
      <c r="B176" s="222" t="s">
        <v>132</v>
      </c>
      <c r="C176" s="206" t="s">
        <v>212</v>
      </c>
      <c r="D176" s="274" t="s">
        <v>1778</v>
      </c>
      <c r="E176" s="272" t="s">
        <v>1838</v>
      </c>
    </row>
    <row r="177" spans="1:5" ht="26.25" customHeight="1">
      <c r="A177" s="260">
        <v>41739</v>
      </c>
      <c r="B177" s="261" t="s">
        <v>30</v>
      </c>
      <c r="C177" s="262" t="s">
        <v>815</v>
      </c>
      <c r="D177" s="263" t="s">
        <v>1792</v>
      </c>
      <c r="E177" s="263" t="s">
        <v>1808</v>
      </c>
    </row>
    <row r="178" spans="1:5" s="268" customFormat="1" ht="26.25" customHeight="1">
      <c r="A178" s="29">
        <v>41739</v>
      </c>
      <c r="B178" s="247" t="s">
        <v>1777</v>
      </c>
      <c r="C178" s="249" t="s">
        <v>224</v>
      </c>
      <c r="D178" s="248" t="s">
        <v>1791</v>
      </c>
      <c r="E178" s="248" t="s">
        <v>1793</v>
      </c>
    </row>
    <row r="179" spans="1:5" s="268" customFormat="1" ht="26.25" customHeight="1">
      <c r="A179" s="29">
        <v>41739</v>
      </c>
      <c r="B179" s="247" t="s">
        <v>1806</v>
      </c>
      <c r="C179" s="249" t="s">
        <v>1807</v>
      </c>
      <c r="D179" s="248" t="s">
        <v>1792</v>
      </c>
      <c r="E179" s="248" t="s">
        <v>1809</v>
      </c>
    </row>
    <row r="180" spans="1:5" s="268" customFormat="1" ht="26.25" customHeight="1">
      <c r="A180" s="29">
        <v>41739</v>
      </c>
      <c r="B180" s="275" t="s">
        <v>1810</v>
      </c>
      <c r="C180" s="249" t="s">
        <v>1811</v>
      </c>
      <c r="D180" s="248" t="s">
        <v>1792</v>
      </c>
      <c r="E180" s="248" t="s">
        <v>1812</v>
      </c>
    </row>
    <row r="181" spans="1:5" s="268" customFormat="1" ht="26.25" customHeight="1">
      <c r="A181" s="29">
        <v>41739</v>
      </c>
      <c r="B181" s="222" t="s">
        <v>1244</v>
      </c>
      <c r="C181" s="206" t="s">
        <v>1245</v>
      </c>
      <c r="D181" s="248" t="s">
        <v>1818</v>
      </c>
      <c r="E181" s="248" t="s">
        <v>1819</v>
      </c>
    </row>
    <row r="182" spans="1:5" s="268" customFormat="1" ht="26.25" customHeight="1">
      <c r="A182" s="29">
        <v>41739</v>
      </c>
      <c r="B182" s="222" t="s">
        <v>1822</v>
      </c>
      <c r="C182" s="206" t="s">
        <v>1823</v>
      </c>
      <c r="D182" s="248" t="s">
        <v>1820</v>
      </c>
      <c r="E182" s="248" t="s">
        <v>1821</v>
      </c>
    </row>
    <row r="183" spans="1:5" s="268" customFormat="1" ht="26.25" customHeight="1">
      <c r="A183" s="29">
        <v>41738</v>
      </c>
      <c r="B183" s="222" t="s">
        <v>1834</v>
      </c>
      <c r="C183" s="270" t="s">
        <v>1825</v>
      </c>
      <c r="D183" s="248" t="s">
        <v>1832</v>
      </c>
      <c r="E183" s="248" t="s">
        <v>1833</v>
      </c>
    </row>
    <row r="184" spans="1:5" s="268" customFormat="1" ht="26.25" customHeight="1">
      <c r="A184" s="29">
        <v>41738</v>
      </c>
      <c r="B184" s="222" t="s">
        <v>558</v>
      </c>
      <c r="C184" s="249" t="s">
        <v>1816</v>
      </c>
      <c r="D184" s="248" t="s">
        <v>1815</v>
      </c>
      <c r="E184" s="274" t="s">
        <v>1817</v>
      </c>
    </row>
    <row r="185" spans="1:5" s="268" customFormat="1" ht="26.25" customHeight="1">
      <c r="A185" s="29">
        <v>41738</v>
      </c>
      <c r="B185" s="247" t="s">
        <v>1804</v>
      </c>
      <c r="C185" s="249" t="s">
        <v>1805</v>
      </c>
      <c r="D185" s="248" t="s">
        <v>1830</v>
      </c>
      <c r="E185" s="248" t="s">
        <v>1831</v>
      </c>
    </row>
    <row r="186" spans="1:5" s="268" customFormat="1" ht="26.25" customHeight="1">
      <c r="A186" s="29">
        <v>41738</v>
      </c>
      <c r="B186" s="247" t="s">
        <v>1553</v>
      </c>
      <c r="C186" s="249" t="s">
        <v>1531</v>
      </c>
      <c r="D186" s="268" t="s">
        <v>1836</v>
      </c>
      <c r="E186" s="248" t="s">
        <v>1837</v>
      </c>
    </row>
    <row r="187" spans="1:5" s="268" customFormat="1" ht="26.25" customHeight="1">
      <c r="A187" s="29">
        <v>41738</v>
      </c>
      <c r="B187" s="247" t="s">
        <v>1634</v>
      </c>
      <c r="C187" s="249" t="s">
        <v>1635</v>
      </c>
      <c r="D187" s="269" t="s">
        <v>1802</v>
      </c>
      <c r="E187" s="248" t="s">
        <v>1803</v>
      </c>
    </row>
    <row r="188" spans="1:5" s="268" customFormat="1" ht="26.25" customHeight="1">
      <c r="A188" s="29">
        <v>41737</v>
      </c>
      <c r="B188" s="247" t="s">
        <v>1723</v>
      </c>
      <c r="C188" s="249" t="s">
        <v>221</v>
      </c>
      <c r="D188" s="248" t="s">
        <v>1794</v>
      </c>
      <c r="E188" s="248" t="s">
        <v>1795</v>
      </c>
    </row>
    <row r="189" spans="1:5" s="268" customFormat="1" ht="26.25" customHeight="1">
      <c r="A189" s="29">
        <v>41737</v>
      </c>
      <c r="B189" s="222" t="s">
        <v>27</v>
      </c>
      <c r="C189" s="206" t="s">
        <v>1200</v>
      </c>
      <c r="D189" s="248" t="s">
        <v>1800</v>
      </c>
      <c r="E189" s="248" t="s">
        <v>1801</v>
      </c>
    </row>
    <row r="190" spans="1:5" ht="26.25" customHeight="1">
      <c r="A190" s="264">
        <v>41737</v>
      </c>
      <c r="B190" s="265" t="s">
        <v>1796</v>
      </c>
      <c r="C190" s="266" t="s">
        <v>1797</v>
      </c>
      <c r="D190" s="267" t="s">
        <v>1798</v>
      </c>
      <c r="E190" s="267" t="s">
        <v>1799</v>
      </c>
    </row>
    <row r="191" spans="1:5" ht="26.25" customHeight="1">
      <c r="A191" s="29">
        <v>41726</v>
      </c>
      <c r="B191" s="247" t="s">
        <v>1784</v>
      </c>
      <c r="C191" s="249" t="s">
        <v>1783</v>
      </c>
      <c r="D191" s="248" t="s">
        <v>1785</v>
      </c>
      <c r="E191" s="248" t="s">
        <v>1787</v>
      </c>
    </row>
    <row r="192" spans="1:5" ht="26.25" customHeight="1">
      <c r="A192" s="29">
        <v>41726</v>
      </c>
      <c r="B192" s="247" t="s">
        <v>1782</v>
      </c>
      <c r="C192" s="249" t="s">
        <v>1780</v>
      </c>
      <c r="D192" s="248" t="s">
        <v>1781</v>
      </c>
      <c r="E192" s="248" t="s">
        <v>1788</v>
      </c>
    </row>
    <row r="193" spans="1:5" ht="26.25" customHeight="1">
      <c r="A193" s="29">
        <v>41725</v>
      </c>
      <c r="B193" s="247" t="s">
        <v>1614</v>
      </c>
      <c r="C193" s="249" t="s">
        <v>1779</v>
      </c>
      <c r="D193" s="248" t="s">
        <v>1758</v>
      </c>
      <c r="E193" s="248" t="s">
        <v>1789</v>
      </c>
    </row>
    <row r="194" spans="1:5" ht="26.25" customHeight="1">
      <c r="A194" s="29">
        <v>41725</v>
      </c>
      <c r="B194" s="247" t="s">
        <v>1777</v>
      </c>
      <c r="C194" s="249" t="s">
        <v>1776</v>
      </c>
      <c r="D194" s="248" t="s">
        <v>1778</v>
      </c>
      <c r="E194" s="248" t="s">
        <v>1790</v>
      </c>
    </row>
    <row r="195" spans="1:5" ht="26.25" customHeight="1">
      <c r="A195" s="29">
        <v>41725</v>
      </c>
      <c r="B195" s="247" t="s">
        <v>1773</v>
      </c>
      <c r="C195" s="249" t="s">
        <v>1772</v>
      </c>
      <c r="D195" s="248" t="s">
        <v>1775</v>
      </c>
      <c r="E195" s="248" t="s">
        <v>1774</v>
      </c>
    </row>
    <row r="196" spans="1:5" ht="26.25" customHeight="1">
      <c r="A196" s="29">
        <v>41725</v>
      </c>
      <c r="B196" s="247" t="s">
        <v>1771</v>
      </c>
      <c r="C196" s="249" t="s">
        <v>1770</v>
      </c>
      <c r="D196" s="248" t="s">
        <v>1769</v>
      </c>
      <c r="E196" s="248" t="s">
        <v>1768</v>
      </c>
    </row>
    <row r="197" spans="1:5" ht="26.25" customHeight="1">
      <c r="A197" s="29">
        <v>41723</v>
      </c>
      <c r="B197" s="247" t="s">
        <v>1766</v>
      </c>
      <c r="C197" s="249" t="s">
        <v>1764</v>
      </c>
      <c r="D197" s="248" t="s">
        <v>1765</v>
      </c>
      <c r="E197" s="248" t="s">
        <v>1767</v>
      </c>
    </row>
    <row r="198" spans="1:5" ht="26.25" customHeight="1">
      <c r="A198" s="29">
        <v>41723</v>
      </c>
      <c r="B198" s="247" t="s">
        <v>1760</v>
      </c>
      <c r="C198" s="249" t="s">
        <v>1761</v>
      </c>
      <c r="D198" s="248" t="s">
        <v>1762</v>
      </c>
      <c r="E198" s="248" t="s">
        <v>1763</v>
      </c>
    </row>
    <row r="199" spans="1:5" ht="26.25" customHeight="1">
      <c r="A199" s="29">
        <v>41722</v>
      </c>
      <c r="B199" s="247" t="s">
        <v>1757</v>
      </c>
      <c r="C199" s="249" t="s">
        <v>1756</v>
      </c>
      <c r="D199" s="248" t="s">
        <v>1758</v>
      </c>
      <c r="E199" s="248" t="s">
        <v>1759</v>
      </c>
    </row>
    <row r="200" spans="1:5" ht="26.25" customHeight="1">
      <c r="A200" s="29">
        <v>41722</v>
      </c>
      <c r="B200" s="247" t="s">
        <v>1752</v>
      </c>
      <c r="C200" s="249" t="s">
        <v>1753</v>
      </c>
      <c r="D200" s="248" t="s">
        <v>1754</v>
      </c>
      <c r="E200" s="248" t="s">
        <v>1755</v>
      </c>
    </row>
    <row r="201" spans="1:5" ht="26.25" customHeight="1">
      <c r="A201" s="29">
        <v>41722</v>
      </c>
      <c r="B201" s="247" t="s">
        <v>1749</v>
      </c>
      <c r="C201" s="249" t="s">
        <v>1748</v>
      </c>
      <c r="D201" s="248" t="s">
        <v>1750</v>
      </c>
      <c r="E201" s="248" t="s">
        <v>1751</v>
      </c>
    </row>
    <row r="202" spans="1:5" ht="26.25" customHeight="1">
      <c r="A202" s="29">
        <v>41719</v>
      </c>
      <c r="B202" s="247" t="s">
        <v>136</v>
      </c>
      <c r="C202" s="249" t="s">
        <v>173</v>
      </c>
      <c r="D202" s="248" t="s">
        <v>1713</v>
      </c>
      <c r="E202" s="248" t="s">
        <v>1714</v>
      </c>
    </row>
    <row r="203" spans="1:5" ht="26.25" customHeight="1">
      <c r="A203" s="29">
        <v>41718</v>
      </c>
      <c r="B203" s="247" t="s">
        <v>1716</v>
      </c>
      <c r="C203" s="249" t="s">
        <v>1715</v>
      </c>
      <c r="D203" s="248" t="s">
        <v>1717</v>
      </c>
      <c r="E203" s="248" t="s">
        <v>1718</v>
      </c>
    </row>
    <row r="204" spans="1:5" ht="26.25" customHeight="1">
      <c r="A204" s="29">
        <v>41717</v>
      </c>
      <c r="B204" s="247" t="s">
        <v>1727</v>
      </c>
      <c r="C204" s="249" t="s">
        <v>1726</v>
      </c>
      <c r="D204" s="248" t="s">
        <v>1728</v>
      </c>
      <c r="E204" s="248" t="s">
        <v>1731</v>
      </c>
    </row>
    <row r="205" spans="1:5" ht="26.25" customHeight="1">
      <c r="A205" s="29">
        <v>41717</v>
      </c>
      <c r="B205" s="247" t="s">
        <v>1723</v>
      </c>
      <c r="C205" s="249" t="s">
        <v>1722</v>
      </c>
      <c r="D205" s="248" t="s">
        <v>1724</v>
      </c>
      <c r="E205" s="248" t="s">
        <v>1725</v>
      </c>
    </row>
    <row r="206" spans="1:5" ht="26.25" customHeight="1">
      <c r="A206" s="29">
        <v>41716</v>
      </c>
      <c r="B206" s="247" t="s">
        <v>1720</v>
      </c>
      <c r="C206" s="249" t="s">
        <v>1719</v>
      </c>
      <c r="D206" s="248" t="s">
        <v>1721</v>
      </c>
      <c r="E206" s="248" t="s">
        <v>1730</v>
      </c>
    </row>
    <row r="207" spans="1:5" ht="26.25" customHeight="1">
      <c r="A207" s="29">
        <v>41711</v>
      </c>
      <c r="B207" s="247" t="s">
        <v>1610</v>
      </c>
      <c r="C207" s="249" t="s">
        <v>195</v>
      </c>
      <c r="D207" s="248" t="s">
        <v>1637</v>
      </c>
      <c r="E207" s="248" t="s">
        <v>1638</v>
      </c>
    </row>
    <row r="208" spans="1:5" ht="26.25" customHeight="1">
      <c r="A208" s="29">
        <v>41710</v>
      </c>
      <c r="B208" s="247" t="s">
        <v>1634</v>
      </c>
      <c r="C208" s="249" t="s">
        <v>1635</v>
      </c>
      <c r="D208" s="248" t="s">
        <v>1636</v>
      </c>
      <c r="E208" s="248" t="s">
        <v>1641</v>
      </c>
    </row>
    <row r="209" spans="1:5" ht="26.25" customHeight="1">
      <c r="A209" s="29">
        <v>41709</v>
      </c>
      <c r="B209" s="247" t="s">
        <v>1630</v>
      </c>
      <c r="C209" s="249" t="s">
        <v>1631</v>
      </c>
      <c r="D209" s="248" t="s">
        <v>1632</v>
      </c>
      <c r="E209" s="248" t="s">
        <v>1633</v>
      </c>
    </row>
    <row r="210" spans="1:5" ht="26.25" customHeight="1">
      <c r="A210" s="29">
        <v>41709</v>
      </c>
      <c r="B210" s="247" t="s">
        <v>1627</v>
      </c>
      <c r="C210" s="249" t="s">
        <v>1626</v>
      </c>
      <c r="D210" s="248" t="s">
        <v>1628</v>
      </c>
      <c r="E210" s="248" t="s">
        <v>1629</v>
      </c>
    </row>
    <row r="211" spans="1:5" ht="26.25" customHeight="1">
      <c r="A211" s="29">
        <v>41705</v>
      </c>
      <c r="B211" s="247" t="s">
        <v>1610</v>
      </c>
      <c r="C211" s="249" t="s">
        <v>1611</v>
      </c>
      <c r="D211" s="248" t="s">
        <v>1612</v>
      </c>
      <c r="E211" s="248" t="s">
        <v>1613</v>
      </c>
    </row>
    <row r="212" spans="1:5" ht="26.25" customHeight="1">
      <c r="A212" s="29">
        <v>41704</v>
      </c>
      <c r="B212" s="247" t="s">
        <v>1614</v>
      </c>
      <c r="C212" s="249" t="s">
        <v>1615</v>
      </c>
      <c r="D212" s="248" t="s">
        <v>1616</v>
      </c>
      <c r="E212" s="248" t="s">
        <v>1617</v>
      </c>
    </row>
    <row r="213" spans="1:5" ht="26.25" customHeight="1">
      <c r="A213" s="29">
        <v>41703</v>
      </c>
      <c r="B213" s="247" t="s">
        <v>1618</v>
      </c>
      <c r="C213" s="249" t="s">
        <v>1619</v>
      </c>
      <c r="D213" s="248" t="s">
        <v>1620</v>
      </c>
      <c r="E213" s="248" t="s">
        <v>1621</v>
      </c>
    </row>
    <row r="214" spans="1:5" ht="26.25" customHeight="1">
      <c r="A214" s="29">
        <v>41697</v>
      </c>
      <c r="B214" s="247" t="s">
        <v>1567</v>
      </c>
      <c r="C214" s="249" t="s">
        <v>1568</v>
      </c>
      <c r="D214" s="248" t="s">
        <v>1569</v>
      </c>
      <c r="E214" s="248" t="s">
        <v>1570</v>
      </c>
    </row>
    <row r="215" spans="1:5" ht="26.25" customHeight="1">
      <c r="A215" s="29">
        <v>41697</v>
      </c>
      <c r="B215" s="247" t="s">
        <v>1563</v>
      </c>
      <c r="C215" s="249" t="s">
        <v>1564</v>
      </c>
      <c r="D215" s="248" t="s">
        <v>1565</v>
      </c>
      <c r="E215" s="248" t="s">
        <v>1566</v>
      </c>
    </row>
    <row r="216" spans="1:5" ht="26.25" customHeight="1">
      <c r="A216" s="29">
        <v>41696</v>
      </c>
      <c r="B216" s="247" t="s">
        <v>1560</v>
      </c>
      <c r="C216" s="249" t="s">
        <v>1561</v>
      </c>
      <c r="D216" s="248" t="s">
        <v>1562</v>
      </c>
      <c r="E216" s="248" t="s">
        <v>1575</v>
      </c>
    </row>
    <row r="217" spans="1:5" ht="26.25" customHeight="1">
      <c r="A217" s="29">
        <v>41696</v>
      </c>
      <c r="B217" s="247" t="s">
        <v>1554</v>
      </c>
      <c r="C217" s="249" t="s">
        <v>1548</v>
      </c>
      <c r="D217" s="248" t="s">
        <v>1549</v>
      </c>
      <c r="E217" s="248" t="s">
        <v>1550</v>
      </c>
    </row>
    <row r="218" spans="1:5" ht="26.25" customHeight="1">
      <c r="A218" s="29">
        <v>41696</v>
      </c>
      <c r="B218" s="247" t="s">
        <v>1555</v>
      </c>
      <c r="C218" s="249" t="s">
        <v>1556</v>
      </c>
      <c r="D218" s="248" t="s">
        <v>1549</v>
      </c>
      <c r="E218" s="248" t="s">
        <v>1574</v>
      </c>
    </row>
    <row r="219" spans="1:5" ht="26.25" customHeight="1">
      <c r="A219" s="29">
        <v>41696</v>
      </c>
      <c r="B219" s="247" t="s">
        <v>1557</v>
      </c>
      <c r="C219" s="249" t="s">
        <v>1558</v>
      </c>
      <c r="D219" s="248" t="s">
        <v>1559</v>
      </c>
      <c r="E219" s="248" t="s">
        <v>1573</v>
      </c>
    </row>
    <row r="220" spans="1:5" ht="26.25" customHeight="1">
      <c r="A220" s="29">
        <v>41689</v>
      </c>
      <c r="B220" s="247" t="s">
        <v>1553</v>
      </c>
      <c r="C220" s="249" t="s">
        <v>1531</v>
      </c>
      <c r="D220" s="248" t="s">
        <v>1536</v>
      </c>
      <c r="E220" s="248" t="s">
        <v>1538</v>
      </c>
    </row>
    <row r="221" spans="1:5" ht="26.25" customHeight="1">
      <c r="A221" s="29">
        <v>41688</v>
      </c>
      <c r="B221" s="247" t="s">
        <v>1552</v>
      </c>
      <c r="C221" s="249" t="s">
        <v>1534</v>
      </c>
      <c r="D221" s="248" t="s">
        <v>1535</v>
      </c>
      <c r="E221" s="248" t="s">
        <v>1537</v>
      </c>
    </row>
    <row r="222" spans="1:5" ht="26.25" customHeight="1">
      <c r="A222" s="29">
        <v>41688</v>
      </c>
      <c r="B222" s="247" t="s">
        <v>1551</v>
      </c>
      <c r="C222" s="249" t="s">
        <v>1531</v>
      </c>
      <c r="D222" s="248" t="s">
        <v>1532</v>
      </c>
      <c r="E222" s="248" t="s">
        <v>1533</v>
      </c>
    </row>
    <row r="223" spans="1:5" ht="26.25" customHeight="1">
      <c r="A223" s="29">
        <v>41687</v>
      </c>
      <c r="B223" s="247" t="s">
        <v>960</v>
      </c>
      <c r="C223" s="249" t="s">
        <v>810</v>
      </c>
      <c r="D223" s="248" t="s">
        <v>1514</v>
      </c>
      <c r="E223" s="248" t="s">
        <v>1518</v>
      </c>
    </row>
    <row r="224" spans="1:5" ht="26.25" customHeight="1">
      <c r="A224" s="29">
        <v>41682</v>
      </c>
      <c r="B224" s="247" t="s">
        <v>58</v>
      </c>
      <c r="C224" s="250" t="s">
        <v>1515</v>
      </c>
      <c r="D224" s="248" t="s">
        <v>1516</v>
      </c>
      <c r="E224" s="248" t="s">
        <v>1519</v>
      </c>
    </row>
    <row r="225" spans="1:5" ht="26.25" customHeight="1">
      <c r="A225" s="29">
        <v>41682</v>
      </c>
      <c r="B225" s="244" t="s">
        <v>1017</v>
      </c>
      <c r="C225" s="244" t="s">
        <v>1511</v>
      </c>
      <c r="D225" s="246" t="s">
        <v>1512</v>
      </c>
      <c r="E225" s="245" t="s">
        <v>1513</v>
      </c>
    </row>
    <row r="226" spans="1:5" ht="26.25" customHeight="1">
      <c r="A226" s="29">
        <v>41668</v>
      </c>
      <c r="B226" s="222" t="s">
        <v>1339</v>
      </c>
      <c r="C226" s="206" t="s">
        <v>1338</v>
      </c>
      <c r="D226" s="207" t="s">
        <v>1286</v>
      </c>
      <c r="E226" s="207" t="s">
        <v>1340</v>
      </c>
    </row>
    <row r="227" spans="1:5" ht="26.25" customHeight="1">
      <c r="A227" s="29">
        <v>41667</v>
      </c>
      <c r="B227" s="222" t="s">
        <v>1335</v>
      </c>
      <c r="C227" s="206" t="s">
        <v>1334</v>
      </c>
      <c r="D227" s="207" t="s">
        <v>1337</v>
      </c>
      <c r="E227" s="207" t="s">
        <v>1336</v>
      </c>
    </row>
    <row r="228" spans="1:5" ht="26.25" customHeight="1">
      <c r="A228" s="29">
        <v>41667</v>
      </c>
      <c r="B228" s="222" t="s">
        <v>1330</v>
      </c>
      <c r="C228" s="206" t="s">
        <v>1331</v>
      </c>
      <c r="D228" s="207" t="s">
        <v>1332</v>
      </c>
      <c r="E228" s="207" t="s">
        <v>1333</v>
      </c>
    </row>
    <row r="229" spans="1:5" ht="26.25" customHeight="1">
      <c r="A229" s="29">
        <v>41667</v>
      </c>
      <c r="B229" s="222" t="s">
        <v>1252</v>
      </c>
      <c r="C229" s="206" t="s">
        <v>1291</v>
      </c>
      <c r="D229" s="207" t="s">
        <v>1328</v>
      </c>
      <c r="E229" s="207" t="s">
        <v>1329</v>
      </c>
    </row>
    <row r="230" spans="1:5" ht="26.25" customHeight="1">
      <c r="A230" s="29">
        <v>41666</v>
      </c>
      <c r="B230" s="222" t="s">
        <v>1325</v>
      </c>
      <c r="C230" s="206" t="s">
        <v>1326</v>
      </c>
      <c r="D230" s="207" t="s">
        <v>1246</v>
      </c>
      <c r="E230" s="207" t="s">
        <v>1327</v>
      </c>
    </row>
    <row r="231" spans="1:5" ht="26.25" customHeight="1">
      <c r="A231" s="29">
        <v>41664</v>
      </c>
      <c r="B231" s="222" t="s">
        <v>1256</v>
      </c>
      <c r="C231" s="206" t="s">
        <v>1322</v>
      </c>
      <c r="D231" s="207" t="s">
        <v>1246</v>
      </c>
      <c r="E231" s="207" t="s">
        <v>1323</v>
      </c>
    </row>
    <row r="232" spans="1:5" ht="26.25" customHeight="1">
      <c r="A232" s="29">
        <v>41664</v>
      </c>
      <c r="B232" s="222" t="s">
        <v>1252</v>
      </c>
      <c r="C232" s="206" t="s">
        <v>1291</v>
      </c>
      <c r="D232" s="207" t="s">
        <v>1321</v>
      </c>
      <c r="E232" s="207" t="s">
        <v>1320</v>
      </c>
    </row>
    <row r="233" spans="1:5" ht="26.25" customHeight="1">
      <c r="A233" s="29">
        <v>41663</v>
      </c>
      <c r="B233" s="222" t="s">
        <v>1317</v>
      </c>
      <c r="C233" s="206" t="s">
        <v>1318</v>
      </c>
      <c r="D233" s="207" t="s">
        <v>1246</v>
      </c>
      <c r="E233" s="207" t="s">
        <v>1319</v>
      </c>
    </row>
    <row r="234" spans="1:5" ht="26.25" customHeight="1">
      <c r="A234" s="29">
        <v>41663</v>
      </c>
      <c r="B234" s="222" t="s">
        <v>1315</v>
      </c>
      <c r="C234" s="206" t="s">
        <v>1316</v>
      </c>
      <c r="D234" s="207" t="s">
        <v>1246</v>
      </c>
      <c r="E234" s="207" t="s">
        <v>1324</v>
      </c>
    </row>
    <row r="235" spans="1:5" ht="26.25" customHeight="1">
      <c r="A235" s="29">
        <v>41663</v>
      </c>
      <c r="B235" s="222" t="s">
        <v>1312</v>
      </c>
      <c r="C235" s="206" t="s">
        <v>1313</v>
      </c>
      <c r="D235" s="207" t="s">
        <v>1246</v>
      </c>
      <c r="E235" s="207" t="s">
        <v>1314</v>
      </c>
    </row>
    <row r="236" spans="1:5" ht="26.25" customHeight="1">
      <c r="A236" s="29">
        <v>41662</v>
      </c>
      <c r="B236" s="222" t="s">
        <v>1252</v>
      </c>
      <c r="C236" s="206" t="s">
        <v>1291</v>
      </c>
      <c r="D236" s="207" t="s">
        <v>1310</v>
      </c>
      <c r="E236" s="207" t="s">
        <v>1311</v>
      </c>
    </row>
    <row r="237" spans="1:5" ht="26.25" customHeight="1">
      <c r="A237" s="29">
        <v>41662</v>
      </c>
      <c r="B237" s="222" t="s">
        <v>1307</v>
      </c>
      <c r="C237" s="206" t="s">
        <v>1308</v>
      </c>
      <c r="D237" s="207" t="s">
        <v>1246</v>
      </c>
      <c r="E237" s="207" t="s">
        <v>1309</v>
      </c>
    </row>
    <row r="238" spans="1:5" ht="26.25" customHeight="1">
      <c r="A238" s="29">
        <v>41661</v>
      </c>
      <c r="B238" s="222" t="s">
        <v>1304</v>
      </c>
      <c r="C238" s="206" t="s">
        <v>1305</v>
      </c>
      <c r="D238" s="207" t="s">
        <v>1276</v>
      </c>
      <c r="E238" s="207" t="s">
        <v>1306</v>
      </c>
    </row>
    <row r="239" spans="1:5" ht="26.25" customHeight="1">
      <c r="A239" s="29">
        <v>41661</v>
      </c>
      <c r="B239" s="222" t="s">
        <v>1298</v>
      </c>
      <c r="C239" s="206" t="s">
        <v>1299</v>
      </c>
      <c r="D239" s="207" t="s">
        <v>1302</v>
      </c>
      <c r="E239" s="207" t="s">
        <v>1303</v>
      </c>
    </row>
    <row r="240" spans="1:5" ht="26.25" customHeight="1">
      <c r="A240" s="29">
        <v>41661</v>
      </c>
      <c r="B240" s="222" t="s">
        <v>1298</v>
      </c>
      <c r="C240" s="206" t="s">
        <v>1299</v>
      </c>
      <c r="D240" s="207" t="s">
        <v>1300</v>
      </c>
      <c r="E240" s="207" t="s">
        <v>1301</v>
      </c>
    </row>
    <row r="241" spans="1:5" ht="26.25" customHeight="1">
      <c r="A241" s="29">
        <v>41661</v>
      </c>
      <c r="B241" s="222" t="s">
        <v>1284</v>
      </c>
      <c r="C241" s="206" t="s">
        <v>1285</v>
      </c>
      <c r="D241" s="207" t="s">
        <v>1296</v>
      </c>
      <c r="E241" s="207" t="s">
        <v>1297</v>
      </c>
    </row>
    <row r="242" spans="1:5" ht="26.25" customHeight="1">
      <c r="A242" s="29">
        <v>41660</v>
      </c>
      <c r="B242" s="222" t="s">
        <v>1293</v>
      </c>
      <c r="C242" s="206" t="s">
        <v>1294</v>
      </c>
      <c r="D242" s="207" t="s">
        <v>1246</v>
      </c>
      <c r="E242" s="207" t="s">
        <v>1295</v>
      </c>
    </row>
    <row r="243" spans="1:5" ht="26.25" customHeight="1">
      <c r="A243" s="29">
        <v>41657</v>
      </c>
      <c r="B243" s="222" t="s">
        <v>1252</v>
      </c>
      <c r="C243" s="206" t="s">
        <v>1291</v>
      </c>
      <c r="D243" s="207" t="s">
        <v>1246</v>
      </c>
      <c r="E243" s="207" t="s">
        <v>1292</v>
      </c>
    </row>
    <row r="244" spans="1:5" ht="26.25" customHeight="1">
      <c r="A244" s="29">
        <v>41657</v>
      </c>
      <c r="B244" s="222" t="s">
        <v>1288</v>
      </c>
      <c r="C244" s="206" t="s">
        <v>1289</v>
      </c>
      <c r="D244" s="207" t="s">
        <v>1282</v>
      </c>
      <c r="E244" s="207" t="s">
        <v>1290</v>
      </c>
    </row>
    <row r="245" spans="1:5" ht="26.25" customHeight="1">
      <c r="A245" s="29">
        <v>41657</v>
      </c>
      <c r="B245" s="222" t="s">
        <v>1284</v>
      </c>
      <c r="C245" s="206" t="s">
        <v>1285</v>
      </c>
      <c r="D245" s="207" t="s">
        <v>1286</v>
      </c>
      <c r="E245" s="207" t="s">
        <v>1287</v>
      </c>
    </row>
    <row r="246" spans="1:5" ht="26.25" customHeight="1">
      <c r="A246" s="29">
        <v>41656</v>
      </c>
      <c r="B246" s="222" t="s">
        <v>1280</v>
      </c>
      <c r="C246" s="206" t="s">
        <v>1281</v>
      </c>
      <c r="D246" s="207" t="s">
        <v>1282</v>
      </c>
      <c r="E246" s="207" t="s">
        <v>1283</v>
      </c>
    </row>
    <row r="247" spans="1:5" ht="26.25" customHeight="1">
      <c r="A247" s="29">
        <v>41656</v>
      </c>
      <c r="B247" s="222" t="s">
        <v>1270</v>
      </c>
      <c r="C247" s="206" t="s">
        <v>1271</v>
      </c>
      <c r="D247" s="207" t="s">
        <v>1278</v>
      </c>
      <c r="E247" s="207" t="s">
        <v>1279</v>
      </c>
    </row>
    <row r="248" spans="1:5" ht="26.25" customHeight="1">
      <c r="A248" s="29">
        <v>41656</v>
      </c>
      <c r="B248" s="222" t="s">
        <v>1275</v>
      </c>
      <c r="C248" s="222" t="s">
        <v>1274</v>
      </c>
      <c r="D248" s="207" t="s">
        <v>1276</v>
      </c>
      <c r="E248" s="207" t="s">
        <v>1277</v>
      </c>
    </row>
    <row r="249" spans="1:5" ht="26.25" customHeight="1">
      <c r="A249" s="29">
        <v>41655</v>
      </c>
      <c r="B249" s="222" t="s">
        <v>1270</v>
      </c>
      <c r="C249" s="206" t="s">
        <v>1271</v>
      </c>
      <c r="D249" s="207" t="s">
        <v>1272</v>
      </c>
      <c r="E249" s="207" t="s">
        <v>1273</v>
      </c>
    </row>
    <row r="250" spans="1:5" ht="26.25" customHeight="1">
      <c r="A250" s="29">
        <v>41655</v>
      </c>
      <c r="B250" s="222" t="s">
        <v>1267</v>
      </c>
      <c r="C250" s="206" t="s">
        <v>1268</v>
      </c>
      <c r="D250" s="207" t="s">
        <v>1246</v>
      </c>
      <c r="E250" s="207" t="s">
        <v>1269</v>
      </c>
    </row>
    <row r="251" spans="1:5" ht="26.25" customHeight="1">
      <c r="A251" s="29">
        <v>41654</v>
      </c>
      <c r="B251" s="222" t="s">
        <v>1264</v>
      </c>
      <c r="C251" s="206" t="s">
        <v>1265</v>
      </c>
      <c r="D251" s="207" t="s">
        <v>1246</v>
      </c>
      <c r="E251" s="207" t="s">
        <v>1266</v>
      </c>
    </row>
    <row r="252" spans="1:5" ht="26.25" customHeight="1">
      <c r="A252" s="29">
        <v>41654</v>
      </c>
      <c r="B252" s="222" t="s">
        <v>1261</v>
      </c>
      <c r="C252" s="206" t="s">
        <v>1260</v>
      </c>
      <c r="D252" s="207" t="s">
        <v>1262</v>
      </c>
      <c r="E252" s="207" t="s">
        <v>1263</v>
      </c>
    </row>
    <row r="253" spans="1:5" ht="26.25" customHeight="1">
      <c r="A253" s="29">
        <v>41653</v>
      </c>
      <c r="B253" s="222" t="s">
        <v>1256</v>
      </c>
      <c r="C253" s="206" t="s">
        <v>1257</v>
      </c>
      <c r="D253" s="207" t="s">
        <v>1258</v>
      </c>
      <c r="E253" s="207" t="s">
        <v>1259</v>
      </c>
    </row>
    <row r="254" spans="1:5" ht="26.25" customHeight="1">
      <c r="A254" s="29">
        <v>41653</v>
      </c>
      <c r="B254" s="222" t="s">
        <v>1252</v>
      </c>
      <c r="C254" s="206" t="s">
        <v>1251</v>
      </c>
      <c r="D254" s="207" t="s">
        <v>1254</v>
      </c>
      <c r="E254" s="207" t="s">
        <v>1255</v>
      </c>
    </row>
    <row r="255" spans="1:5" ht="26.25" customHeight="1">
      <c r="A255" s="29">
        <v>41653</v>
      </c>
      <c r="B255" s="222" t="s">
        <v>1253</v>
      </c>
      <c r="C255" s="206" t="s">
        <v>1248</v>
      </c>
      <c r="D255" s="207" t="s">
        <v>1249</v>
      </c>
      <c r="E255" s="207" t="s">
        <v>1250</v>
      </c>
    </row>
    <row r="256" spans="1:5" ht="26.25" customHeight="1">
      <c r="A256" s="29">
        <v>41653</v>
      </c>
      <c r="B256" s="222" t="s">
        <v>1244</v>
      </c>
      <c r="C256" s="206" t="s">
        <v>1245</v>
      </c>
      <c r="D256" s="207" t="s">
        <v>1246</v>
      </c>
      <c r="E256" s="207" t="s">
        <v>1247</v>
      </c>
    </row>
    <row r="257" spans="1:5" ht="26.25" customHeight="1">
      <c r="A257" s="29">
        <v>41650</v>
      </c>
      <c r="B257" s="222" t="s">
        <v>1240</v>
      </c>
      <c r="C257" s="206" t="s">
        <v>1241</v>
      </c>
      <c r="D257" s="207" t="s">
        <v>1242</v>
      </c>
      <c r="E257" s="207" t="s">
        <v>1243</v>
      </c>
    </row>
    <row r="258" spans="1:5" ht="26.25" customHeight="1">
      <c r="A258" s="29">
        <v>41650</v>
      </c>
      <c r="B258" s="222" t="s">
        <v>40</v>
      </c>
      <c r="C258" s="206" t="s">
        <v>1084</v>
      </c>
      <c r="D258" s="207" t="s">
        <v>1197</v>
      </c>
      <c r="E258" s="207" t="s">
        <v>1205</v>
      </c>
    </row>
    <row r="259" spans="1:5" ht="26.25" customHeight="1">
      <c r="A259" s="29">
        <v>41650</v>
      </c>
      <c r="B259" s="222" t="s">
        <v>60</v>
      </c>
      <c r="C259" s="206" t="s">
        <v>799</v>
      </c>
      <c r="D259" s="207" t="s">
        <v>1206</v>
      </c>
      <c r="E259" s="207" t="s">
        <v>1207</v>
      </c>
    </row>
    <row r="260" spans="1:5" ht="26.25" customHeight="1">
      <c r="A260" s="29">
        <v>41650</v>
      </c>
      <c r="B260" s="222" t="s">
        <v>32</v>
      </c>
      <c r="C260" s="206" t="s">
        <v>796</v>
      </c>
      <c r="D260" s="207" t="s">
        <v>1208</v>
      </c>
      <c r="E260" s="207" t="s">
        <v>1209</v>
      </c>
    </row>
    <row r="261" spans="1:5" ht="26.25" customHeight="1">
      <c r="A261" s="29">
        <v>41649</v>
      </c>
      <c r="B261" s="222" t="s">
        <v>1198</v>
      </c>
      <c r="C261" s="206" t="s">
        <v>1199</v>
      </c>
      <c r="D261" s="207" t="s">
        <v>1208</v>
      </c>
      <c r="E261" s="207" t="s">
        <v>1210</v>
      </c>
    </row>
    <row r="262" spans="1:5" ht="26.25" customHeight="1">
      <c r="A262" s="29">
        <v>41649</v>
      </c>
      <c r="B262" s="222" t="s">
        <v>27</v>
      </c>
      <c r="C262" s="206" t="s">
        <v>1200</v>
      </c>
      <c r="D262" s="207" t="s">
        <v>1211</v>
      </c>
      <c r="E262" s="207" t="s">
        <v>1212</v>
      </c>
    </row>
    <row r="263" spans="1:5" ht="26.25" customHeight="1">
      <c r="A263" s="29">
        <v>41649</v>
      </c>
      <c r="B263" s="222" t="s">
        <v>894</v>
      </c>
      <c r="C263" s="206" t="s">
        <v>804</v>
      </c>
      <c r="D263" s="207" t="s">
        <v>1213</v>
      </c>
      <c r="E263" s="207" t="s">
        <v>1214</v>
      </c>
    </row>
    <row r="264" spans="1:5" ht="26.25" customHeight="1">
      <c r="A264" s="29">
        <v>41647</v>
      </c>
      <c r="B264" s="222" t="s">
        <v>1198</v>
      </c>
      <c r="C264" s="206" t="s">
        <v>1199</v>
      </c>
      <c r="D264" s="207" t="s">
        <v>1215</v>
      </c>
      <c r="E264" s="207" t="s">
        <v>1216</v>
      </c>
    </row>
    <row r="265" spans="1:5" ht="26.25" customHeight="1">
      <c r="A265" s="29">
        <v>41647</v>
      </c>
      <c r="B265" s="222" t="s">
        <v>46</v>
      </c>
      <c r="C265" s="206" t="s">
        <v>797</v>
      </c>
      <c r="D265" s="207" t="s">
        <v>1217</v>
      </c>
      <c r="E265" s="207" t="s">
        <v>1218</v>
      </c>
    </row>
    <row r="266" spans="1:5" ht="26.25" customHeight="1">
      <c r="A266" s="29">
        <v>41647</v>
      </c>
      <c r="B266" s="222" t="s">
        <v>50</v>
      </c>
      <c r="C266" s="206" t="s">
        <v>807</v>
      </c>
      <c r="D266" s="207" t="s">
        <v>1201</v>
      </c>
      <c r="E266" s="207" t="s">
        <v>1219</v>
      </c>
    </row>
    <row r="267" spans="1:5" ht="26.25" customHeight="1">
      <c r="A267" s="29">
        <v>41647</v>
      </c>
      <c r="B267" s="222" t="s">
        <v>50</v>
      </c>
      <c r="C267" s="206" t="s">
        <v>807</v>
      </c>
      <c r="D267" s="207" t="s">
        <v>1220</v>
      </c>
      <c r="E267" s="207" t="s">
        <v>1221</v>
      </c>
    </row>
    <row r="268" spans="1:5" ht="26.25" customHeight="1">
      <c r="A268" s="29">
        <v>41647</v>
      </c>
      <c r="B268" s="222" t="s">
        <v>63</v>
      </c>
      <c r="C268" s="206" t="s">
        <v>800</v>
      </c>
      <c r="D268" s="207" t="s">
        <v>1202</v>
      </c>
      <c r="E268" s="207" t="s">
        <v>1222</v>
      </c>
    </row>
    <row r="269" spans="1:5" ht="26.25" customHeight="1">
      <c r="A269" s="29">
        <v>41646</v>
      </c>
      <c r="B269" s="222" t="s">
        <v>1124</v>
      </c>
      <c r="C269" s="206" t="s">
        <v>1135</v>
      </c>
      <c r="D269" s="207" t="s">
        <v>1203</v>
      </c>
      <c r="E269" s="207" t="s">
        <v>1223</v>
      </c>
    </row>
    <row r="270" spans="1:5" ht="26.25" customHeight="1">
      <c r="A270" s="29">
        <v>41646</v>
      </c>
      <c r="B270" s="222" t="s">
        <v>65</v>
      </c>
      <c r="C270" s="206" t="s">
        <v>798</v>
      </c>
      <c r="D270" s="207" t="s">
        <v>1204</v>
      </c>
      <c r="E270" s="207" t="s">
        <v>1224</v>
      </c>
    </row>
    <row r="271" spans="1:5" ht="26.25" customHeight="1">
      <c r="A271" s="29">
        <v>41646</v>
      </c>
      <c r="B271" s="222" t="s">
        <v>61</v>
      </c>
      <c r="C271" s="206" t="s">
        <v>808</v>
      </c>
      <c r="D271" s="207" t="s">
        <v>895</v>
      </c>
      <c r="E271" s="207" t="s">
        <v>1227</v>
      </c>
    </row>
    <row r="272" spans="1:5" ht="26.25" customHeight="1">
      <c r="A272" s="29">
        <v>41646</v>
      </c>
      <c r="B272" s="222" t="s">
        <v>1130</v>
      </c>
      <c r="C272" s="206" t="s">
        <v>814</v>
      </c>
      <c r="D272" s="207" t="s">
        <v>1225</v>
      </c>
      <c r="E272" s="207" t="s">
        <v>1226</v>
      </c>
    </row>
    <row r="273" spans="1:5" ht="26.25" customHeight="1">
      <c r="A273" s="29">
        <v>41639</v>
      </c>
      <c r="B273" s="222" t="s">
        <v>65</v>
      </c>
      <c r="C273" s="206" t="s">
        <v>1173</v>
      </c>
      <c r="D273" s="207" t="s">
        <v>1174</v>
      </c>
      <c r="E273" s="207" t="s">
        <v>1169</v>
      </c>
    </row>
    <row r="274" spans="1:5" ht="26.25" customHeight="1">
      <c r="A274" s="29">
        <v>41639</v>
      </c>
      <c r="B274" s="222" t="s">
        <v>65</v>
      </c>
      <c r="C274" s="206" t="s">
        <v>798</v>
      </c>
      <c r="D274" s="207" t="s">
        <v>1165</v>
      </c>
      <c r="E274" s="207" t="s">
        <v>1170</v>
      </c>
    </row>
    <row r="275" spans="1:5" ht="26.25" customHeight="1">
      <c r="A275" s="29">
        <v>41639</v>
      </c>
      <c r="B275" s="222" t="s">
        <v>60</v>
      </c>
      <c r="C275" s="206" t="s">
        <v>799</v>
      </c>
      <c r="D275" s="207" t="s">
        <v>1126</v>
      </c>
      <c r="E275" s="207" t="s">
        <v>1171</v>
      </c>
    </row>
    <row r="276" spans="1:5" ht="26.25" customHeight="1">
      <c r="A276" s="29">
        <v>41639</v>
      </c>
      <c r="B276" s="222" t="s">
        <v>58</v>
      </c>
      <c r="C276" s="206" t="s">
        <v>813</v>
      </c>
      <c r="D276" s="207" t="s">
        <v>1166</v>
      </c>
      <c r="E276" s="207" t="s">
        <v>1172</v>
      </c>
    </row>
    <row r="277" spans="1:5" ht="26.25" customHeight="1">
      <c r="A277" s="29">
        <v>41638</v>
      </c>
      <c r="B277" s="222" t="s">
        <v>35</v>
      </c>
      <c r="C277" s="206" t="s">
        <v>811</v>
      </c>
      <c r="D277" s="207" t="s">
        <v>1167</v>
      </c>
      <c r="E277" s="207" t="s">
        <v>1168</v>
      </c>
    </row>
    <row r="278" spans="1:5" ht="26.25" customHeight="1">
      <c r="A278" s="29">
        <v>41636</v>
      </c>
      <c r="B278" s="222" t="s">
        <v>50</v>
      </c>
      <c r="C278" s="206" t="s">
        <v>807</v>
      </c>
      <c r="D278" s="207" t="s">
        <v>1132</v>
      </c>
      <c r="E278" s="207" t="s">
        <v>1133</v>
      </c>
    </row>
    <row r="279" spans="1:5" ht="26.25" customHeight="1">
      <c r="A279" s="29">
        <v>41636</v>
      </c>
      <c r="B279" s="222" t="s">
        <v>50</v>
      </c>
      <c r="C279" s="206" t="s">
        <v>807</v>
      </c>
      <c r="D279" s="207" t="s">
        <v>1121</v>
      </c>
      <c r="E279" s="207" t="s">
        <v>1122</v>
      </c>
    </row>
    <row r="280" spans="1:5" ht="26.25" customHeight="1">
      <c r="A280" s="29">
        <v>41636</v>
      </c>
      <c r="B280" s="222" t="s">
        <v>50</v>
      </c>
      <c r="C280" s="206" t="s">
        <v>807</v>
      </c>
      <c r="D280" s="207" t="s">
        <v>1123</v>
      </c>
      <c r="E280" s="207" t="s">
        <v>1134</v>
      </c>
    </row>
    <row r="281" spans="1:5" ht="26.25" customHeight="1">
      <c r="A281" s="29">
        <v>41636</v>
      </c>
      <c r="B281" s="222" t="s">
        <v>1124</v>
      </c>
      <c r="C281" s="206" t="s">
        <v>1135</v>
      </c>
      <c r="D281" s="207" t="s">
        <v>1125</v>
      </c>
      <c r="E281" s="207" t="s">
        <v>1136</v>
      </c>
    </row>
    <row r="282" spans="1:5" ht="26.25" customHeight="1">
      <c r="A282" s="29">
        <v>41636</v>
      </c>
      <c r="B282" s="222" t="s">
        <v>53</v>
      </c>
      <c r="C282" s="206" t="s">
        <v>1137</v>
      </c>
      <c r="D282" s="207" t="s">
        <v>1138</v>
      </c>
      <c r="E282" s="207" t="s">
        <v>1139</v>
      </c>
    </row>
    <row r="283" spans="1:5" ht="26.25" customHeight="1">
      <c r="A283" s="29">
        <v>41636</v>
      </c>
      <c r="B283" s="222" t="s">
        <v>71</v>
      </c>
      <c r="C283" s="206" t="s">
        <v>809</v>
      </c>
      <c r="D283" s="207" t="s">
        <v>957</v>
      </c>
      <c r="E283" s="207" t="s">
        <v>1140</v>
      </c>
    </row>
    <row r="284" spans="1:5" ht="26.25" customHeight="1">
      <c r="A284" s="29">
        <v>41635</v>
      </c>
      <c r="B284" s="222" t="s">
        <v>63</v>
      </c>
      <c r="C284" s="206" t="s">
        <v>800</v>
      </c>
      <c r="D284" s="207" t="s">
        <v>1141</v>
      </c>
      <c r="E284" s="207" t="s">
        <v>1142</v>
      </c>
    </row>
    <row r="285" spans="1:5" ht="26.25" customHeight="1">
      <c r="A285" s="29">
        <v>41634</v>
      </c>
      <c r="B285" s="222" t="s">
        <v>54</v>
      </c>
      <c r="C285" s="206" t="s">
        <v>806</v>
      </c>
      <c r="D285" s="207" t="s">
        <v>1143</v>
      </c>
      <c r="E285" s="207" t="s">
        <v>1144</v>
      </c>
    </row>
    <row r="286" spans="1:5" ht="26.25" customHeight="1">
      <c r="A286" s="29">
        <v>41634</v>
      </c>
      <c r="B286" s="222" t="s">
        <v>54</v>
      </c>
      <c r="C286" s="206" t="s">
        <v>806</v>
      </c>
      <c r="D286" s="207" t="s">
        <v>1145</v>
      </c>
      <c r="E286" s="207" t="s">
        <v>1146</v>
      </c>
    </row>
    <row r="287" spans="1:5" ht="26.25" customHeight="1">
      <c r="A287" s="29">
        <v>41634</v>
      </c>
      <c r="B287" s="222" t="s">
        <v>60</v>
      </c>
      <c r="C287" s="206" t="s">
        <v>799</v>
      </c>
      <c r="D287" s="207" t="s">
        <v>1126</v>
      </c>
      <c r="E287" s="207" t="s">
        <v>1147</v>
      </c>
    </row>
    <row r="288" spans="1:5" ht="26.25" customHeight="1">
      <c r="A288" s="29">
        <v>41633</v>
      </c>
      <c r="B288" s="222" t="s">
        <v>63</v>
      </c>
      <c r="C288" s="206" t="s">
        <v>800</v>
      </c>
      <c r="D288" s="207" t="s">
        <v>1148</v>
      </c>
      <c r="E288" s="207" t="s">
        <v>1149</v>
      </c>
    </row>
    <row r="289" spans="1:5" ht="26.25" customHeight="1">
      <c r="A289" s="29">
        <v>41633</v>
      </c>
      <c r="B289" s="222" t="s">
        <v>30</v>
      </c>
      <c r="C289" s="206" t="s">
        <v>815</v>
      </c>
      <c r="D289" s="207" t="s">
        <v>1127</v>
      </c>
      <c r="E289" s="207" t="s">
        <v>1150</v>
      </c>
    </row>
    <row r="290" spans="1:5" ht="26.25" customHeight="1">
      <c r="A290" s="29">
        <v>41633</v>
      </c>
      <c r="B290" s="222" t="s">
        <v>891</v>
      </c>
      <c r="C290" s="206" t="s">
        <v>803</v>
      </c>
      <c r="D290" s="207" t="s">
        <v>1151</v>
      </c>
      <c r="E290" s="207" t="s">
        <v>1152</v>
      </c>
    </row>
    <row r="291" spans="1:5" ht="26.25" customHeight="1">
      <c r="A291" s="29">
        <v>41632</v>
      </c>
      <c r="B291" s="222" t="s">
        <v>892</v>
      </c>
      <c r="C291" s="206" t="s">
        <v>801</v>
      </c>
      <c r="D291" s="207" t="s">
        <v>1128</v>
      </c>
      <c r="E291" s="207" t="s">
        <v>1153</v>
      </c>
    </row>
    <row r="292" spans="1:5" ht="26.25" customHeight="1">
      <c r="A292" s="29">
        <v>41632</v>
      </c>
      <c r="B292" s="222" t="s">
        <v>40</v>
      </c>
      <c r="C292" s="206" t="s">
        <v>1084</v>
      </c>
      <c r="D292" s="207" t="s">
        <v>1154</v>
      </c>
      <c r="E292" s="207" t="s">
        <v>1155</v>
      </c>
    </row>
    <row r="293" spans="1:5" ht="26.25" customHeight="1">
      <c r="A293" s="29">
        <v>41632</v>
      </c>
      <c r="B293" s="222" t="s">
        <v>40</v>
      </c>
      <c r="C293" s="206" t="s">
        <v>1084</v>
      </c>
      <c r="D293" s="207" t="s">
        <v>1129</v>
      </c>
      <c r="E293" s="207" t="s">
        <v>1156</v>
      </c>
    </row>
    <row r="294" spans="1:5" ht="26.25" customHeight="1">
      <c r="A294" s="29">
        <v>41632</v>
      </c>
      <c r="B294" s="222" t="s">
        <v>63</v>
      </c>
      <c r="C294" s="206" t="s">
        <v>800</v>
      </c>
      <c r="D294" s="207" t="s">
        <v>1157</v>
      </c>
      <c r="E294" s="207" t="s">
        <v>1158</v>
      </c>
    </row>
    <row r="295" spans="1:5" ht="26.25" customHeight="1">
      <c r="A295" s="29">
        <v>41632</v>
      </c>
      <c r="B295" s="222" t="s">
        <v>71</v>
      </c>
      <c r="C295" s="206" t="s">
        <v>809</v>
      </c>
      <c r="D295" s="207" t="s">
        <v>1159</v>
      </c>
      <c r="E295" s="207" t="s">
        <v>1160</v>
      </c>
    </row>
    <row r="296" spans="1:5" ht="26.25" customHeight="1">
      <c r="A296" s="29">
        <v>41631</v>
      </c>
      <c r="B296" s="222" t="s">
        <v>1130</v>
      </c>
      <c r="C296" s="206" t="s">
        <v>814</v>
      </c>
      <c r="D296" s="207" t="s">
        <v>1131</v>
      </c>
      <c r="E296" s="207" t="s">
        <v>1161</v>
      </c>
    </row>
    <row r="297" spans="1:5" ht="26.25" customHeight="1">
      <c r="A297" s="29">
        <v>41631</v>
      </c>
      <c r="B297" s="222" t="s">
        <v>42</v>
      </c>
      <c r="C297" s="206" t="s">
        <v>1162</v>
      </c>
      <c r="D297" s="207" t="s">
        <v>1163</v>
      </c>
      <c r="E297" s="207" t="s">
        <v>1164</v>
      </c>
    </row>
    <row r="298" spans="1:5" ht="26.25" customHeight="1">
      <c r="A298" s="29" t="s">
        <v>1120</v>
      </c>
      <c r="B298" s="210" t="s">
        <v>30</v>
      </c>
      <c r="C298" s="206" t="s">
        <v>815</v>
      </c>
      <c r="D298" s="207" t="s">
        <v>1059</v>
      </c>
      <c r="E298" s="207" t="s">
        <v>1060</v>
      </c>
    </row>
    <row r="299" spans="1:5" ht="26.25" customHeight="1">
      <c r="A299" s="29" t="s">
        <v>1105</v>
      </c>
      <c r="B299" s="210" t="s">
        <v>37</v>
      </c>
      <c r="C299" s="206" t="s">
        <v>1061</v>
      </c>
      <c r="D299" s="207" t="s">
        <v>1067</v>
      </c>
      <c r="E299" s="207" t="s">
        <v>1068</v>
      </c>
    </row>
    <row r="300" spans="1:5" ht="26.25" customHeight="1">
      <c r="A300" s="29" t="s">
        <v>1104</v>
      </c>
      <c r="B300" s="210" t="s">
        <v>63</v>
      </c>
      <c r="C300" s="206" t="s">
        <v>800</v>
      </c>
      <c r="D300" s="207" t="s">
        <v>1069</v>
      </c>
      <c r="E300" s="207" t="s">
        <v>1070</v>
      </c>
    </row>
    <row r="301" spans="1:5" ht="26.25" customHeight="1">
      <c r="A301" s="29" t="s">
        <v>1104</v>
      </c>
      <c r="B301" s="210" t="s">
        <v>66</v>
      </c>
      <c r="C301" s="206" t="s">
        <v>896</v>
      </c>
      <c r="D301" s="207" t="s">
        <v>1071</v>
      </c>
      <c r="E301" s="207" t="s">
        <v>1072</v>
      </c>
    </row>
    <row r="302" spans="1:5" ht="26.25" customHeight="1">
      <c r="A302" s="29" t="s">
        <v>1104</v>
      </c>
      <c r="B302" s="210" t="s">
        <v>61</v>
      </c>
      <c r="C302" s="206" t="s">
        <v>808</v>
      </c>
      <c r="D302" s="207" t="s">
        <v>1062</v>
      </c>
      <c r="E302" s="207" t="s">
        <v>1063</v>
      </c>
    </row>
    <row r="303" spans="1:5" ht="26.25" customHeight="1">
      <c r="A303" s="29" t="s">
        <v>1104</v>
      </c>
      <c r="B303" s="210" t="s">
        <v>37</v>
      </c>
      <c r="C303" s="206" t="s">
        <v>1061</v>
      </c>
      <c r="D303" s="207" t="s">
        <v>1064</v>
      </c>
      <c r="E303" s="207" t="s">
        <v>1073</v>
      </c>
    </row>
    <row r="304" spans="1:5" ht="26.25" customHeight="1">
      <c r="A304" s="29" t="s">
        <v>1103</v>
      </c>
      <c r="B304" s="210" t="s">
        <v>63</v>
      </c>
      <c r="C304" s="206" t="s">
        <v>800</v>
      </c>
      <c r="D304" s="207" t="s">
        <v>1074</v>
      </c>
      <c r="E304" s="207" t="s">
        <v>1075</v>
      </c>
    </row>
    <row r="305" spans="1:5" ht="26.25" customHeight="1">
      <c r="A305" s="29" t="s">
        <v>1103</v>
      </c>
      <c r="B305" s="210" t="s">
        <v>30</v>
      </c>
      <c r="C305" s="206" t="s">
        <v>815</v>
      </c>
      <c r="D305" s="207" t="s">
        <v>1076</v>
      </c>
      <c r="E305" s="207" t="s">
        <v>1077</v>
      </c>
    </row>
    <row r="306" spans="1:5" ht="26.25" customHeight="1">
      <c r="A306" s="29" t="s">
        <v>1103</v>
      </c>
      <c r="B306" s="210" t="s">
        <v>30</v>
      </c>
      <c r="C306" s="206" t="s">
        <v>815</v>
      </c>
      <c r="D306" s="207" t="s">
        <v>1078</v>
      </c>
      <c r="E306" s="207" t="s">
        <v>1079</v>
      </c>
    </row>
    <row r="307" spans="1:5" ht="26.25" customHeight="1">
      <c r="A307" s="29" t="s">
        <v>1102</v>
      </c>
      <c r="B307" s="210" t="s">
        <v>892</v>
      </c>
      <c r="C307" s="206" t="s">
        <v>801</v>
      </c>
      <c r="D307" s="207" t="s">
        <v>1080</v>
      </c>
      <c r="E307" s="207" t="s">
        <v>1081</v>
      </c>
    </row>
    <row r="308" spans="1:5" ht="26.25" customHeight="1">
      <c r="A308" s="29" t="s">
        <v>1102</v>
      </c>
      <c r="B308" s="210" t="s">
        <v>60</v>
      </c>
      <c r="C308" s="206" t="s">
        <v>799</v>
      </c>
      <c r="D308" s="207" t="s">
        <v>1065</v>
      </c>
      <c r="E308" s="207" t="s">
        <v>1082</v>
      </c>
    </row>
    <row r="309" spans="1:5" ht="26.25" customHeight="1">
      <c r="A309" s="29" t="s">
        <v>1100</v>
      </c>
      <c r="B309" s="210" t="s">
        <v>1066</v>
      </c>
      <c r="C309" s="206" t="s">
        <v>816</v>
      </c>
      <c r="D309" s="207" t="s">
        <v>895</v>
      </c>
      <c r="E309" s="207" t="s">
        <v>1083</v>
      </c>
    </row>
    <row r="310" spans="1:5" ht="26.25" customHeight="1">
      <c r="A310" s="29" t="s">
        <v>1101</v>
      </c>
      <c r="B310" s="210" t="s">
        <v>40</v>
      </c>
      <c r="C310" s="206" t="s">
        <v>1084</v>
      </c>
      <c r="D310" s="207" t="s">
        <v>1085</v>
      </c>
      <c r="E310" s="207" t="s">
        <v>1086</v>
      </c>
    </row>
    <row r="311" spans="1:5" ht="26.25" customHeight="1">
      <c r="A311" s="29" t="s">
        <v>1058</v>
      </c>
      <c r="B311" s="210" t="s">
        <v>35</v>
      </c>
      <c r="C311" s="206" t="s">
        <v>811</v>
      </c>
      <c r="D311" s="207" t="s">
        <v>1014</v>
      </c>
      <c r="E311" s="207" t="s">
        <v>1022</v>
      </c>
    </row>
    <row r="312" spans="1:5" ht="26.25" customHeight="1">
      <c r="A312" s="29" t="s">
        <v>1027</v>
      </c>
      <c r="B312" s="210" t="s">
        <v>69</v>
      </c>
      <c r="C312" s="206" t="s">
        <v>805</v>
      </c>
      <c r="D312" s="207" t="s">
        <v>1015</v>
      </c>
      <c r="E312" s="207" t="s">
        <v>1023</v>
      </c>
    </row>
    <row r="313" spans="1:5" ht="26.25" customHeight="1">
      <c r="A313" s="29" t="s">
        <v>1028</v>
      </c>
      <c r="B313" s="210" t="s">
        <v>39</v>
      </c>
      <c r="C313" s="206" t="s">
        <v>958</v>
      </c>
      <c r="D313" s="207" t="s">
        <v>1016</v>
      </c>
      <c r="E313" s="207" t="s">
        <v>1024</v>
      </c>
    </row>
    <row r="314" spans="1:5" ht="26.25" customHeight="1">
      <c r="A314" s="29" t="s">
        <v>1029</v>
      </c>
      <c r="B314" s="210" t="s">
        <v>1017</v>
      </c>
      <c r="C314" s="206" t="s">
        <v>1018</v>
      </c>
      <c r="D314" s="207" t="s">
        <v>1019</v>
      </c>
      <c r="E314" s="207" t="s">
        <v>1031</v>
      </c>
    </row>
    <row r="315" spans="1:5" ht="26.25" customHeight="1">
      <c r="A315" s="29" t="s">
        <v>1029</v>
      </c>
      <c r="B315" s="210" t="s">
        <v>1017</v>
      </c>
      <c r="C315" s="206" t="s">
        <v>1018</v>
      </c>
      <c r="D315" s="207" t="s">
        <v>1020</v>
      </c>
      <c r="E315" s="207" t="s">
        <v>1025</v>
      </c>
    </row>
    <row r="316" spans="1:5" ht="26.25" customHeight="1">
      <c r="A316" s="29" t="s">
        <v>1030</v>
      </c>
      <c r="B316" s="210" t="s">
        <v>66</v>
      </c>
      <c r="C316" s="206" t="s">
        <v>896</v>
      </c>
      <c r="D316" s="207" t="s">
        <v>1021</v>
      </c>
      <c r="E316" s="207" t="s">
        <v>1026</v>
      </c>
    </row>
    <row r="317" spans="1:5" ht="26.25" customHeight="1">
      <c r="A317" s="29" t="s">
        <v>984</v>
      </c>
      <c r="B317" s="210" t="s">
        <v>66</v>
      </c>
      <c r="C317" s="206" t="s">
        <v>896</v>
      </c>
      <c r="D317" s="207" t="s">
        <v>962</v>
      </c>
      <c r="E317" s="207" t="s">
        <v>963</v>
      </c>
    </row>
    <row r="318" spans="1:5" ht="26.25" customHeight="1">
      <c r="A318" s="29" t="s">
        <v>984</v>
      </c>
      <c r="B318" s="210" t="s">
        <v>31</v>
      </c>
      <c r="C318" s="206" t="s">
        <v>802</v>
      </c>
      <c r="D318" s="207" t="s">
        <v>964</v>
      </c>
      <c r="E318" s="207" t="s">
        <v>965</v>
      </c>
    </row>
    <row r="319" spans="1:5" ht="26.25" customHeight="1">
      <c r="A319" s="29" t="s">
        <v>984</v>
      </c>
      <c r="B319" s="210" t="s">
        <v>60</v>
      </c>
      <c r="C319" s="206" t="s">
        <v>799</v>
      </c>
      <c r="D319" s="207" t="s">
        <v>956</v>
      </c>
      <c r="E319" s="207" t="s">
        <v>966</v>
      </c>
    </row>
    <row r="320" spans="1:5" ht="26.25" customHeight="1">
      <c r="A320" s="29" t="s">
        <v>985</v>
      </c>
      <c r="B320" s="210" t="s">
        <v>35</v>
      </c>
      <c r="C320" s="206" t="s">
        <v>811</v>
      </c>
      <c r="D320" s="207" t="s">
        <v>967</v>
      </c>
      <c r="E320" s="207" t="s">
        <v>968</v>
      </c>
    </row>
    <row r="321" spans="1:5" ht="26.25" customHeight="1">
      <c r="A321" s="29" t="s">
        <v>986</v>
      </c>
      <c r="B321" s="210" t="s">
        <v>43</v>
      </c>
      <c r="C321" s="206" t="s">
        <v>969</v>
      </c>
      <c r="D321" s="207" t="s">
        <v>970</v>
      </c>
      <c r="E321" s="207" t="s">
        <v>971</v>
      </c>
    </row>
    <row r="322" spans="1:5" ht="26.25" customHeight="1">
      <c r="A322" s="29" t="s">
        <v>987</v>
      </c>
      <c r="B322" s="210" t="s">
        <v>40</v>
      </c>
      <c r="C322" s="206" t="s">
        <v>898</v>
      </c>
      <c r="D322" s="207" t="s">
        <v>972</v>
      </c>
      <c r="E322" s="207" t="s">
        <v>973</v>
      </c>
    </row>
    <row r="323" spans="1:5" ht="26.25" customHeight="1">
      <c r="A323" s="29" t="s">
        <v>987</v>
      </c>
      <c r="B323" s="210" t="s">
        <v>50</v>
      </c>
      <c r="C323" s="206" t="s">
        <v>807</v>
      </c>
      <c r="D323" s="207" t="s">
        <v>974</v>
      </c>
      <c r="E323" s="207" t="s">
        <v>975</v>
      </c>
    </row>
    <row r="324" spans="1:5" ht="26.25" customHeight="1">
      <c r="A324" s="29" t="s">
        <v>987</v>
      </c>
      <c r="B324" s="210" t="s">
        <v>50</v>
      </c>
      <c r="C324" s="206" t="s">
        <v>807</v>
      </c>
      <c r="D324" s="207" t="s">
        <v>976</v>
      </c>
      <c r="E324" s="207" t="s">
        <v>977</v>
      </c>
    </row>
    <row r="325" spans="1:5" ht="26.25" customHeight="1">
      <c r="A325" s="29" t="s">
        <v>987</v>
      </c>
      <c r="B325" s="210" t="s">
        <v>71</v>
      </c>
      <c r="C325" s="206" t="s">
        <v>809</v>
      </c>
      <c r="D325" s="207" t="s">
        <v>957</v>
      </c>
      <c r="E325" s="207" t="s">
        <v>978</v>
      </c>
    </row>
    <row r="326" spans="1:5" ht="26.25" customHeight="1">
      <c r="A326" s="29" t="s">
        <v>987</v>
      </c>
      <c r="B326" s="210" t="s">
        <v>43</v>
      </c>
      <c r="C326" s="206" t="s">
        <v>969</v>
      </c>
      <c r="D326" s="207" t="s">
        <v>979</v>
      </c>
      <c r="E326" s="207" t="s">
        <v>980</v>
      </c>
    </row>
    <row r="327" spans="1:5" ht="26.25" customHeight="1">
      <c r="A327" s="29" t="s">
        <v>987</v>
      </c>
      <c r="B327" s="210" t="s">
        <v>39</v>
      </c>
      <c r="C327" s="206" t="s">
        <v>958</v>
      </c>
      <c r="D327" s="207" t="s">
        <v>959</v>
      </c>
      <c r="E327" s="207" t="s">
        <v>981</v>
      </c>
    </row>
    <row r="328" spans="1:5" ht="26.25" customHeight="1">
      <c r="A328" s="29" t="s">
        <v>983</v>
      </c>
      <c r="B328" s="210" t="s">
        <v>960</v>
      </c>
      <c r="C328" s="206" t="s">
        <v>810</v>
      </c>
      <c r="D328" s="207" t="s">
        <v>961</v>
      </c>
      <c r="E328" s="207" t="s">
        <v>982</v>
      </c>
    </row>
    <row r="329" spans="1:5" ht="26.25" customHeight="1">
      <c r="A329" s="29" t="s">
        <v>919</v>
      </c>
      <c r="B329" s="210" t="s">
        <v>32</v>
      </c>
      <c r="C329" s="206" t="s">
        <v>796</v>
      </c>
      <c r="D329" s="207" t="s">
        <v>890</v>
      </c>
      <c r="E329" s="207" t="s">
        <v>900</v>
      </c>
    </row>
    <row r="330" spans="1:5" ht="26.25" customHeight="1">
      <c r="A330" s="29" t="s">
        <v>919</v>
      </c>
      <c r="B330" s="210" t="s">
        <v>891</v>
      </c>
      <c r="C330" s="206" t="s">
        <v>803</v>
      </c>
      <c r="D330" s="207" t="s">
        <v>901</v>
      </c>
      <c r="E330" s="207" t="s">
        <v>902</v>
      </c>
    </row>
    <row r="331" spans="1:5" ht="26.25" customHeight="1">
      <c r="A331" s="29" t="s">
        <v>920</v>
      </c>
      <c r="B331" s="210" t="s">
        <v>892</v>
      </c>
      <c r="C331" s="206" t="s">
        <v>801</v>
      </c>
      <c r="D331" s="207" t="s">
        <v>903</v>
      </c>
      <c r="E331" s="207" t="s">
        <v>904</v>
      </c>
    </row>
    <row r="332" spans="1:5" ht="26.25" customHeight="1">
      <c r="A332" s="29" t="s">
        <v>921</v>
      </c>
      <c r="B332" s="210" t="s">
        <v>50</v>
      </c>
      <c r="C332" s="206" t="s">
        <v>807</v>
      </c>
      <c r="D332" s="207" t="s">
        <v>893</v>
      </c>
      <c r="E332" s="207" t="s">
        <v>905</v>
      </c>
    </row>
    <row r="333" spans="1:5" ht="26.25" customHeight="1">
      <c r="A333" s="29" t="s">
        <v>921</v>
      </c>
      <c r="B333" s="210" t="s">
        <v>33</v>
      </c>
      <c r="C333" s="206" t="s">
        <v>812</v>
      </c>
      <c r="D333" s="207" t="s">
        <v>906</v>
      </c>
      <c r="E333" s="207" t="s">
        <v>907</v>
      </c>
    </row>
    <row r="334" spans="1:5" ht="26.25" customHeight="1">
      <c r="A334" s="29" t="s">
        <v>921</v>
      </c>
      <c r="B334" s="210" t="s">
        <v>46</v>
      </c>
      <c r="C334" s="206" t="s">
        <v>797</v>
      </c>
      <c r="D334" s="207" t="s">
        <v>908</v>
      </c>
      <c r="E334" s="207" t="s">
        <v>909</v>
      </c>
    </row>
    <row r="335" spans="1:5" ht="26.25" customHeight="1">
      <c r="A335" s="29" t="s">
        <v>921</v>
      </c>
      <c r="B335" s="210" t="s">
        <v>46</v>
      </c>
      <c r="C335" s="206" t="s">
        <v>797</v>
      </c>
      <c r="D335" s="207" t="s">
        <v>910</v>
      </c>
      <c r="E335" s="207" t="s">
        <v>911</v>
      </c>
    </row>
    <row r="336" spans="1:5" ht="26.25" customHeight="1">
      <c r="A336" s="29" t="s">
        <v>922</v>
      </c>
      <c r="B336" s="210" t="s">
        <v>61</v>
      </c>
      <c r="C336" s="206" t="s">
        <v>808</v>
      </c>
      <c r="D336" s="207" t="s">
        <v>912</v>
      </c>
      <c r="E336" s="207" t="s">
        <v>913</v>
      </c>
    </row>
    <row r="337" spans="1:5" ht="26.25" customHeight="1">
      <c r="A337" s="29" t="s">
        <v>922</v>
      </c>
      <c r="B337" s="210" t="s">
        <v>894</v>
      </c>
      <c r="C337" s="206" t="s">
        <v>804</v>
      </c>
      <c r="D337" s="207" t="s">
        <v>914</v>
      </c>
      <c r="E337" s="207" t="s">
        <v>915</v>
      </c>
    </row>
    <row r="338" spans="1:5" ht="26.25" customHeight="1">
      <c r="A338" s="29" t="s">
        <v>922</v>
      </c>
      <c r="B338" s="210" t="s">
        <v>892</v>
      </c>
      <c r="C338" s="206" t="s">
        <v>801</v>
      </c>
      <c r="D338" s="207" t="s">
        <v>895</v>
      </c>
      <c r="E338" s="207" t="s">
        <v>916</v>
      </c>
    </row>
    <row r="339" spans="1:5" ht="26.25" customHeight="1">
      <c r="A339" s="29" t="s">
        <v>922</v>
      </c>
      <c r="B339" s="210" t="s">
        <v>66</v>
      </c>
      <c r="C339" s="206" t="s">
        <v>896</v>
      </c>
      <c r="D339" s="207" t="s">
        <v>897</v>
      </c>
      <c r="E339" s="207" t="s">
        <v>917</v>
      </c>
    </row>
    <row r="340" spans="1:5" ht="26.25" customHeight="1">
      <c r="A340" s="29" t="s">
        <v>923</v>
      </c>
      <c r="B340" s="210" t="s">
        <v>40</v>
      </c>
      <c r="C340" s="206" t="s">
        <v>898</v>
      </c>
      <c r="D340" s="207" t="s">
        <v>899</v>
      </c>
      <c r="E340" s="207" t="s">
        <v>918</v>
      </c>
    </row>
    <row r="341" spans="1:5" ht="26.25" customHeight="1">
      <c r="A341" s="29" t="s">
        <v>832</v>
      </c>
      <c r="B341" s="210" t="s">
        <v>834</v>
      </c>
      <c r="C341" s="206" t="s">
        <v>831</v>
      </c>
      <c r="D341" s="207" t="s">
        <v>835</v>
      </c>
      <c r="E341" s="198" t="s">
        <v>1813</v>
      </c>
    </row>
    <row r="342" spans="1:5" ht="26.25" customHeight="1">
      <c r="A342" s="29" t="s">
        <v>832</v>
      </c>
      <c r="B342" s="200" t="s">
        <v>834</v>
      </c>
      <c r="C342" s="199" t="s">
        <v>831</v>
      </c>
      <c r="D342" s="198" t="s">
        <v>833</v>
      </c>
      <c r="E342" s="198" t="s">
        <v>830</v>
      </c>
    </row>
    <row r="343" spans="1:5" ht="26.25" customHeight="1">
      <c r="A343" s="29" t="s">
        <v>837</v>
      </c>
      <c r="B343" s="210" t="s">
        <v>840</v>
      </c>
      <c r="C343" s="206" t="s">
        <v>838</v>
      </c>
      <c r="D343" s="207" t="s">
        <v>839</v>
      </c>
      <c r="E343" s="207" t="s">
        <v>836</v>
      </c>
    </row>
    <row r="344" spans="1:5" ht="26.25" customHeight="1">
      <c r="A344" s="29" t="s">
        <v>791</v>
      </c>
      <c r="B344" s="210" t="s">
        <v>751</v>
      </c>
      <c r="C344" s="206" t="s">
        <v>302</v>
      </c>
      <c r="D344" s="207" t="s">
        <v>750</v>
      </c>
      <c r="E344" s="207" t="s">
        <v>795</v>
      </c>
    </row>
    <row r="345" spans="1:5" ht="26.25" customHeight="1">
      <c r="A345" s="29" t="s">
        <v>791</v>
      </c>
      <c r="B345" s="213" t="s">
        <v>793</v>
      </c>
      <c r="C345" s="214" t="s">
        <v>792</v>
      </c>
      <c r="D345" s="212" t="s">
        <v>435</v>
      </c>
      <c r="E345" s="212" t="s">
        <v>794</v>
      </c>
    </row>
    <row r="346" spans="1:5" ht="26.25" customHeight="1">
      <c r="A346" s="29" t="s">
        <v>791</v>
      </c>
      <c r="B346" s="210" t="s">
        <v>789</v>
      </c>
      <c r="C346" s="206" t="s">
        <v>244</v>
      </c>
      <c r="D346" s="207" t="s">
        <v>788</v>
      </c>
      <c r="E346" s="207" t="s">
        <v>790</v>
      </c>
    </row>
    <row r="347" spans="1:5" ht="26.25" customHeight="1">
      <c r="A347" s="29" t="s">
        <v>784</v>
      </c>
      <c r="B347" s="217" t="s">
        <v>785</v>
      </c>
      <c r="C347" s="215" t="s">
        <v>180</v>
      </c>
      <c r="D347" s="216" t="s">
        <v>786</v>
      </c>
      <c r="E347" s="216" t="s">
        <v>787</v>
      </c>
    </row>
    <row r="348" spans="1:5" ht="26.25" customHeight="1">
      <c r="A348" s="29" t="s">
        <v>782</v>
      </c>
      <c r="B348" s="210" t="s">
        <v>781</v>
      </c>
      <c r="C348" s="206" t="s">
        <v>694</v>
      </c>
      <c r="D348" s="207" t="s">
        <v>780</v>
      </c>
      <c r="E348" s="207" t="s">
        <v>783</v>
      </c>
    </row>
    <row r="349" spans="1:5" ht="26.25" customHeight="1">
      <c r="A349" s="29" t="s">
        <v>778</v>
      </c>
      <c r="B349" s="217" t="s">
        <v>777</v>
      </c>
      <c r="C349" s="215" t="s">
        <v>490</v>
      </c>
      <c r="D349" s="216" t="s">
        <v>253</v>
      </c>
      <c r="E349" s="216" t="s">
        <v>779</v>
      </c>
    </row>
    <row r="350" spans="1:5" ht="26.25" customHeight="1">
      <c r="A350" s="29" t="s">
        <v>764</v>
      </c>
      <c r="B350" s="213" t="s">
        <v>171</v>
      </c>
      <c r="C350" s="214" t="s">
        <v>172</v>
      </c>
      <c r="D350" s="212" t="s">
        <v>435</v>
      </c>
      <c r="E350" s="212" t="s">
        <v>776</v>
      </c>
    </row>
    <row r="351" spans="1:5" ht="26.25" customHeight="1">
      <c r="A351" s="29" t="s">
        <v>764</v>
      </c>
      <c r="B351" s="183" t="s">
        <v>254</v>
      </c>
      <c r="C351" s="215" t="s">
        <v>255</v>
      </c>
      <c r="D351" s="216" t="s">
        <v>774</v>
      </c>
      <c r="E351" s="216" t="s">
        <v>775</v>
      </c>
    </row>
    <row r="352" spans="1:5" ht="26.25" customHeight="1">
      <c r="A352" s="29" t="s">
        <v>766</v>
      </c>
      <c r="B352" s="210" t="s">
        <v>772</v>
      </c>
      <c r="C352" s="206" t="s">
        <v>771</v>
      </c>
      <c r="D352" s="207" t="s">
        <v>770</v>
      </c>
      <c r="E352" s="207" t="s">
        <v>773</v>
      </c>
    </row>
    <row r="353" spans="1:5" ht="26.25" customHeight="1">
      <c r="A353" s="29" t="s">
        <v>766</v>
      </c>
      <c r="B353" s="210" t="s">
        <v>768</v>
      </c>
      <c r="C353" s="206" t="s">
        <v>533</v>
      </c>
      <c r="D353" s="207" t="s">
        <v>767</v>
      </c>
      <c r="E353" s="207" t="s">
        <v>769</v>
      </c>
    </row>
    <row r="354" spans="1:5" ht="26.25" customHeight="1">
      <c r="A354" s="29" t="s">
        <v>764</v>
      </c>
      <c r="B354" s="210" t="s">
        <v>734</v>
      </c>
      <c r="C354" s="206" t="s">
        <v>227</v>
      </c>
      <c r="D354" s="207" t="s">
        <v>761</v>
      </c>
      <c r="E354" s="207" t="s">
        <v>765</v>
      </c>
    </row>
    <row r="355" spans="1:5" ht="26.25" customHeight="1">
      <c r="A355" s="29" t="s">
        <v>763</v>
      </c>
      <c r="B355" s="217" t="s">
        <v>759</v>
      </c>
      <c r="C355" s="215" t="s">
        <v>237</v>
      </c>
      <c r="D355" s="216" t="s">
        <v>762</v>
      </c>
      <c r="E355" s="216" t="s">
        <v>760</v>
      </c>
    </row>
    <row r="356" spans="1:5" ht="26.25" customHeight="1">
      <c r="A356" s="29" t="s">
        <v>753</v>
      </c>
      <c r="B356" s="213" t="s">
        <v>757</v>
      </c>
      <c r="C356" s="214" t="s">
        <v>756</v>
      </c>
      <c r="D356" s="212" t="s">
        <v>755</v>
      </c>
      <c r="E356" s="212" t="s">
        <v>758</v>
      </c>
    </row>
    <row r="357" spans="1:5" ht="26.25" customHeight="1">
      <c r="A357" s="29" t="s">
        <v>753</v>
      </c>
      <c r="B357" s="210" t="s">
        <v>751</v>
      </c>
      <c r="C357" s="206" t="s">
        <v>302</v>
      </c>
      <c r="D357" s="207" t="s">
        <v>750</v>
      </c>
      <c r="E357" s="207" t="s">
        <v>752</v>
      </c>
    </row>
    <row r="358" spans="1:5" ht="26.25" customHeight="1">
      <c r="A358" s="29" t="s">
        <v>754</v>
      </c>
      <c r="B358" s="213" t="s">
        <v>748</v>
      </c>
      <c r="C358" s="214" t="s">
        <v>266</v>
      </c>
      <c r="D358" s="212" t="s">
        <v>530</v>
      </c>
      <c r="E358" s="212" t="s">
        <v>749</v>
      </c>
    </row>
    <row r="359" spans="1:5" ht="26.25" customHeight="1">
      <c r="A359" s="29" t="s">
        <v>747</v>
      </c>
      <c r="B359" s="217" t="s">
        <v>745</v>
      </c>
      <c r="C359" s="215" t="s">
        <v>207</v>
      </c>
      <c r="D359" s="216" t="s">
        <v>744</v>
      </c>
      <c r="E359" s="216" t="s">
        <v>746</v>
      </c>
    </row>
    <row r="360" spans="1:5" ht="26.25" customHeight="1">
      <c r="A360" s="29" t="s">
        <v>733</v>
      </c>
      <c r="B360" s="210" t="s">
        <v>742</v>
      </c>
      <c r="C360" s="206" t="s">
        <v>674</v>
      </c>
      <c r="D360" s="207" t="s">
        <v>741</v>
      </c>
      <c r="E360" s="207" t="s">
        <v>743</v>
      </c>
    </row>
    <row r="361" spans="1:5" ht="26.25" customHeight="1">
      <c r="A361" s="29" t="s">
        <v>733</v>
      </c>
      <c r="B361" s="183" t="s">
        <v>662</v>
      </c>
      <c r="C361" s="215" t="s">
        <v>663</v>
      </c>
      <c r="D361" s="216" t="s">
        <v>740</v>
      </c>
      <c r="E361" s="216" t="s">
        <v>739</v>
      </c>
    </row>
    <row r="362" spans="1:5" ht="26.25" customHeight="1">
      <c r="A362" s="29" t="s">
        <v>733</v>
      </c>
      <c r="B362" s="213" t="s">
        <v>734</v>
      </c>
      <c r="C362" s="214" t="s">
        <v>227</v>
      </c>
      <c r="D362" s="212" t="s">
        <v>737</v>
      </c>
      <c r="E362" s="212" t="s">
        <v>738</v>
      </c>
    </row>
    <row r="363" spans="1:5" ht="26.25" customHeight="1">
      <c r="A363" s="29" t="s">
        <v>733</v>
      </c>
      <c r="B363" s="213" t="s">
        <v>734</v>
      </c>
      <c r="C363" s="214" t="s">
        <v>227</v>
      </c>
      <c r="D363" s="212" t="s">
        <v>735</v>
      </c>
      <c r="E363" s="212" t="s">
        <v>736</v>
      </c>
    </row>
    <row r="364" spans="1:5" ht="26.25" customHeight="1">
      <c r="A364" s="29" t="s">
        <v>733</v>
      </c>
      <c r="B364" s="149" t="s">
        <v>651</v>
      </c>
      <c r="C364" s="149" t="s">
        <v>173</v>
      </c>
      <c r="D364" s="212" t="s">
        <v>715</v>
      </c>
      <c r="E364" s="212" t="s">
        <v>732</v>
      </c>
    </row>
    <row r="365" spans="1:5" ht="26.25" customHeight="1">
      <c r="A365" s="29" t="s">
        <v>714</v>
      </c>
      <c r="B365" s="176" t="s">
        <v>580</v>
      </c>
      <c r="C365" s="206" t="s">
        <v>579</v>
      </c>
      <c r="D365" s="207" t="s">
        <v>730</v>
      </c>
      <c r="E365" s="207" t="s">
        <v>729</v>
      </c>
    </row>
    <row r="366" spans="1:5" ht="26.25" customHeight="1">
      <c r="A366" s="29" t="s">
        <v>714</v>
      </c>
      <c r="B366" s="176" t="s">
        <v>724</v>
      </c>
      <c r="C366" s="176" t="s">
        <v>725</v>
      </c>
      <c r="D366" s="198" t="s">
        <v>727</v>
      </c>
      <c r="E366" s="198" t="s">
        <v>728</v>
      </c>
    </row>
    <row r="367" spans="1:5" ht="26.25" customHeight="1">
      <c r="A367" s="29" t="s">
        <v>714</v>
      </c>
      <c r="B367" s="183" t="s">
        <v>724</v>
      </c>
      <c r="C367" s="183" t="s">
        <v>725</v>
      </c>
      <c r="D367" s="182" t="s">
        <v>723</v>
      </c>
      <c r="E367" s="182" t="s">
        <v>726</v>
      </c>
    </row>
    <row r="368" spans="1:5" ht="26.25" customHeight="1">
      <c r="A368" s="29" t="s">
        <v>714</v>
      </c>
      <c r="B368" s="183" t="s">
        <v>651</v>
      </c>
      <c r="C368" s="184" t="s">
        <v>173</v>
      </c>
      <c r="D368" s="182" t="s">
        <v>721</v>
      </c>
      <c r="E368" s="209" t="s">
        <v>722</v>
      </c>
    </row>
    <row r="369" spans="1:5" ht="26.25" customHeight="1">
      <c r="A369" s="29" t="s">
        <v>714</v>
      </c>
      <c r="B369" s="149" t="s">
        <v>651</v>
      </c>
      <c r="C369" s="149" t="s">
        <v>173</v>
      </c>
      <c r="D369" s="208" t="s">
        <v>731</v>
      </c>
      <c r="E369" s="148" t="s">
        <v>720</v>
      </c>
    </row>
    <row r="370" spans="1:5" ht="26.25" customHeight="1">
      <c r="A370" s="29" t="s">
        <v>714</v>
      </c>
      <c r="B370" s="199" t="s">
        <v>651</v>
      </c>
      <c r="C370" s="199" t="s">
        <v>173</v>
      </c>
      <c r="D370" s="198" t="s">
        <v>717</v>
      </c>
      <c r="E370" s="198" t="s">
        <v>718</v>
      </c>
    </row>
    <row r="371" spans="1:5" ht="26.25" customHeight="1">
      <c r="A371" s="29" t="s">
        <v>714</v>
      </c>
      <c r="B371" s="183" t="s">
        <v>651</v>
      </c>
      <c r="C371" s="184" t="s">
        <v>173</v>
      </c>
      <c r="D371" s="182" t="s">
        <v>715</v>
      </c>
      <c r="E371" s="182" t="s">
        <v>716</v>
      </c>
    </row>
    <row r="372" spans="1:5" ht="26.25" customHeight="1">
      <c r="A372" s="29" t="s">
        <v>714</v>
      </c>
      <c r="B372" s="183" t="s">
        <v>651</v>
      </c>
      <c r="C372" s="184" t="s">
        <v>173</v>
      </c>
      <c r="D372" s="182" t="s">
        <v>713</v>
      </c>
      <c r="E372" s="182" t="s">
        <v>719</v>
      </c>
    </row>
    <row r="373" spans="1:5" ht="26.25" customHeight="1">
      <c r="A373" s="29" t="s">
        <v>706</v>
      </c>
      <c r="B373" s="200" t="s">
        <v>710</v>
      </c>
      <c r="C373" s="199" t="s">
        <v>711</v>
      </c>
      <c r="D373" s="198" t="s">
        <v>708</v>
      </c>
      <c r="E373" s="198" t="s">
        <v>709</v>
      </c>
    </row>
    <row r="374" spans="1:5" ht="26.25" customHeight="1">
      <c r="A374" s="29" t="s">
        <v>706</v>
      </c>
      <c r="B374" s="176" t="s">
        <v>517</v>
      </c>
      <c r="C374" s="177" t="s">
        <v>515</v>
      </c>
      <c r="D374" s="198" t="s">
        <v>705</v>
      </c>
      <c r="E374" s="198" t="s">
        <v>712</v>
      </c>
    </row>
    <row r="375" spans="1:5" ht="26.25" customHeight="1">
      <c r="A375" s="29" t="s">
        <v>703</v>
      </c>
      <c r="B375" s="200" t="s">
        <v>693</v>
      </c>
      <c r="C375" s="199" t="s">
        <v>692</v>
      </c>
      <c r="D375" s="198" t="s">
        <v>704</v>
      </c>
      <c r="E375" s="198" t="s">
        <v>707</v>
      </c>
    </row>
    <row r="376" spans="1:5" ht="26.25" customHeight="1">
      <c r="A376" s="29" t="s">
        <v>703</v>
      </c>
      <c r="B376" s="200" t="s">
        <v>531</v>
      </c>
      <c r="C376" s="199" t="s">
        <v>533</v>
      </c>
      <c r="D376" s="198" t="s">
        <v>701</v>
      </c>
      <c r="E376" s="198" t="s">
        <v>702</v>
      </c>
    </row>
    <row r="377" spans="1:5" ht="26.25" customHeight="1">
      <c r="A377" s="29" t="s">
        <v>698</v>
      </c>
      <c r="B377" s="200" t="s">
        <v>216</v>
      </c>
      <c r="C377" s="199" t="s">
        <v>217</v>
      </c>
      <c r="D377" s="198" t="s">
        <v>699</v>
      </c>
      <c r="E377" s="198" t="s">
        <v>700</v>
      </c>
    </row>
    <row r="378" spans="1:5" ht="26.25" customHeight="1">
      <c r="A378" s="29" t="s">
        <v>698</v>
      </c>
      <c r="B378" s="200" t="s">
        <v>531</v>
      </c>
      <c r="C378" s="199" t="s">
        <v>533</v>
      </c>
      <c r="D378" s="198" t="s">
        <v>696</v>
      </c>
      <c r="E378" s="198" t="s">
        <v>697</v>
      </c>
    </row>
    <row r="379" spans="1:5" ht="26.25" customHeight="1">
      <c r="A379" s="29" t="s">
        <v>691</v>
      </c>
      <c r="B379" s="200" t="s">
        <v>693</v>
      </c>
      <c r="C379" s="199" t="s">
        <v>692</v>
      </c>
      <c r="D379" s="198" t="s">
        <v>689</v>
      </c>
      <c r="E379" s="198" t="s">
        <v>690</v>
      </c>
    </row>
    <row r="380" spans="1:5" ht="26.25" customHeight="1">
      <c r="A380" s="29" t="s">
        <v>685</v>
      </c>
      <c r="B380" s="149" t="s">
        <v>517</v>
      </c>
      <c r="C380" s="150" t="s">
        <v>515</v>
      </c>
      <c r="D380" s="146" t="s">
        <v>686</v>
      </c>
      <c r="E380" s="146" t="s">
        <v>687</v>
      </c>
    </row>
    <row r="381" spans="1:5" ht="26.25" customHeight="1">
      <c r="A381" s="29" t="s">
        <v>680</v>
      </c>
      <c r="B381" s="183" t="s">
        <v>254</v>
      </c>
      <c r="C381" s="183" t="s">
        <v>255</v>
      </c>
      <c r="D381" s="182" t="s">
        <v>683</v>
      </c>
      <c r="E381" s="182" t="s">
        <v>684</v>
      </c>
    </row>
    <row r="382" spans="1:5" ht="26.25" customHeight="1">
      <c r="A382" s="29" t="s">
        <v>680</v>
      </c>
      <c r="B382" s="200" t="s">
        <v>240</v>
      </c>
      <c r="C382" s="199" t="s">
        <v>241</v>
      </c>
      <c r="D382" s="198" t="s">
        <v>681</v>
      </c>
      <c r="E382" s="198" t="s">
        <v>682</v>
      </c>
    </row>
    <row r="383" spans="1:5" ht="26.25" customHeight="1">
      <c r="A383" s="29" t="s">
        <v>679</v>
      </c>
      <c r="B383" s="184" t="s">
        <v>489</v>
      </c>
      <c r="C383" s="184" t="s">
        <v>490</v>
      </c>
      <c r="D383" s="181" t="s">
        <v>677</v>
      </c>
      <c r="E383" s="181" t="s">
        <v>678</v>
      </c>
    </row>
    <row r="384" spans="1:5" ht="26.25" customHeight="1">
      <c r="A384" s="29" t="s">
        <v>628</v>
      </c>
      <c r="B384" s="183" t="s">
        <v>673</v>
      </c>
      <c r="C384" s="184" t="s">
        <v>674</v>
      </c>
      <c r="D384" s="181" t="s">
        <v>675</v>
      </c>
      <c r="E384" s="181" t="s">
        <v>676</v>
      </c>
    </row>
    <row r="385" spans="1:5" ht="26.25" customHeight="1">
      <c r="A385" s="29" t="s">
        <v>628</v>
      </c>
      <c r="B385" s="183" t="s">
        <v>632</v>
      </c>
      <c r="C385" s="184" t="s">
        <v>180</v>
      </c>
      <c r="D385" s="181" t="s">
        <v>629</v>
      </c>
      <c r="E385" s="181" t="s">
        <v>630</v>
      </c>
    </row>
    <row r="386" spans="1:5" ht="26.25" customHeight="1">
      <c r="A386" s="29" t="s">
        <v>631</v>
      </c>
      <c r="B386" s="149" t="s">
        <v>633</v>
      </c>
      <c r="C386" s="150" t="s">
        <v>237</v>
      </c>
      <c r="D386" s="146" t="s">
        <v>435</v>
      </c>
      <c r="E386" s="146" t="s">
        <v>634</v>
      </c>
    </row>
    <row r="387" spans="1:5" s="180" customFormat="1" ht="26.25" customHeight="1">
      <c r="A387" s="29" t="s">
        <v>631</v>
      </c>
      <c r="B387" s="200" t="s">
        <v>635</v>
      </c>
      <c r="C387" s="199" t="s">
        <v>176</v>
      </c>
      <c r="D387" s="198" t="s">
        <v>448</v>
      </c>
      <c r="E387" s="198" t="s">
        <v>636</v>
      </c>
    </row>
    <row r="388" spans="1:5" s="180" customFormat="1" ht="26.25" customHeight="1">
      <c r="A388" s="29" t="s">
        <v>637</v>
      </c>
      <c r="B388" s="149" t="s">
        <v>638</v>
      </c>
      <c r="C388" s="150" t="s">
        <v>639</v>
      </c>
      <c r="D388" s="146" t="s">
        <v>640</v>
      </c>
      <c r="E388" s="146" t="s">
        <v>641</v>
      </c>
    </row>
    <row r="389" spans="1:5" ht="26.25" customHeight="1">
      <c r="A389" s="29" t="s">
        <v>637</v>
      </c>
      <c r="B389" s="149" t="s">
        <v>638</v>
      </c>
      <c r="C389" s="150" t="s">
        <v>639</v>
      </c>
      <c r="D389" s="146" t="s">
        <v>642</v>
      </c>
      <c r="E389" s="146" t="s">
        <v>643</v>
      </c>
    </row>
    <row r="390" spans="1:5" s="180" customFormat="1" ht="26.25" customHeight="1">
      <c r="A390" s="29" t="s">
        <v>644</v>
      </c>
      <c r="B390" s="149" t="s">
        <v>645</v>
      </c>
      <c r="C390" s="150" t="s">
        <v>459</v>
      </c>
      <c r="D390" s="146" t="s">
        <v>646</v>
      </c>
      <c r="E390" s="146" t="s">
        <v>647</v>
      </c>
    </row>
    <row r="391" spans="1:5" s="180" customFormat="1" ht="26.25" customHeight="1">
      <c r="A391" s="29" t="s">
        <v>648</v>
      </c>
      <c r="B391" s="200" t="s">
        <v>638</v>
      </c>
      <c r="C391" s="199" t="s">
        <v>639</v>
      </c>
      <c r="D391" s="198" t="s">
        <v>649</v>
      </c>
      <c r="E391" s="198" t="s">
        <v>650</v>
      </c>
    </row>
    <row r="392" spans="1:5" s="180" customFormat="1" ht="26.25" customHeight="1">
      <c r="A392" s="29" t="s">
        <v>648</v>
      </c>
      <c r="B392" s="183" t="s">
        <v>651</v>
      </c>
      <c r="C392" s="184" t="s">
        <v>173</v>
      </c>
      <c r="D392" s="181" t="s">
        <v>184</v>
      </c>
      <c r="E392" s="181" t="s">
        <v>652</v>
      </c>
    </row>
    <row r="393" spans="1:5" ht="26.25" customHeight="1">
      <c r="A393" s="29" t="s">
        <v>653</v>
      </c>
      <c r="B393" s="183" t="s">
        <v>138</v>
      </c>
      <c r="C393" s="184" t="s">
        <v>227</v>
      </c>
      <c r="D393" s="181" t="s">
        <v>654</v>
      </c>
      <c r="E393" s="181" t="s">
        <v>655</v>
      </c>
    </row>
    <row r="394" spans="1:5" ht="26.25" customHeight="1">
      <c r="A394" s="29" t="s">
        <v>657</v>
      </c>
      <c r="B394" s="149" t="s">
        <v>134</v>
      </c>
      <c r="C394" s="150" t="s">
        <v>224</v>
      </c>
      <c r="D394" s="146" t="s">
        <v>656</v>
      </c>
      <c r="E394" s="146" t="s">
        <v>658</v>
      </c>
    </row>
    <row r="395" spans="1:5" ht="26.25" customHeight="1">
      <c r="A395" s="29" t="s">
        <v>653</v>
      </c>
      <c r="B395" s="183" t="s">
        <v>138</v>
      </c>
      <c r="C395" s="184" t="s">
        <v>227</v>
      </c>
      <c r="D395" s="181" t="s">
        <v>659</v>
      </c>
      <c r="E395" s="181" t="s">
        <v>660</v>
      </c>
    </row>
    <row r="396" spans="1:5" ht="26.25" customHeight="1">
      <c r="A396" s="29" t="s">
        <v>653</v>
      </c>
      <c r="B396" s="183" t="s">
        <v>662</v>
      </c>
      <c r="C396" s="184" t="s">
        <v>663</v>
      </c>
      <c r="D396" s="181" t="s">
        <v>661</v>
      </c>
      <c r="E396" s="181" t="s">
        <v>664</v>
      </c>
    </row>
    <row r="397" spans="1:5" ht="26.25" customHeight="1">
      <c r="A397" s="29" t="s">
        <v>665</v>
      </c>
      <c r="B397" s="183" t="s">
        <v>135</v>
      </c>
      <c r="C397" s="184" t="s">
        <v>195</v>
      </c>
      <c r="D397" s="181" t="s">
        <v>666</v>
      </c>
      <c r="E397" s="181" t="s">
        <v>667</v>
      </c>
    </row>
    <row r="398" spans="1:5" ht="26.25" customHeight="1">
      <c r="A398" s="29" t="s">
        <v>670</v>
      </c>
      <c r="B398" s="200" t="s">
        <v>614</v>
      </c>
      <c r="C398" s="199" t="s">
        <v>613</v>
      </c>
      <c r="D398" s="198" t="s">
        <v>668</v>
      </c>
      <c r="E398" s="198" t="s">
        <v>669</v>
      </c>
    </row>
    <row r="399" spans="1:5" ht="26.25" customHeight="1">
      <c r="A399" s="29" t="s">
        <v>670</v>
      </c>
      <c r="B399" s="200" t="s">
        <v>614</v>
      </c>
      <c r="C399" s="199" t="s">
        <v>613</v>
      </c>
      <c r="D399" s="198" t="s">
        <v>671</v>
      </c>
      <c r="E399" s="198" t="s">
        <v>672</v>
      </c>
    </row>
    <row r="400" spans="1:5" ht="26.25" customHeight="1">
      <c r="A400" s="29" t="s">
        <v>609</v>
      </c>
      <c r="B400" s="183" t="s">
        <v>135</v>
      </c>
      <c r="C400" s="184" t="s">
        <v>195</v>
      </c>
      <c r="D400" s="147" t="s">
        <v>222</v>
      </c>
      <c r="E400" s="147" t="s">
        <v>622</v>
      </c>
    </row>
    <row r="401" spans="1:5" ht="26.25" customHeight="1">
      <c r="A401" s="29" t="s">
        <v>609</v>
      </c>
      <c r="B401" s="183" t="s">
        <v>220</v>
      </c>
      <c r="C401" s="184" t="s">
        <v>620</v>
      </c>
      <c r="D401" s="147" t="s">
        <v>619</v>
      </c>
      <c r="E401" s="147" t="s">
        <v>621</v>
      </c>
    </row>
    <row r="402" spans="1:5" ht="26.25" customHeight="1">
      <c r="A402" s="29" t="s">
        <v>609</v>
      </c>
      <c r="B402" s="149" t="s">
        <v>138</v>
      </c>
      <c r="C402" s="150" t="s">
        <v>227</v>
      </c>
      <c r="D402" s="146" t="s">
        <v>617</v>
      </c>
      <c r="E402" s="146" t="s">
        <v>618</v>
      </c>
    </row>
    <row r="403" spans="1:5" ht="26.25" customHeight="1">
      <c r="A403" s="29" t="s">
        <v>609</v>
      </c>
      <c r="B403" s="183" t="s">
        <v>614</v>
      </c>
      <c r="C403" s="184" t="s">
        <v>613</v>
      </c>
      <c r="D403" s="147" t="s">
        <v>612</v>
      </c>
      <c r="E403" s="147" t="s">
        <v>615</v>
      </c>
    </row>
    <row r="404" spans="1:5" ht="26.25" customHeight="1">
      <c r="A404" s="29" t="s">
        <v>609</v>
      </c>
      <c r="B404" s="200" t="s">
        <v>284</v>
      </c>
      <c r="C404" s="199" t="s">
        <v>608</v>
      </c>
      <c r="D404" s="161" t="s">
        <v>607</v>
      </c>
      <c r="E404" s="161" t="s">
        <v>610</v>
      </c>
    </row>
    <row r="405" spans="1:5" ht="26.25" customHeight="1">
      <c r="A405" s="29" t="s">
        <v>600</v>
      </c>
      <c r="B405" s="200" t="s">
        <v>605</v>
      </c>
      <c r="C405" s="199" t="s">
        <v>490</v>
      </c>
      <c r="D405" s="178" t="s">
        <v>602</v>
      </c>
      <c r="E405" s="178" t="s">
        <v>606</v>
      </c>
    </row>
    <row r="406" spans="1:5" ht="26.25" customHeight="1">
      <c r="A406" s="29" t="s">
        <v>600</v>
      </c>
      <c r="B406" s="200" t="s">
        <v>603</v>
      </c>
      <c r="C406" s="199" t="s">
        <v>297</v>
      </c>
      <c r="D406" s="178" t="s">
        <v>601</v>
      </c>
      <c r="E406" s="178" t="s">
        <v>604</v>
      </c>
    </row>
    <row r="407" spans="1:5" ht="26.25" customHeight="1">
      <c r="A407" s="29" t="s">
        <v>600</v>
      </c>
      <c r="B407" s="200" t="s">
        <v>133</v>
      </c>
      <c r="C407" s="199" t="s">
        <v>481</v>
      </c>
      <c r="D407" s="178" t="s">
        <v>598</v>
      </c>
      <c r="E407" s="178" t="s">
        <v>599</v>
      </c>
    </row>
    <row r="408" spans="1:5" ht="26.25" customHeight="1">
      <c r="A408" s="29" t="s">
        <v>593</v>
      </c>
      <c r="B408" s="200" t="s">
        <v>596</v>
      </c>
      <c r="C408" s="199" t="s">
        <v>597</v>
      </c>
      <c r="D408" s="178" t="s">
        <v>594</v>
      </c>
      <c r="E408" s="178" t="s">
        <v>595</v>
      </c>
    </row>
    <row r="409" spans="1:5" ht="26.25" customHeight="1">
      <c r="A409" s="29" t="s">
        <v>593</v>
      </c>
      <c r="B409" s="183" t="s">
        <v>592</v>
      </c>
      <c r="C409" s="184" t="s">
        <v>180</v>
      </c>
      <c r="D409" s="181" t="s">
        <v>611</v>
      </c>
      <c r="E409" s="181" t="s">
        <v>616</v>
      </c>
    </row>
    <row r="410" spans="1:5" ht="26.25" customHeight="1">
      <c r="A410" s="29" t="s">
        <v>593</v>
      </c>
      <c r="B410" s="183" t="s">
        <v>592</v>
      </c>
      <c r="C410" s="184" t="s">
        <v>180</v>
      </c>
      <c r="D410" s="181" t="s">
        <v>590</v>
      </c>
      <c r="E410" s="181" t="s">
        <v>591</v>
      </c>
    </row>
    <row r="411" spans="1:5" ht="26.25" customHeight="1">
      <c r="A411" s="29" t="s">
        <v>576</v>
      </c>
      <c r="B411" s="183" t="s">
        <v>236</v>
      </c>
      <c r="C411" s="184" t="s">
        <v>237</v>
      </c>
      <c r="D411" s="181" t="s">
        <v>211</v>
      </c>
      <c r="E411" s="181" t="s">
        <v>589</v>
      </c>
    </row>
    <row r="412" spans="1:5" ht="26.25" customHeight="1">
      <c r="A412" s="29" t="s">
        <v>576</v>
      </c>
      <c r="B412" s="149" t="s">
        <v>580</v>
      </c>
      <c r="C412" s="150" t="s">
        <v>579</v>
      </c>
      <c r="D412" s="146" t="s">
        <v>578</v>
      </c>
      <c r="E412" s="146" t="s">
        <v>581</v>
      </c>
    </row>
    <row r="413" spans="1:5" ht="26.25" customHeight="1">
      <c r="A413" s="29" t="s">
        <v>576</v>
      </c>
      <c r="B413" s="149" t="s">
        <v>240</v>
      </c>
      <c r="C413" s="150" t="s">
        <v>241</v>
      </c>
      <c r="D413" s="146" t="s">
        <v>575</v>
      </c>
      <c r="E413" s="146" t="s">
        <v>577</v>
      </c>
    </row>
    <row r="414" spans="1:5" s="179" customFormat="1" ht="26.25" customHeight="1">
      <c r="A414" s="29" t="s">
        <v>573</v>
      </c>
      <c r="B414" s="183" t="s">
        <v>254</v>
      </c>
      <c r="C414" s="184" t="s">
        <v>255</v>
      </c>
      <c r="D414" s="147" t="s">
        <v>572</v>
      </c>
      <c r="E414" s="147" t="s">
        <v>574</v>
      </c>
    </row>
    <row r="415" spans="1:5" ht="26.25" customHeight="1">
      <c r="A415" s="29" t="s">
        <v>568</v>
      </c>
      <c r="B415" s="176" t="s">
        <v>471</v>
      </c>
      <c r="C415" s="177" t="s">
        <v>470</v>
      </c>
      <c r="D415" s="161" t="s">
        <v>570</v>
      </c>
      <c r="E415" s="161" t="s">
        <v>571</v>
      </c>
    </row>
    <row r="416" spans="1:5" ht="26.25" customHeight="1">
      <c r="A416" s="29" t="s">
        <v>568</v>
      </c>
      <c r="B416" s="183" t="s">
        <v>220</v>
      </c>
      <c r="C416" s="184" t="s">
        <v>221</v>
      </c>
      <c r="D416" s="147" t="s">
        <v>250</v>
      </c>
      <c r="E416" s="147" t="s">
        <v>569</v>
      </c>
    </row>
    <row r="417" spans="1:5" s="180" customFormat="1" ht="26.25" customHeight="1">
      <c r="A417" s="29" t="s">
        <v>567</v>
      </c>
      <c r="B417" s="200" t="s">
        <v>236</v>
      </c>
      <c r="C417" s="199" t="s">
        <v>237</v>
      </c>
      <c r="D417" s="161" t="s">
        <v>565</v>
      </c>
      <c r="E417" s="161" t="s">
        <v>566</v>
      </c>
    </row>
    <row r="418" spans="1:5" s="179" customFormat="1" ht="26.25" customHeight="1">
      <c r="A418" s="29" t="s">
        <v>555</v>
      </c>
      <c r="B418" s="183" t="s">
        <v>135</v>
      </c>
      <c r="C418" s="184" t="s">
        <v>195</v>
      </c>
      <c r="D418" s="147" t="s">
        <v>222</v>
      </c>
      <c r="E418" s="147" t="s">
        <v>564</v>
      </c>
    </row>
    <row r="419" spans="1:5" s="179" customFormat="1" ht="26.25" customHeight="1">
      <c r="A419" s="29" t="s">
        <v>555</v>
      </c>
      <c r="B419" s="149" t="s">
        <v>208</v>
      </c>
      <c r="C419" s="150" t="s">
        <v>207</v>
      </c>
      <c r="D419" s="146" t="s">
        <v>562</v>
      </c>
      <c r="E419" s="146" t="s">
        <v>563</v>
      </c>
    </row>
    <row r="420" spans="1:5" s="180" customFormat="1" ht="26.25" customHeight="1">
      <c r="A420" s="29" t="s">
        <v>559</v>
      </c>
      <c r="B420" s="200" t="s">
        <v>558</v>
      </c>
      <c r="C420" s="199" t="s">
        <v>464</v>
      </c>
      <c r="D420" s="161" t="s">
        <v>560</v>
      </c>
      <c r="E420" s="161" t="s">
        <v>561</v>
      </c>
    </row>
    <row r="421" spans="1:5" s="179" customFormat="1" ht="26.25" customHeight="1">
      <c r="A421" s="29" t="s">
        <v>555</v>
      </c>
      <c r="B421" s="200" t="s">
        <v>554</v>
      </c>
      <c r="C421" s="199" t="s">
        <v>459</v>
      </c>
      <c r="D421" s="161" t="s">
        <v>556</v>
      </c>
      <c r="E421" s="161" t="s">
        <v>557</v>
      </c>
    </row>
    <row r="422" spans="1:5" ht="26.25" customHeight="1">
      <c r="A422" s="29" t="s">
        <v>545</v>
      </c>
      <c r="B422" s="183" t="s">
        <v>261</v>
      </c>
      <c r="C422" s="184" t="s">
        <v>262</v>
      </c>
      <c r="D422" s="147" t="s">
        <v>546</v>
      </c>
      <c r="E422" s="147" t="s">
        <v>547</v>
      </c>
    </row>
    <row r="423" spans="1:5" s="180" customFormat="1" ht="26.25" customHeight="1">
      <c r="A423" s="29" t="s">
        <v>545</v>
      </c>
      <c r="B423" s="149" t="s">
        <v>261</v>
      </c>
      <c r="C423" s="150" t="s">
        <v>262</v>
      </c>
      <c r="D423" s="146" t="s">
        <v>543</v>
      </c>
      <c r="E423" s="146" t="s">
        <v>544</v>
      </c>
    </row>
    <row r="424" spans="1:5" s="179" customFormat="1" ht="26.25" customHeight="1">
      <c r="A424" s="29" t="s">
        <v>537</v>
      </c>
      <c r="B424" s="149" t="s">
        <v>236</v>
      </c>
      <c r="C424" s="150" t="s">
        <v>237</v>
      </c>
      <c r="D424" s="146" t="s">
        <v>435</v>
      </c>
      <c r="E424" s="146" t="s">
        <v>548</v>
      </c>
    </row>
    <row r="425" spans="1:5" ht="26.25" customHeight="1">
      <c r="A425" s="29" t="s">
        <v>537</v>
      </c>
      <c r="B425" s="183" t="s">
        <v>489</v>
      </c>
      <c r="C425" s="184" t="s">
        <v>541</v>
      </c>
      <c r="D425" s="147" t="s">
        <v>253</v>
      </c>
      <c r="E425" s="147" t="s">
        <v>542</v>
      </c>
    </row>
    <row r="426" spans="1:5" ht="26.25" customHeight="1">
      <c r="A426" s="29" t="s">
        <v>535</v>
      </c>
      <c r="B426" s="149" t="s">
        <v>135</v>
      </c>
      <c r="C426" s="150" t="s">
        <v>195</v>
      </c>
      <c r="D426" s="146" t="s">
        <v>539</v>
      </c>
      <c r="E426" s="146" t="s">
        <v>540</v>
      </c>
    </row>
    <row r="427" spans="1:5" ht="26.25" customHeight="1">
      <c r="A427" s="29" t="s">
        <v>537</v>
      </c>
      <c r="B427" s="200" t="s">
        <v>181</v>
      </c>
      <c r="C427" s="199" t="s">
        <v>180</v>
      </c>
      <c r="D427" s="161" t="s">
        <v>534</v>
      </c>
      <c r="E427" s="161" t="s">
        <v>538</v>
      </c>
    </row>
    <row r="428" spans="1:5" ht="26.25" customHeight="1">
      <c r="A428" s="29" t="s">
        <v>535</v>
      </c>
      <c r="B428" s="183" t="s">
        <v>136</v>
      </c>
      <c r="C428" s="184" t="s">
        <v>173</v>
      </c>
      <c r="D428" s="147" t="s">
        <v>184</v>
      </c>
      <c r="E428" s="147" t="s">
        <v>536</v>
      </c>
    </row>
    <row r="429" spans="1:5" ht="26.25" customHeight="1">
      <c r="A429" s="29" t="s">
        <v>525</v>
      </c>
      <c r="B429" s="149" t="s">
        <v>531</v>
      </c>
      <c r="C429" s="150" t="s">
        <v>533</v>
      </c>
      <c r="D429" s="146" t="s">
        <v>530</v>
      </c>
      <c r="E429" s="146" t="s">
        <v>532</v>
      </c>
    </row>
    <row r="430" spans="1:5" s="180" customFormat="1" ht="26.25" customHeight="1">
      <c r="A430" s="29" t="s">
        <v>525</v>
      </c>
      <c r="B430" s="183" t="s">
        <v>487</v>
      </c>
      <c r="C430" s="184" t="s">
        <v>488</v>
      </c>
      <c r="D430" s="147" t="s">
        <v>528</v>
      </c>
      <c r="E430" s="147" t="s">
        <v>529</v>
      </c>
    </row>
    <row r="431" spans="1:5" ht="26.25" customHeight="1">
      <c r="A431" s="29" t="s">
        <v>525</v>
      </c>
      <c r="B431" s="183" t="s">
        <v>471</v>
      </c>
      <c r="C431" s="184" t="s">
        <v>470</v>
      </c>
      <c r="D431" s="147" t="s">
        <v>526</v>
      </c>
      <c r="E431" s="147" t="s">
        <v>527</v>
      </c>
    </row>
    <row r="432" spans="1:5" ht="26.25" customHeight="1">
      <c r="A432" s="29" t="s">
        <v>525</v>
      </c>
      <c r="B432" s="162" t="s">
        <v>471</v>
      </c>
      <c r="C432" s="163" t="s">
        <v>470</v>
      </c>
      <c r="D432" s="161" t="s">
        <v>523</v>
      </c>
      <c r="E432" s="161" t="s">
        <v>524</v>
      </c>
    </row>
    <row r="433" spans="1:5" ht="26.25" customHeight="1">
      <c r="A433" s="29" t="s">
        <v>510</v>
      </c>
      <c r="B433" s="200" t="s">
        <v>133</v>
      </c>
      <c r="C433" s="199" t="s">
        <v>481</v>
      </c>
      <c r="D433" s="153" t="s">
        <v>509</v>
      </c>
      <c r="E433" s="159" t="s">
        <v>511</v>
      </c>
    </row>
    <row r="434" spans="1:5" ht="26.25" customHeight="1">
      <c r="A434" s="29" t="s">
        <v>510</v>
      </c>
      <c r="B434" s="200" t="s">
        <v>517</v>
      </c>
      <c r="C434" s="199" t="s">
        <v>515</v>
      </c>
      <c r="D434" s="153" t="s">
        <v>516</v>
      </c>
      <c r="E434" s="161" t="s">
        <v>518</v>
      </c>
    </row>
    <row r="435" spans="1:5" ht="26.25" customHeight="1">
      <c r="A435" s="29" t="s">
        <v>513</v>
      </c>
      <c r="B435" s="183" t="s">
        <v>519</v>
      </c>
      <c r="C435" s="184" t="s">
        <v>520</v>
      </c>
      <c r="D435" s="147" t="s">
        <v>521</v>
      </c>
      <c r="E435" s="147" t="s">
        <v>522</v>
      </c>
    </row>
    <row r="436" spans="1:5" ht="26.25" customHeight="1">
      <c r="A436" s="29" t="s">
        <v>513</v>
      </c>
      <c r="B436" s="200" t="s">
        <v>181</v>
      </c>
      <c r="C436" s="199" t="s">
        <v>180</v>
      </c>
      <c r="D436" s="153" t="s">
        <v>512</v>
      </c>
      <c r="E436" s="153" t="s">
        <v>514</v>
      </c>
    </row>
    <row r="437" spans="1:5" ht="26.25" customHeight="1">
      <c r="A437" s="29" t="s">
        <v>498</v>
      </c>
      <c r="B437" s="183" t="s">
        <v>208</v>
      </c>
      <c r="C437" s="184" t="s">
        <v>207</v>
      </c>
      <c r="D437" s="147" t="s">
        <v>502</v>
      </c>
      <c r="E437" s="147" t="s">
        <v>503</v>
      </c>
    </row>
    <row r="438" spans="1:5" ht="26.25" customHeight="1">
      <c r="A438" s="29" t="s">
        <v>498</v>
      </c>
      <c r="B438" s="149" t="s">
        <v>497</v>
      </c>
      <c r="C438" s="150" t="s">
        <v>244</v>
      </c>
      <c r="D438" s="146" t="s">
        <v>495</v>
      </c>
      <c r="E438" s="146" t="s">
        <v>496</v>
      </c>
    </row>
    <row r="439" spans="1:5" ht="26.25" customHeight="1">
      <c r="A439" s="29" t="s">
        <v>494</v>
      </c>
      <c r="B439" s="200" t="s">
        <v>492</v>
      </c>
      <c r="C439" s="199" t="s">
        <v>490</v>
      </c>
      <c r="D439" s="152" t="s">
        <v>491</v>
      </c>
      <c r="E439" s="153" t="s">
        <v>493</v>
      </c>
    </row>
    <row r="440" spans="1:5" ht="26.25" customHeight="1">
      <c r="A440" s="29" t="s">
        <v>472</v>
      </c>
      <c r="B440" s="200" t="s">
        <v>482</v>
      </c>
      <c r="C440" s="199" t="s">
        <v>481</v>
      </c>
      <c r="D440" s="145" t="s">
        <v>483</v>
      </c>
      <c r="E440" s="145" t="s">
        <v>480</v>
      </c>
    </row>
    <row r="441" spans="1:5" ht="26.25" customHeight="1">
      <c r="A441" s="29" t="s">
        <v>472</v>
      </c>
      <c r="B441" s="183" t="s">
        <v>479</v>
      </c>
      <c r="C441" s="184" t="s">
        <v>237</v>
      </c>
      <c r="D441" s="147" t="s">
        <v>477</v>
      </c>
      <c r="E441" s="147" t="s">
        <v>478</v>
      </c>
    </row>
    <row r="442" spans="1:5" s="151" customFormat="1" ht="26.25" customHeight="1">
      <c r="A442" s="29" t="s">
        <v>472</v>
      </c>
      <c r="B442" s="149" t="s">
        <v>471</v>
      </c>
      <c r="C442" s="150" t="s">
        <v>470</v>
      </c>
      <c r="D442" s="146" t="s">
        <v>474</v>
      </c>
      <c r="E442" s="146" t="s">
        <v>475</v>
      </c>
    </row>
    <row r="443" spans="1:5" s="151" customFormat="1" ht="26.25" customHeight="1">
      <c r="A443" s="29" t="s">
        <v>472</v>
      </c>
      <c r="B443" s="149" t="s">
        <v>471</v>
      </c>
      <c r="C443" s="150" t="s">
        <v>470</v>
      </c>
      <c r="D443" s="146" t="s">
        <v>473</v>
      </c>
      <c r="E443" s="146" t="s">
        <v>476</v>
      </c>
    </row>
    <row r="444" spans="1:5" ht="26.25" customHeight="1">
      <c r="A444" s="29" t="s">
        <v>457</v>
      </c>
      <c r="B444" s="149" t="s">
        <v>468</v>
      </c>
      <c r="C444" s="150" t="s">
        <v>266</v>
      </c>
      <c r="D444" s="146" t="s">
        <v>467</v>
      </c>
      <c r="E444" s="146" t="s">
        <v>469</v>
      </c>
    </row>
    <row r="445" spans="1:5" ht="26.25" customHeight="1">
      <c r="A445" s="29" t="s">
        <v>457</v>
      </c>
      <c r="B445" s="149" t="s">
        <v>465</v>
      </c>
      <c r="C445" s="150" t="s">
        <v>464</v>
      </c>
      <c r="D445" s="146" t="s">
        <v>435</v>
      </c>
      <c r="E445" s="146" t="s">
        <v>466</v>
      </c>
    </row>
    <row r="446" spans="1:5" ht="26.25" customHeight="1">
      <c r="A446" s="29" t="s">
        <v>457</v>
      </c>
      <c r="B446" s="200" t="s">
        <v>462</v>
      </c>
      <c r="C446" s="199" t="s">
        <v>463</v>
      </c>
      <c r="D446" s="145" t="s">
        <v>460</v>
      </c>
      <c r="E446" s="145" t="s">
        <v>461</v>
      </c>
    </row>
    <row r="447" spans="1:5" ht="26.25" customHeight="1">
      <c r="A447" s="29" t="s">
        <v>486</v>
      </c>
      <c r="B447" s="183" t="s">
        <v>484</v>
      </c>
      <c r="C447" s="184" t="s">
        <v>459</v>
      </c>
      <c r="D447" s="147" t="s">
        <v>458</v>
      </c>
      <c r="E447" s="147" t="s">
        <v>485</v>
      </c>
    </row>
    <row r="448" spans="1:5" ht="26.25" customHeight="1">
      <c r="A448" s="29" t="s">
        <v>457</v>
      </c>
      <c r="B448" s="149" t="s">
        <v>177</v>
      </c>
      <c r="C448" s="150" t="s">
        <v>176</v>
      </c>
      <c r="D448" s="146" t="s">
        <v>455</v>
      </c>
      <c r="E448" s="146" t="s">
        <v>456</v>
      </c>
    </row>
    <row r="449" spans="1:5" ht="26.25" customHeight="1">
      <c r="A449" s="29" t="s">
        <v>449</v>
      </c>
      <c r="B449" s="200" t="s">
        <v>181</v>
      </c>
      <c r="C449" s="199" t="s">
        <v>180</v>
      </c>
      <c r="D449" s="140" t="s">
        <v>448</v>
      </c>
      <c r="E449" s="140" t="s">
        <v>451</v>
      </c>
    </row>
    <row r="450" spans="1:5" ht="26.25" customHeight="1">
      <c r="A450" s="29" t="s">
        <v>447</v>
      </c>
      <c r="B450" s="200" t="s">
        <v>181</v>
      </c>
      <c r="C450" s="199" t="s">
        <v>180</v>
      </c>
      <c r="D450" s="140" t="s">
        <v>448</v>
      </c>
      <c r="E450" s="140" t="s">
        <v>450</v>
      </c>
    </row>
    <row r="451" spans="1:5" ht="26.25" customHeight="1">
      <c r="A451" s="29" t="s">
        <v>447</v>
      </c>
      <c r="B451" s="200" t="s">
        <v>257</v>
      </c>
      <c r="C451" s="199" t="s">
        <v>445</v>
      </c>
      <c r="D451" s="140" t="s">
        <v>444</v>
      </c>
      <c r="E451" s="140" t="s">
        <v>446</v>
      </c>
    </row>
    <row r="452" spans="1:5" ht="26.25" customHeight="1">
      <c r="A452" s="29" t="s">
        <v>432</v>
      </c>
      <c r="B452" s="183" t="s">
        <v>440</v>
      </c>
      <c r="C452" s="184" t="s">
        <v>441</v>
      </c>
      <c r="D452" s="127" t="s">
        <v>442</v>
      </c>
      <c r="E452" s="127" t="s">
        <v>443</v>
      </c>
    </row>
    <row r="453" spans="1:5" ht="26.25" customHeight="1">
      <c r="A453" s="29" t="s">
        <v>432</v>
      </c>
      <c r="B453" s="200" t="s">
        <v>177</v>
      </c>
      <c r="C453" s="199" t="s">
        <v>438</v>
      </c>
      <c r="D453" s="140" t="s">
        <v>437</v>
      </c>
      <c r="E453" s="140" t="s">
        <v>439</v>
      </c>
    </row>
    <row r="454" spans="1:5" ht="26.25" customHeight="1">
      <c r="A454" s="29" t="s">
        <v>433</v>
      </c>
      <c r="B454" s="183" t="s">
        <v>434</v>
      </c>
      <c r="C454" s="184" t="s">
        <v>280</v>
      </c>
      <c r="D454" s="127" t="s">
        <v>435</v>
      </c>
      <c r="E454" s="127" t="s">
        <v>436</v>
      </c>
    </row>
    <row r="455" spans="1:5" ht="26.25" customHeight="1">
      <c r="A455" s="29" t="s">
        <v>304</v>
      </c>
      <c r="B455" s="183" t="s">
        <v>138</v>
      </c>
      <c r="C455" s="184" t="s">
        <v>429</v>
      </c>
      <c r="D455" s="127" t="s">
        <v>430</v>
      </c>
      <c r="E455" s="127" t="s">
        <v>431</v>
      </c>
    </row>
    <row r="456" spans="1:5" ht="26.25" customHeight="1">
      <c r="A456" s="29" t="s">
        <v>304</v>
      </c>
      <c r="B456" s="149" t="s">
        <v>303</v>
      </c>
      <c r="C456" s="150" t="s">
        <v>302</v>
      </c>
      <c r="D456" s="123" t="s">
        <v>301</v>
      </c>
      <c r="E456" s="123" t="s">
        <v>300</v>
      </c>
    </row>
    <row r="457" spans="1:5" ht="26.25" customHeight="1">
      <c r="A457" s="29" t="s">
        <v>295</v>
      </c>
      <c r="B457" s="183" t="s">
        <v>296</v>
      </c>
      <c r="C457" s="184" t="s">
        <v>297</v>
      </c>
      <c r="D457" s="127" t="s">
        <v>298</v>
      </c>
      <c r="E457" s="127" t="s">
        <v>299</v>
      </c>
    </row>
    <row r="458" spans="1:5" ht="26.25" customHeight="1">
      <c r="A458" s="29" t="s">
        <v>290</v>
      </c>
      <c r="B458" s="183" t="s">
        <v>291</v>
      </c>
      <c r="C458" s="184" t="s">
        <v>292</v>
      </c>
      <c r="D458" s="122" t="s">
        <v>289</v>
      </c>
      <c r="E458" s="122" t="s">
        <v>293</v>
      </c>
    </row>
    <row r="459" spans="1:5" ht="26.25" customHeight="1">
      <c r="A459" s="29" t="s">
        <v>283</v>
      </c>
      <c r="B459" s="200" t="s">
        <v>284</v>
      </c>
      <c r="C459" s="199" t="s">
        <v>285</v>
      </c>
      <c r="D459" s="121" t="s">
        <v>286</v>
      </c>
      <c r="E459" s="121" t="s">
        <v>287</v>
      </c>
    </row>
    <row r="460" spans="1:5" ht="26.25" customHeight="1">
      <c r="A460" s="29" t="s">
        <v>281</v>
      </c>
      <c r="B460" s="183" t="s">
        <v>279</v>
      </c>
      <c r="C460" s="184" t="s">
        <v>280</v>
      </c>
      <c r="D460" s="122" t="s">
        <v>277</v>
      </c>
      <c r="E460" s="122" t="s">
        <v>278</v>
      </c>
    </row>
    <row r="461" spans="1:5" ht="26.25" customHeight="1">
      <c r="A461" s="29" t="s">
        <v>269</v>
      </c>
      <c r="B461" s="183" t="s">
        <v>136</v>
      </c>
      <c r="C461" s="184" t="s">
        <v>270</v>
      </c>
      <c r="D461" s="122" t="s">
        <v>288</v>
      </c>
      <c r="E461" s="122" t="s">
        <v>271</v>
      </c>
    </row>
    <row r="462" spans="1:5" ht="26.25" customHeight="1">
      <c r="A462" s="29" t="s">
        <v>282</v>
      </c>
      <c r="B462" s="200" t="s">
        <v>273</v>
      </c>
      <c r="C462" s="199" t="s">
        <v>274</v>
      </c>
      <c r="D462" s="121" t="s">
        <v>275</v>
      </c>
      <c r="E462" s="121" t="s">
        <v>276</v>
      </c>
    </row>
    <row r="463" spans="1:5" ht="26.25" customHeight="1">
      <c r="A463" s="29" t="s">
        <v>268</v>
      </c>
      <c r="B463" s="183" t="s">
        <v>267</v>
      </c>
      <c r="C463" s="184" t="s">
        <v>266</v>
      </c>
      <c r="D463" s="122" t="s">
        <v>265</v>
      </c>
      <c r="E463" s="122" t="s">
        <v>272</v>
      </c>
    </row>
    <row r="464" spans="1:5" ht="26.25" customHeight="1">
      <c r="A464" s="29" t="s">
        <v>305</v>
      </c>
      <c r="B464" s="200" t="s">
        <v>261</v>
      </c>
      <c r="C464" s="199" t="s">
        <v>262</v>
      </c>
      <c r="D464" s="121" t="s">
        <v>263</v>
      </c>
      <c r="E464" s="121" t="s">
        <v>264</v>
      </c>
    </row>
    <row r="465" spans="1:5" ht="26.25" customHeight="1">
      <c r="A465" s="29" t="s">
        <v>305</v>
      </c>
      <c r="B465" s="200" t="s">
        <v>257</v>
      </c>
      <c r="C465" s="199" t="s">
        <v>258</v>
      </c>
      <c r="D465" s="121" t="s">
        <v>259</v>
      </c>
      <c r="E465" s="121" t="s">
        <v>260</v>
      </c>
    </row>
    <row r="466" spans="1:5" ht="26.25" customHeight="1">
      <c r="A466" s="29" t="s">
        <v>306</v>
      </c>
      <c r="B466" s="183" t="s">
        <v>254</v>
      </c>
      <c r="C466" s="184" t="s">
        <v>255</v>
      </c>
      <c r="D466" s="122" t="s">
        <v>253</v>
      </c>
      <c r="E466" s="122" t="s">
        <v>256</v>
      </c>
    </row>
    <row r="467" spans="1:5" ht="26.25" customHeight="1">
      <c r="A467" s="29" t="s">
        <v>307</v>
      </c>
      <c r="B467" s="183" t="s">
        <v>220</v>
      </c>
      <c r="C467" s="184" t="s">
        <v>251</v>
      </c>
      <c r="D467" s="122" t="s">
        <v>250</v>
      </c>
      <c r="E467" s="122" t="s">
        <v>252</v>
      </c>
    </row>
    <row r="468" spans="1:5" ht="26.25" customHeight="1">
      <c r="A468" s="29" t="s">
        <v>307</v>
      </c>
      <c r="B468" s="183" t="s">
        <v>188</v>
      </c>
      <c r="C468" s="184" t="s">
        <v>247</v>
      </c>
      <c r="D468" s="122" t="s">
        <v>248</v>
      </c>
      <c r="E468" s="122" t="s">
        <v>249</v>
      </c>
    </row>
    <row r="469" spans="1:5" ht="26.25" customHeight="1">
      <c r="A469" s="29" t="s">
        <v>308</v>
      </c>
      <c r="B469" s="183" t="s">
        <v>220</v>
      </c>
      <c r="C469" s="184" t="s">
        <v>221</v>
      </c>
      <c r="D469" s="122" t="s">
        <v>222</v>
      </c>
      <c r="E469" s="122" t="s">
        <v>223</v>
      </c>
    </row>
    <row r="470" spans="1:5" ht="26.25" customHeight="1">
      <c r="A470" s="29" t="s">
        <v>308</v>
      </c>
      <c r="B470" s="183" t="s">
        <v>243</v>
      </c>
      <c r="C470" s="184" t="s">
        <v>244</v>
      </c>
      <c r="D470" s="122" t="s">
        <v>245</v>
      </c>
      <c r="E470" s="122" t="s">
        <v>246</v>
      </c>
    </row>
    <row r="471" spans="1:5" ht="26.25" customHeight="1">
      <c r="A471" s="29" t="s">
        <v>308</v>
      </c>
      <c r="B471" s="200" t="s">
        <v>240</v>
      </c>
      <c r="C471" s="199" t="s">
        <v>241</v>
      </c>
      <c r="D471" s="121" t="s">
        <v>239</v>
      </c>
      <c r="E471" s="121" t="s">
        <v>242</v>
      </c>
    </row>
    <row r="472" spans="1:5" ht="26.25" customHeight="1">
      <c r="A472" s="29" t="s">
        <v>308</v>
      </c>
      <c r="B472" s="183" t="s">
        <v>236</v>
      </c>
      <c r="C472" s="184" t="s">
        <v>237</v>
      </c>
      <c r="D472" s="122" t="s">
        <v>235</v>
      </c>
      <c r="E472" s="122" t="s">
        <v>238</v>
      </c>
    </row>
    <row r="473" spans="1:5" ht="26.25" customHeight="1">
      <c r="A473" s="29" t="s">
        <v>312</v>
      </c>
      <c r="B473" s="149" t="s">
        <v>310</v>
      </c>
      <c r="C473" s="150" t="s">
        <v>311</v>
      </c>
      <c r="D473" s="123" t="s">
        <v>234</v>
      </c>
      <c r="E473" s="123" t="s">
        <v>309</v>
      </c>
    </row>
    <row r="474" spans="1:5" ht="26.25" customHeight="1">
      <c r="A474" s="29" t="s">
        <v>312</v>
      </c>
      <c r="B474" s="183" t="s">
        <v>135</v>
      </c>
      <c r="C474" s="184" t="s">
        <v>195</v>
      </c>
      <c r="D474" s="122" t="s">
        <v>232</v>
      </c>
      <c r="E474" s="122" t="s">
        <v>233</v>
      </c>
    </row>
    <row r="475" spans="1:5" ht="26.25" customHeight="1">
      <c r="A475" s="29" t="s">
        <v>312</v>
      </c>
      <c r="B475" s="183" t="s">
        <v>313</v>
      </c>
      <c r="C475" s="184" t="s">
        <v>227</v>
      </c>
      <c r="D475" s="122" t="s">
        <v>230</v>
      </c>
      <c r="E475" s="122" t="s">
        <v>231</v>
      </c>
    </row>
    <row r="476" spans="1:5" ht="26.25" customHeight="1">
      <c r="A476" s="29" t="s">
        <v>314</v>
      </c>
      <c r="B476" s="183" t="s">
        <v>138</v>
      </c>
      <c r="C476" s="184" t="s">
        <v>227</v>
      </c>
      <c r="D476" s="122" t="s">
        <v>228</v>
      </c>
      <c r="E476" s="122" t="s">
        <v>229</v>
      </c>
    </row>
    <row r="477" spans="1:5" ht="26.25" customHeight="1">
      <c r="A477" s="29" t="s">
        <v>315</v>
      </c>
      <c r="B477" s="183" t="s">
        <v>134</v>
      </c>
      <c r="C477" s="184" t="s">
        <v>224</v>
      </c>
      <c r="D477" s="122" t="s">
        <v>225</v>
      </c>
      <c r="E477" s="122" t="s">
        <v>226</v>
      </c>
    </row>
    <row r="478" spans="1:5" ht="26.25" customHeight="1">
      <c r="A478" s="29" t="s">
        <v>316</v>
      </c>
      <c r="B478" s="200" t="s">
        <v>216</v>
      </c>
      <c r="C478" s="199" t="s">
        <v>217</v>
      </c>
      <c r="D478" s="121" t="s">
        <v>218</v>
      </c>
      <c r="E478" s="121" t="s">
        <v>219</v>
      </c>
    </row>
    <row r="479" spans="1:5" ht="26.25" customHeight="1">
      <c r="A479" s="29" t="s">
        <v>316</v>
      </c>
      <c r="B479" s="183" t="s">
        <v>171</v>
      </c>
      <c r="C479" s="184" t="s">
        <v>172</v>
      </c>
      <c r="D479" s="122" t="s">
        <v>214</v>
      </c>
      <c r="E479" s="122" t="s">
        <v>215</v>
      </c>
    </row>
    <row r="480" spans="1:5" ht="26.25" customHeight="1">
      <c r="A480" s="29" t="s">
        <v>317</v>
      </c>
      <c r="B480" s="183" t="s">
        <v>177</v>
      </c>
      <c r="C480" s="184" t="s">
        <v>176</v>
      </c>
      <c r="D480" s="122" t="s">
        <v>178</v>
      </c>
      <c r="E480" s="122" t="s">
        <v>179</v>
      </c>
    </row>
    <row r="481" spans="1:5" ht="26.25" customHeight="1">
      <c r="A481" s="29" t="s">
        <v>317</v>
      </c>
      <c r="B481" s="183" t="s">
        <v>132</v>
      </c>
      <c r="C481" s="124" t="s">
        <v>212</v>
      </c>
      <c r="D481" s="125" t="s">
        <v>211</v>
      </c>
      <c r="E481" s="122" t="s">
        <v>213</v>
      </c>
    </row>
    <row r="482" spans="1:5" ht="26.25" customHeight="1">
      <c r="A482" s="29" t="s">
        <v>317</v>
      </c>
      <c r="B482" s="200" t="s">
        <v>137</v>
      </c>
      <c r="C482" s="199" t="s">
        <v>205</v>
      </c>
      <c r="D482" s="121" t="s">
        <v>204</v>
      </c>
      <c r="E482" s="121" t="s">
        <v>206</v>
      </c>
    </row>
    <row r="483" spans="1:5" ht="26.25" customHeight="1">
      <c r="A483" s="29" t="s">
        <v>317</v>
      </c>
      <c r="B483" s="200" t="s">
        <v>181</v>
      </c>
      <c r="C483" s="199" t="s">
        <v>180</v>
      </c>
      <c r="D483" s="121" t="s">
        <v>196</v>
      </c>
      <c r="E483" s="121" t="s">
        <v>197</v>
      </c>
    </row>
    <row r="484" spans="1:5" ht="26.25" customHeight="1">
      <c r="A484" s="29" t="s">
        <v>320</v>
      </c>
      <c r="B484" s="200" t="s">
        <v>188</v>
      </c>
      <c r="C484" s="199" t="s">
        <v>187</v>
      </c>
      <c r="D484" s="121" t="s">
        <v>186</v>
      </c>
      <c r="E484" s="121" t="s">
        <v>189</v>
      </c>
    </row>
    <row r="485" spans="1:5" ht="26.25" customHeight="1">
      <c r="A485" s="29" t="s">
        <v>318</v>
      </c>
      <c r="B485" s="200" t="s">
        <v>208</v>
      </c>
      <c r="C485" s="199" t="s">
        <v>207</v>
      </c>
      <c r="D485" s="121" t="s">
        <v>209</v>
      </c>
      <c r="E485" s="121" t="s">
        <v>210</v>
      </c>
    </row>
    <row r="486" spans="1:5" ht="26.25" customHeight="1">
      <c r="A486" s="29" t="s">
        <v>318</v>
      </c>
      <c r="B486" s="149" t="s">
        <v>136</v>
      </c>
      <c r="C486" s="150" t="s">
        <v>173</v>
      </c>
      <c r="D486" s="123" t="s">
        <v>202</v>
      </c>
      <c r="E486" s="123" t="s">
        <v>203</v>
      </c>
    </row>
    <row r="487" spans="1:5" ht="26.25" customHeight="1">
      <c r="A487" s="29" t="s">
        <v>318</v>
      </c>
      <c r="B487" s="149" t="s">
        <v>136</v>
      </c>
      <c r="C487" s="150" t="s">
        <v>173</v>
      </c>
      <c r="D487" s="123" t="s">
        <v>200</v>
      </c>
      <c r="E487" s="123" t="s">
        <v>201</v>
      </c>
    </row>
    <row r="488" spans="1:5" ht="26.25" customHeight="1">
      <c r="A488" s="29" t="s">
        <v>318</v>
      </c>
      <c r="B488" s="149" t="s">
        <v>136</v>
      </c>
      <c r="C488" s="150" t="s">
        <v>173</v>
      </c>
      <c r="D488" s="123" t="s">
        <v>198</v>
      </c>
      <c r="E488" s="123" t="s">
        <v>199</v>
      </c>
    </row>
    <row r="489" spans="1:5" s="26" customFormat="1" ht="24">
      <c r="A489" s="29" t="s">
        <v>318</v>
      </c>
      <c r="B489" s="183" t="s">
        <v>135</v>
      </c>
      <c r="C489" s="184" t="s">
        <v>195</v>
      </c>
      <c r="D489" s="122" t="s">
        <v>190</v>
      </c>
      <c r="E489" s="122" t="s">
        <v>191</v>
      </c>
    </row>
    <row r="490" spans="1:5" s="26" customFormat="1" ht="48">
      <c r="A490" s="29" t="s">
        <v>318</v>
      </c>
      <c r="B490" s="183" t="s">
        <v>136</v>
      </c>
      <c r="C490" s="184" t="s">
        <v>173</v>
      </c>
      <c r="D490" s="122" t="s">
        <v>184</v>
      </c>
      <c r="E490" s="122" t="s">
        <v>185</v>
      </c>
    </row>
    <row r="491" spans="1:5" s="26" customFormat="1">
      <c r="A491" s="29" t="s">
        <v>318</v>
      </c>
      <c r="B491" s="200" t="s">
        <v>181</v>
      </c>
      <c r="C491" s="199" t="s">
        <v>180</v>
      </c>
      <c r="D491" s="121" t="s">
        <v>182</v>
      </c>
      <c r="E491" s="121" t="s">
        <v>183</v>
      </c>
    </row>
    <row r="492" spans="1:5" s="26" customFormat="1" ht="24">
      <c r="A492" s="29" t="s">
        <v>319</v>
      </c>
      <c r="B492" s="200" t="s">
        <v>136</v>
      </c>
      <c r="C492" s="199" t="s">
        <v>173</v>
      </c>
      <c r="D492" s="121" t="s">
        <v>167</v>
      </c>
      <c r="E492" s="121" t="s">
        <v>168</v>
      </c>
    </row>
    <row r="493" spans="1:5" s="26" customFormat="1">
      <c r="A493" s="29" t="s">
        <v>321</v>
      </c>
      <c r="B493" s="183" t="s">
        <v>171</v>
      </c>
      <c r="C493" s="184" t="s">
        <v>172</v>
      </c>
      <c r="D493" s="122" t="s">
        <v>170</v>
      </c>
      <c r="E493" s="122" t="s">
        <v>175</v>
      </c>
    </row>
    <row r="494" spans="1:5" s="26" customFormat="1">
      <c r="A494" s="31"/>
      <c r="B494" s="205"/>
      <c r="C494" s="205"/>
      <c r="D494" s="111"/>
    </row>
    <row r="495" spans="1:5" s="26" customFormat="1">
      <c r="A495" s="25"/>
      <c r="D495" s="111"/>
    </row>
    <row r="496" spans="1:5" s="26" customFormat="1">
      <c r="A496" s="25"/>
      <c r="D496" s="111"/>
    </row>
    <row r="497" spans="1:4" s="26" customFormat="1">
      <c r="A497" s="25"/>
      <c r="D497" s="111"/>
    </row>
    <row r="498" spans="1:4" s="26" customFormat="1">
      <c r="A498" s="25"/>
      <c r="D498" s="111"/>
    </row>
    <row r="499" spans="1:4" s="26" customFormat="1">
      <c r="A499" s="25"/>
      <c r="D499" s="111"/>
    </row>
    <row r="500" spans="1:4" s="26" customFormat="1">
      <c r="A500" s="25"/>
      <c r="D500" s="111"/>
    </row>
    <row r="501" spans="1:4" s="26" customFormat="1">
      <c r="A501" s="25"/>
      <c r="D501" s="111"/>
    </row>
    <row r="502" spans="1:4" s="26" customFormat="1">
      <c r="A502" s="25"/>
      <c r="D502" s="111"/>
    </row>
    <row r="503" spans="1:4" s="26" customFormat="1">
      <c r="A503" s="25"/>
      <c r="D503" s="111"/>
    </row>
    <row r="504" spans="1:4" s="26" customFormat="1">
      <c r="A504" s="25"/>
      <c r="D504" s="111"/>
    </row>
    <row r="505" spans="1:4" s="26" customFormat="1">
      <c r="A505" s="25"/>
      <c r="D505" s="111"/>
    </row>
    <row r="506" spans="1:4" s="26" customFormat="1">
      <c r="A506" s="25"/>
      <c r="D506" s="111"/>
    </row>
    <row r="507" spans="1:4" s="26" customFormat="1">
      <c r="A507" s="25"/>
      <c r="D507" s="111"/>
    </row>
    <row r="508" spans="1:4" s="26" customFormat="1">
      <c r="A508" s="25"/>
      <c r="D508" s="111"/>
    </row>
    <row r="509" spans="1:4" s="26" customFormat="1">
      <c r="A509" s="25"/>
      <c r="D509" s="111"/>
    </row>
    <row r="510" spans="1:4" s="26" customFormat="1">
      <c r="A510" s="25"/>
      <c r="D510" s="111"/>
    </row>
    <row r="511" spans="1:4" s="26" customFormat="1">
      <c r="A511" s="25"/>
      <c r="D511" s="111"/>
    </row>
    <row r="512" spans="1:4" s="26" customFormat="1">
      <c r="A512" s="25"/>
      <c r="D512" s="111"/>
    </row>
    <row r="513" spans="1:4" s="26" customFormat="1">
      <c r="A513" s="25"/>
      <c r="D513" s="111"/>
    </row>
    <row r="514" spans="1:4" s="26" customFormat="1">
      <c r="A514" s="25"/>
      <c r="D514" s="111"/>
    </row>
    <row r="515" spans="1:4" s="26" customFormat="1">
      <c r="A515" s="25"/>
      <c r="D515" s="111"/>
    </row>
    <row r="516" spans="1:4" s="26" customFormat="1">
      <c r="A516" s="25"/>
      <c r="D516" s="111"/>
    </row>
    <row r="517" spans="1:4" s="26" customFormat="1">
      <c r="A517" s="25"/>
      <c r="D517" s="111"/>
    </row>
    <row r="518" spans="1:4" s="26" customFormat="1">
      <c r="A518" s="25"/>
      <c r="D518" s="111"/>
    </row>
    <row r="519" spans="1:4" s="26" customFormat="1">
      <c r="A519" s="25"/>
      <c r="D519" s="111"/>
    </row>
    <row r="520" spans="1:4" s="26" customFormat="1">
      <c r="A520" s="25"/>
      <c r="D520" s="111"/>
    </row>
    <row r="521" spans="1:4" s="26" customFormat="1">
      <c r="A521" s="25"/>
      <c r="D521" s="111"/>
    </row>
    <row r="522" spans="1:4" s="26" customFormat="1">
      <c r="A522" s="25"/>
      <c r="D522" s="111"/>
    </row>
    <row r="523" spans="1:4" s="26" customFormat="1">
      <c r="A523" s="25"/>
      <c r="D523" s="111"/>
    </row>
    <row r="524" spans="1:4" s="26" customFormat="1">
      <c r="A524" s="25"/>
      <c r="D524" s="111"/>
    </row>
    <row r="525" spans="1:4" s="26" customFormat="1">
      <c r="A525" s="25"/>
      <c r="D525" s="111"/>
    </row>
    <row r="526" spans="1:4" s="26" customFormat="1">
      <c r="A526" s="25"/>
      <c r="D526" s="111"/>
    </row>
    <row r="527" spans="1:4" s="26" customFormat="1">
      <c r="A527" s="25"/>
      <c r="D527" s="111"/>
    </row>
    <row r="528" spans="1:4" s="26" customFormat="1">
      <c r="A528" s="25"/>
      <c r="D528" s="111"/>
    </row>
    <row r="529" spans="1:4" s="26" customFormat="1">
      <c r="A529" s="25"/>
      <c r="D529" s="111"/>
    </row>
    <row r="530" spans="1:4" s="26" customFormat="1">
      <c r="A530" s="25"/>
      <c r="D530" s="111"/>
    </row>
    <row r="531" spans="1:4" s="26" customFormat="1">
      <c r="A531" s="25"/>
      <c r="D531" s="111"/>
    </row>
    <row r="532" spans="1:4" s="26" customFormat="1">
      <c r="A532" s="25"/>
      <c r="D532" s="111"/>
    </row>
    <row r="533" spans="1:4" s="26" customFormat="1">
      <c r="A533" s="25"/>
      <c r="D533" s="111"/>
    </row>
    <row r="534" spans="1:4" s="26" customFormat="1">
      <c r="A534" s="25"/>
      <c r="D534" s="111"/>
    </row>
    <row r="535" spans="1:4" s="26" customFormat="1">
      <c r="A535" s="25"/>
      <c r="D535" s="111"/>
    </row>
    <row r="536" spans="1:4" s="26" customFormat="1">
      <c r="A536" s="25"/>
      <c r="D536" s="111"/>
    </row>
    <row r="537" spans="1:4" s="26" customFormat="1">
      <c r="A537" s="25"/>
      <c r="D537" s="111"/>
    </row>
    <row r="538" spans="1:4" s="26" customFormat="1">
      <c r="A538" s="25"/>
      <c r="D538" s="111"/>
    </row>
    <row r="539" spans="1:4" s="26" customFormat="1">
      <c r="A539" s="25"/>
      <c r="D539" s="111"/>
    </row>
    <row r="540" spans="1:4" s="26" customFormat="1">
      <c r="A540" s="25"/>
      <c r="D540" s="111"/>
    </row>
    <row r="541" spans="1:4" s="26" customFormat="1">
      <c r="A541" s="25"/>
      <c r="D541" s="111"/>
    </row>
    <row r="542" spans="1:4" s="26" customFormat="1">
      <c r="A542" s="25"/>
      <c r="D542" s="111"/>
    </row>
    <row r="543" spans="1:4" s="26" customFormat="1">
      <c r="A543" s="25"/>
      <c r="D543" s="111"/>
    </row>
    <row r="544" spans="1:4" s="26" customFormat="1">
      <c r="A544" s="25"/>
      <c r="D544" s="111"/>
    </row>
    <row r="545" spans="4:5">
      <c r="D545" s="111"/>
      <c r="E545" s="26"/>
    </row>
    <row r="546" spans="4:5">
      <c r="D546" s="111"/>
      <c r="E546" s="26"/>
    </row>
    <row r="547" spans="4:5">
      <c r="D547" s="111"/>
      <c r="E547" s="26"/>
    </row>
    <row r="548" spans="4:5">
      <c r="D548" s="111"/>
      <c r="E548" s="26"/>
    </row>
    <row r="549" spans="4:5">
      <c r="D549" s="111"/>
      <c r="E549" s="26"/>
    </row>
    <row r="550" spans="4:5">
      <c r="D550" s="111"/>
    </row>
    <row r="551" spans="4:5">
      <c r="D551" s="111"/>
    </row>
    <row r="552" spans="4:5">
      <c r="D552" s="111"/>
    </row>
    <row r="553" spans="4:5">
      <c r="D553" s="111"/>
    </row>
    <row r="554" spans="4:5">
      <c r="D554" s="111"/>
    </row>
    <row r="555" spans="4:5">
      <c r="D555" s="111"/>
    </row>
    <row r="556" spans="4:5">
      <c r="D556" s="111"/>
    </row>
    <row r="557" spans="4:5">
      <c r="D557" s="111"/>
    </row>
    <row r="558" spans="4:5">
      <c r="D558" s="111"/>
    </row>
    <row r="559" spans="4:5">
      <c r="D559" s="111"/>
    </row>
    <row r="560" spans="4:5">
      <c r="D560" s="111"/>
    </row>
    <row r="561" spans="4:4">
      <c r="D561" s="111"/>
    </row>
    <row r="562" spans="4:4">
      <c r="D562" s="111"/>
    </row>
    <row r="563" spans="4:4">
      <c r="D563" s="111"/>
    </row>
    <row r="564" spans="4:4">
      <c r="D564" s="111"/>
    </row>
    <row r="565" spans="4:4">
      <c r="D565" s="111"/>
    </row>
  </sheetData>
  <phoneticPr fontId="16"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0"/>
  <sheetViews>
    <sheetView zoomScaleNormal="100" workbookViewId="0">
      <pane xSplit="3" ySplit="4" topLeftCell="D5" activePane="bottomRight" state="frozen"/>
      <selection pane="topRight" activeCell="D1" sqref="D1"/>
      <selection pane="bottomLeft" activeCell="A5" sqref="A5"/>
      <selection pane="bottomRight" activeCell="A4" sqref="A4"/>
    </sheetView>
  </sheetViews>
  <sheetFormatPr defaultRowHeight="14.25"/>
  <cols>
    <col min="3" max="3" width="0" hidden="1" customWidth="1"/>
    <col min="5" max="5" width="16.625" bestFit="1" customWidth="1"/>
    <col min="6" max="6" width="23.25" bestFit="1" customWidth="1"/>
    <col min="7" max="7" width="16.625" bestFit="1" customWidth="1"/>
    <col min="8" max="8" width="12.125" bestFit="1" customWidth="1"/>
    <col min="9" max="9" width="14.125" bestFit="1" customWidth="1"/>
    <col min="10" max="10" width="11.625" bestFit="1" customWidth="1"/>
    <col min="11" max="11" width="11.875" bestFit="1" customWidth="1"/>
    <col min="12" max="12" width="75.75" customWidth="1"/>
  </cols>
  <sheetData>
    <row r="4" spans="1:12" s="25" customFormat="1" ht="27.75" customHeight="1">
      <c r="A4" s="142" t="s">
        <v>1642</v>
      </c>
      <c r="B4" s="142" t="s">
        <v>1643</v>
      </c>
      <c r="C4" s="142" t="s">
        <v>1644</v>
      </c>
      <c r="D4" s="142" t="s">
        <v>1665</v>
      </c>
      <c r="E4" s="142" t="s">
        <v>1666</v>
      </c>
      <c r="F4" s="142" t="s">
        <v>1667</v>
      </c>
      <c r="G4" s="142" t="s">
        <v>1668</v>
      </c>
      <c r="H4" s="142" t="s">
        <v>1669</v>
      </c>
      <c r="I4" s="142" t="s">
        <v>1670</v>
      </c>
      <c r="J4" s="142" t="s">
        <v>1645</v>
      </c>
      <c r="K4" s="142" t="s">
        <v>1646</v>
      </c>
      <c r="L4" s="142" t="s">
        <v>1671</v>
      </c>
    </row>
    <row r="5" spans="1:12" s="26" customFormat="1" ht="27" customHeight="1">
      <c r="A5" s="252" t="s">
        <v>1647</v>
      </c>
      <c r="B5" s="252" t="s">
        <v>1672</v>
      </c>
      <c r="C5" s="253" t="s">
        <v>1673</v>
      </c>
      <c r="D5" s="256" t="s">
        <v>1674</v>
      </c>
      <c r="E5" s="257">
        <v>8693.99</v>
      </c>
      <c r="F5" s="257">
        <v>8578.6905999999999</v>
      </c>
      <c r="G5" s="258">
        <v>1.52</v>
      </c>
      <c r="H5" s="257">
        <v>13214.864799999999</v>
      </c>
      <c r="I5" s="259">
        <v>41705</v>
      </c>
      <c r="J5" s="259">
        <v>38870</v>
      </c>
      <c r="K5" s="259">
        <v>38875</v>
      </c>
      <c r="L5" s="248" t="s">
        <v>1692</v>
      </c>
    </row>
    <row r="6" spans="1:12" s="26" customFormat="1" ht="27" customHeight="1">
      <c r="A6" s="252" t="s">
        <v>1648</v>
      </c>
      <c r="B6" s="252" t="s">
        <v>1675</v>
      </c>
      <c r="C6" s="253" t="s">
        <v>1673</v>
      </c>
      <c r="D6" s="256" t="s">
        <v>1674</v>
      </c>
      <c r="E6" s="257">
        <v>3500</v>
      </c>
      <c r="F6" s="257">
        <v>875</v>
      </c>
      <c r="G6" s="258">
        <v>1.66</v>
      </c>
      <c r="H6" s="257">
        <v>5810</v>
      </c>
      <c r="I6" s="259">
        <v>40518</v>
      </c>
      <c r="J6" s="259">
        <v>40332</v>
      </c>
      <c r="K6" s="259">
        <v>40337</v>
      </c>
      <c r="L6" s="248" t="s">
        <v>1693</v>
      </c>
    </row>
    <row r="7" spans="1:12" s="26" customFormat="1" ht="27" customHeight="1">
      <c r="A7" s="252" t="s">
        <v>1649</v>
      </c>
      <c r="B7" s="252" t="s">
        <v>1676</v>
      </c>
      <c r="C7" s="253" t="s">
        <v>1673</v>
      </c>
      <c r="D7" s="256" t="s">
        <v>1674</v>
      </c>
      <c r="E7" s="257">
        <v>1500</v>
      </c>
      <c r="F7" s="257">
        <v>375</v>
      </c>
      <c r="G7" s="258">
        <v>5.0999999999999996</v>
      </c>
      <c r="H7" s="257">
        <v>7649.9999999999991</v>
      </c>
      <c r="I7" s="259">
        <v>41270</v>
      </c>
      <c r="J7" s="259">
        <v>41153</v>
      </c>
      <c r="K7" s="259">
        <v>41157</v>
      </c>
      <c r="L7" s="248" t="s">
        <v>1694</v>
      </c>
    </row>
    <row r="8" spans="1:12" s="26" customFormat="1" ht="27" customHeight="1">
      <c r="A8" s="252" t="s">
        <v>1650</v>
      </c>
      <c r="B8" s="252" t="s">
        <v>1677</v>
      </c>
      <c r="C8" s="253" t="s">
        <v>1673</v>
      </c>
      <c r="D8" s="256" t="s">
        <v>1674</v>
      </c>
      <c r="E8" s="257">
        <v>1000</v>
      </c>
      <c r="F8" s="257">
        <v>250</v>
      </c>
      <c r="G8" s="258">
        <v>1</v>
      </c>
      <c r="H8" s="257">
        <v>1000</v>
      </c>
      <c r="I8" s="259" t="s">
        <v>1690</v>
      </c>
      <c r="J8" s="259">
        <v>41153</v>
      </c>
      <c r="K8" s="259">
        <v>41159</v>
      </c>
      <c r="L8" s="248" t="s">
        <v>1695</v>
      </c>
    </row>
    <row r="9" spans="1:12" s="255" customFormat="1" ht="27" customHeight="1">
      <c r="A9" s="252" t="s">
        <v>1651</v>
      </c>
      <c r="B9" s="252" t="s">
        <v>1678</v>
      </c>
      <c r="C9" s="253" t="s">
        <v>1679</v>
      </c>
      <c r="D9" s="256" t="s">
        <v>1674</v>
      </c>
      <c r="E9" s="257">
        <v>3537</v>
      </c>
      <c r="F9" s="257">
        <v>1945.6122</v>
      </c>
      <c r="G9" s="258">
        <v>2</v>
      </c>
      <c r="H9" s="257">
        <v>7074</v>
      </c>
      <c r="I9" s="259">
        <v>41625</v>
      </c>
      <c r="J9" s="259">
        <v>41269</v>
      </c>
      <c r="K9" s="259">
        <v>41271</v>
      </c>
      <c r="L9" s="248" t="s">
        <v>1696</v>
      </c>
    </row>
    <row r="10" spans="1:12" s="255" customFormat="1" ht="27" customHeight="1">
      <c r="A10" s="252" t="s">
        <v>1652</v>
      </c>
      <c r="B10" s="252" t="s">
        <v>1680</v>
      </c>
      <c r="C10" s="253" t="s">
        <v>1679</v>
      </c>
      <c r="D10" s="256" t="s">
        <v>1674</v>
      </c>
      <c r="E10" s="257">
        <v>3500</v>
      </c>
      <c r="F10" s="257" t="s">
        <v>1686</v>
      </c>
      <c r="G10" s="258">
        <v>1</v>
      </c>
      <c r="H10" s="257">
        <v>3500</v>
      </c>
      <c r="I10" s="259" t="s">
        <v>1690</v>
      </c>
      <c r="J10" s="259">
        <v>41467</v>
      </c>
      <c r="K10" s="259">
        <v>41474</v>
      </c>
      <c r="L10" s="248" t="s">
        <v>1697</v>
      </c>
    </row>
    <row r="11" spans="1:12" s="255" customFormat="1" ht="27" customHeight="1">
      <c r="A11" s="252" t="s">
        <v>1653</v>
      </c>
      <c r="B11" s="252" t="s">
        <v>1681</v>
      </c>
      <c r="C11" s="253" t="s">
        <v>1679</v>
      </c>
      <c r="D11" s="256" t="s">
        <v>1674</v>
      </c>
      <c r="E11" s="257">
        <v>5000</v>
      </c>
      <c r="F11" s="257">
        <v>1608.3334</v>
      </c>
      <c r="G11" s="258">
        <v>1</v>
      </c>
      <c r="H11" s="257">
        <v>5000</v>
      </c>
      <c r="I11" s="259" t="s">
        <v>1690</v>
      </c>
      <c r="J11" s="259">
        <v>41484</v>
      </c>
      <c r="K11" s="259">
        <v>41494</v>
      </c>
      <c r="L11" s="248" t="s">
        <v>1706</v>
      </c>
    </row>
    <row r="12" spans="1:12" s="255" customFormat="1" ht="27" customHeight="1">
      <c r="A12" s="252" t="s">
        <v>1654</v>
      </c>
      <c r="B12" s="252" t="s">
        <v>1682</v>
      </c>
      <c r="C12" s="253" t="s">
        <v>1679</v>
      </c>
      <c r="D12" s="256" t="s">
        <v>1674</v>
      </c>
      <c r="E12" s="257">
        <v>7730</v>
      </c>
      <c r="F12" s="257">
        <v>4991.75</v>
      </c>
      <c r="G12" s="258">
        <v>7.8</v>
      </c>
      <c r="H12" s="257">
        <v>60294</v>
      </c>
      <c r="I12" s="259">
        <v>41542</v>
      </c>
      <c r="J12" s="259">
        <v>41484</v>
      </c>
      <c r="K12" s="259">
        <v>41494</v>
      </c>
      <c r="L12" s="248" t="s">
        <v>1704</v>
      </c>
    </row>
    <row r="13" spans="1:12" s="255" customFormat="1" ht="27" customHeight="1">
      <c r="A13" s="252" t="s">
        <v>1655</v>
      </c>
      <c r="B13" s="252" t="s">
        <v>1683</v>
      </c>
      <c r="C13" s="253" t="s">
        <v>1679</v>
      </c>
      <c r="D13" s="256" t="s">
        <v>1674</v>
      </c>
      <c r="E13" s="257">
        <v>3060</v>
      </c>
      <c r="F13" s="257" t="s">
        <v>1690</v>
      </c>
      <c r="G13" s="258">
        <v>1</v>
      </c>
      <c r="H13" s="257">
        <v>3060</v>
      </c>
      <c r="I13" s="259" t="s">
        <v>1690</v>
      </c>
      <c r="J13" s="259">
        <v>41544</v>
      </c>
      <c r="K13" s="259">
        <v>41563</v>
      </c>
      <c r="L13" s="248" t="s">
        <v>1698</v>
      </c>
    </row>
    <row r="14" spans="1:12" s="255" customFormat="1" ht="27" customHeight="1">
      <c r="A14" s="252" t="s">
        <v>1656</v>
      </c>
      <c r="B14" s="252" t="s">
        <v>1684</v>
      </c>
      <c r="C14" s="249"/>
      <c r="D14" s="256" t="s">
        <v>1687</v>
      </c>
      <c r="E14" s="257">
        <v>2600</v>
      </c>
      <c r="F14" s="257">
        <v>600</v>
      </c>
      <c r="G14" s="258">
        <v>1</v>
      </c>
      <c r="H14" s="249" t="s">
        <v>1685</v>
      </c>
      <c r="I14" s="254" t="s">
        <v>1686</v>
      </c>
      <c r="J14" s="259">
        <v>41666</v>
      </c>
      <c r="K14" s="254" t="s">
        <v>1686</v>
      </c>
      <c r="L14" s="248" t="s">
        <v>1699</v>
      </c>
    </row>
    <row r="15" spans="1:12" s="255" customFormat="1" ht="27" customHeight="1">
      <c r="A15" s="252" t="s">
        <v>1657</v>
      </c>
      <c r="B15" s="252" t="s">
        <v>1688</v>
      </c>
      <c r="C15" s="249"/>
      <c r="D15" s="256" t="s">
        <v>1687</v>
      </c>
      <c r="E15" s="257">
        <v>500</v>
      </c>
      <c r="F15" s="257">
        <v>100</v>
      </c>
      <c r="G15" s="258" t="s">
        <v>1691</v>
      </c>
      <c r="H15" s="249" t="s">
        <v>1691</v>
      </c>
      <c r="I15" s="254" t="s">
        <v>1691</v>
      </c>
      <c r="J15" s="259">
        <v>41666</v>
      </c>
      <c r="K15" s="254" t="s">
        <v>1691</v>
      </c>
      <c r="L15" s="248" t="s">
        <v>1700</v>
      </c>
    </row>
    <row r="16" spans="1:12" s="255" customFormat="1" ht="27" customHeight="1">
      <c r="A16" s="252" t="s">
        <v>1658</v>
      </c>
      <c r="B16" s="252" t="s">
        <v>1689</v>
      </c>
      <c r="C16" s="249"/>
      <c r="D16" s="256" t="s">
        <v>1687</v>
      </c>
      <c r="E16" s="257">
        <v>1100</v>
      </c>
      <c r="F16" s="257" t="s">
        <v>1691</v>
      </c>
      <c r="G16" s="258" t="s">
        <v>1691</v>
      </c>
      <c r="H16" s="249" t="s">
        <v>1691</v>
      </c>
      <c r="I16" s="254" t="s">
        <v>1691</v>
      </c>
      <c r="J16" s="259">
        <v>41666</v>
      </c>
      <c r="K16" s="254" t="s">
        <v>1691</v>
      </c>
      <c r="L16" s="248" t="s">
        <v>1701</v>
      </c>
    </row>
    <row r="17" spans="1:12" s="255" customFormat="1" ht="27" customHeight="1">
      <c r="A17" s="252" t="s">
        <v>1659</v>
      </c>
      <c r="B17" s="252" t="s">
        <v>1660</v>
      </c>
      <c r="C17" s="249"/>
      <c r="D17" s="256" t="s">
        <v>1687</v>
      </c>
      <c r="E17" s="257">
        <v>1000</v>
      </c>
      <c r="F17" s="257" t="s">
        <v>1691</v>
      </c>
      <c r="G17" s="258" t="s">
        <v>1691</v>
      </c>
      <c r="H17" s="249" t="s">
        <v>1691</v>
      </c>
      <c r="I17" s="254" t="s">
        <v>1691</v>
      </c>
      <c r="J17" s="259">
        <v>41666</v>
      </c>
      <c r="K17" s="254" t="s">
        <v>1691</v>
      </c>
      <c r="L17" s="248" t="s">
        <v>1702</v>
      </c>
    </row>
    <row r="18" spans="1:12" s="255" customFormat="1" ht="27" customHeight="1">
      <c r="A18" s="252" t="s">
        <v>1661</v>
      </c>
      <c r="B18" s="252" t="s">
        <v>1662</v>
      </c>
      <c r="C18" s="249"/>
      <c r="D18" s="256" t="s">
        <v>1687</v>
      </c>
      <c r="E18" s="257">
        <v>2000</v>
      </c>
      <c r="F18" s="257">
        <v>500</v>
      </c>
      <c r="G18" s="258" t="s">
        <v>1691</v>
      </c>
      <c r="H18" s="249" t="s">
        <v>1691</v>
      </c>
      <c r="I18" s="254" t="s">
        <v>1691</v>
      </c>
      <c r="J18" s="259">
        <v>41666</v>
      </c>
      <c r="K18" s="254" t="s">
        <v>1691</v>
      </c>
      <c r="L18" s="248" t="s">
        <v>1703</v>
      </c>
    </row>
    <row r="19" spans="1:12" s="255" customFormat="1" ht="27" customHeight="1">
      <c r="A19" s="252" t="s">
        <v>1663</v>
      </c>
      <c r="B19" s="252" t="s">
        <v>1664</v>
      </c>
      <c r="C19" s="249"/>
      <c r="D19" s="256" t="s">
        <v>1687</v>
      </c>
      <c r="E19" s="257">
        <v>1400</v>
      </c>
      <c r="F19" s="257" t="s">
        <v>1691</v>
      </c>
      <c r="G19" s="258" t="s">
        <v>1691</v>
      </c>
      <c r="H19" s="249" t="s">
        <v>1691</v>
      </c>
      <c r="I19" s="254" t="s">
        <v>1691</v>
      </c>
      <c r="J19" s="259">
        <v>41666</v>
      </c>
      <c r="K19" s="254" t="s">
        <v>1691</v>
      </c>
      <c r="L19" s="248" t="s">
        <v>1705</v>
      </c>
    </row>
    <row r="20" spans="1:12" s="255" customFormat="1"/>
  </sheetData>
  <phoneticPr fontId="1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华融环保周报</vt:lpstr>
      <vt:lpstr>公司估值及表现</vt:lpstr>
      <vt:lpstr>市场表现</vt:lpstr>
      <vt:lpstr>板块表现</vt:lpstr>
      <vt:lpstr>财政支出</vt:lpstr>
      <vt:lpstr>政策规划</vt:lpstr>
      <vt:lpstr>环保新闻</vt:lpstr>
      <vt:lpstr>公司公告</vt:lpstr>
      <vt:lpstr>新三板（环保）</vt:lpstr>
      <vt:lpstr>免责声明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penglijuan</dc:creator>
  <cp:lastModifiedBy>a</cp:lastModifiedBy>
  <cp:revision/>
  <dcterms:created xsi:type="dcterms:W3CDTF">2012-06-06T01:30:27Z</dcterms:created>
  <dcterms:modified xsi:type="dcterms:W3CDTF">2014-09-28T23:59:26Z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2052-8.1.0.2424</vt:lpwstr>
  </property>
</Properties>
</file>