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60" windowWidth="19440" windowHeight="11400" tabRatio="933" activeTab="6"/>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iterate="1"/>
</workbook>
</file>

<file path=xl/calcChain.xml><?xml version="1.0" encoding="utf-8"?>
<calcChain xmlns="http://schemas.openxmlformats.org/spreadsheetml/2006/main">
  <c r="H7" i="1" l="1"/>
  <c r="G6" i="8" l="1"/>
  <c r="F6" i="8"/>
  <c r="E6" i="8"/>
  <c r="D6" i="8"/>
  <c r="C6" i="8"/>
  <c r="B6" i="8"/>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I32" i="7" l="1"/>
  <c r="P22" i="7"/>
  <c r="I14" i="7"/>
  <c r="P50" i="7"/>
  <c r="B39" i="7"/>
  <c r="P28" i="7"/>
  <c r="B23" i="7"/>
  <c r="J28" i="7"/>
  <c r="P58" i="7"/>
  <c r="I45" i="7"/>
  <c r="J19" i="7"/>
  <c r="P15" i="7"/>
  <c r="P42" i="7"/>
  <c r="B62" i="7"/>
  <c r="J44" i="7"/>
  <c r="J39" i="7"/>
  <c r="I52" i="7"/>
  <c r="J56" i="7"/>
  <c r="J27" i="7"/>
  <c r="P10" i="7"/>
  <c r="J49" i="7"/>
  <c r="I35" i="7"/>
  <c r="I16" i="7"/>
  <c r="P75" i="7"/>
  <c r="P66" i="7"/>
  <c r="P54" i="7"/>
  <c r="J73" i="7"/>
  <c r="P38" i="7"/>
  <c r="P49" i="7"/>
  <c r="O13" i="7"/>
  <c r="H56" i="7"/>
  <c r="H58" i="7"/>
  <c r="I10" i="7"/>
  <c r="P63" i="7"/>
  <c r="B69" i="7"/>
  <c r="J35" i="7"/>
  <c r="P48" i="7"/>
  <c r="P53" i="7"/>
  <c r="I64" i="7"/>
  <c r="J74" i="7"/>
  <c r="J25" i="7"/>
  <c r="I58" i="7"/>
  <c r="P14" i="7"/>
  <c r="B56" i="7"/>
  <c r="B52" i="7"/>
  <c r="J54" i="7"/>
  <c r="I63" i="7"/>
  <c r="P71" i="7"/>
  <c r="B54" i="7"/>
  <c r="I70" i="7"/>
  <c r="P36" i="7"/>
  <c r="B21" i="7"/>
  <c r="J11" i="7"/>
  <c r="J37" i="7"/>
  <c r="B42" i="7"/>
  <c r="J58" i="7"/>
  <c r="I18" i="7"/>
  <c r="I49" i="7"/>
  <c r="I21" i="7"/>
  <c r="B37" i="7"/>
  <c r="B29" i="7"/>
  <c r="K23" i="7"/>
  <c r="K45" i="7"/>
  <c r="E47" i="7"/>
  <c r="P44" i="7"/>
  <c r="B17" i="7"/>
  <c r="B71" i="7"/>
  <c r="P52" i="7"/>
  <c r="I54" i="7"/>
  <c r="J42" i="7"/>
  <c r="J14" i="7"/>
  <c r="P11" i="7"/>
  <c r="B31" i="7"/>
  <c r="I61" i="7"/>
  <c r="J43" i="7"/>
  <c r="AO1" i="20"/>
  <c r="P9" i="7"/>
  <c r="P43" i="7"/>
  <c r="P56" i="7"/>
  <c r="D11" i="7"/>
  <c r="I43" i="7"/>
  <c r="J48" i="7"/>
  <c r="I19" i="7"/>
  <c r="I11" i="7"/>
  <c r="J75" i="7"/>
  <c r="P65" i="7"/>
  <c r="P25" i="7"/>
  <c r="P29" i="7"/>
  <c r="J20" i="7"/>
  <c r="I29" i="7"/>
  <c r="B48" i="7"/>
  <c r="I41" i="7"/>
  <c r="B30" i="7"/>
  <c r="H70" i="7"/>
  <c r="F22" i="7"/>
  <c r="P62" i="7"/>
  <c r="P40" i="7"/>
  <c r="N1" i="8"/>
  <c r="B38" i="7"/>
  <c r="J66" i="7"/>
  <c r="J12" i="7"/>
  <c r="P31" i="7"/>
  <c r="I15" i="7"/>
  <c r="J33" i="7"/>
  <c r="P47" i="7"/>
  <c r="B19" i="7"/>
  <c r="I13" i="7"/>
  <c r="J57" i="7"/>
  <c r="I69" i="7"/>
  <c r="I23" i="7"/>
  <c r="C21" i="7"/>
  <c r="J41" i="7"/>
  <c r="B12" i="7"/>
  <c r="I59" i="7"/>
  <c r="B49" i="7"/>
  <c r="I50" i="7"/>
  <c r="P13" i="7"/>
  <c r="I39" i="7"/>
  <c r="J61" i="7"/>
  <c r="B9" i="7"/>
  <c r="I28" i="7"/>
  <c r="J23" i="7"/>
  <c r="B20" i="7"/>
  <c r="B26" i="7"/>
  <c r="F75" i="7"/>
  <c r="O63" i="7"/>
  <c r="H61" i="7"/>
  <c r="J21" i="7"/>
  <c r="B40" i="7"/>
  <c r="B16" i="7"/>
  <c r="I31" i="7"/>
  <c r="B51" i="7"/>
  <c r="J16" i="7"/>
  <c r="I74" i="7"/>
  <c r="P61" i="7"/>
  <c r="B25" i="7"/>
  <c r="P30" i="7"/>
  <c r="B10" i="7"/>
  <c r="P64" i="7"/>
  <c r="J71" i="7"/>
  <c r="I62" i="7"/>
  <c r="P27" i="7"/>
  <c r="C66" i="7"/>
  <c r="I30" i="7"/>
  <c r="I51" i="7"/>
  <c r="B68" i="7"/>
  <c r="J26" i="7"/>
  <c r="P16" i="7"/>
  <c r="I36" i="7"/>
  <c r="J59" i="7"/>
  <c r="J29" i="7"/>
  <c r="J63" i="7"/>
  <c r="J69" i="7"/>
  <c r="I9" i="7"/>
  <c r="I47" i="7"/>
  <c r="I24" i="7"/>
  <c r="J52" i="7"/>
  <c r="E25" i="7"/>
  <c r="O36" i="7"/>
  <c r="P39" i="7"/>
  <c r="B73" i="7"/>
  <c r="P37" i="7"/>
  <c r="B53" i="7"/>
  <c r="B50" i="7"/>
  <c r="P19" i="7"/>
  <c r="J22" i="7"/>
  <c r="J68" i="7"/>
  <c r="B35" i="7"/>
  <c r="J1" i="20"/>
  <c r="P69" i="7"/>
  <c r="P51" i="7"/>
  <c r="I48" i="7"/>
  <c r="B33" i="7"/>
  <c r="F59" i="7"/>
  <c r="I57" i="7"/>
  <c r="P18" i="7"/>
  <c r="I71" i="7"/>
  <c r="B66" i="7"/>
  <c r="P70" i="7"/>
  <c r="J50" i="7"/>
  <c r="P23" i="7"/>
  <c r="J62" i="7"/>
  <c r="J9" i="7"/>
  <c r="J65" i="7"/>
  <c r="J51" i="7"/>
  <c r="P20" i="7"/>
  <c r="B24" i="7"/>
  <c r="I65" i="7"/>
  <c r="J64" i="7"/>
  <c r="F11" i="7"/>
  <c r="D37" i="7"/>
  <c r="I66" i="7"/>
  <c r="B11" i="7"/>
  <c r="C35" i="7"/>
  <c r="H68" i="7"/>
  <c r="F9" i="7"/>
  <c r="O37" i="7"/>
  <c r="F21" i="7"/>
  <c r="H62" i="7"/>
  <c r="D68" i="7"/>
  <c r="C56" i="7"/>
  <c r="O65" i="7"/>
  <c r="O23" i="7"/>
  <c r="H63" i="7"/>
  <c r="H37" i="7"/>
  <c r="C70" i="7"/>
  <c r="D38" i="7"/>
  <c r="E30" i="7"/>
  <c r="C43" i="7"/>
  <c r="D19" i="7"/>
  <c r="E57" i="7"/>
  <c r="H11" i="7"/>
  <c r="D9" i="7"/>
  <c r="H69" i="7"/>
  <c r="E56" i="7"/>
  <c r="D70" i="7"/>
  <c r="C27" i="7"/>
  <c r="K66" i="7"/>
  <c r="H18" i="7"/>
  <c r="D25" i="7"/>
  <c r="F24" i="7"/>
  <c r="H29" i="7"/>
  <c r="D63" i="7"/>
  <c r="P41" i="7"/>
  <c r="B65" i="7"/>
  <c r="O28" i="7"/>
  <c r="E20" i="7"/>
  <c r="D45" i="7"/>
  <c r="K42" i="7"/>
  <c r="K15" i="7"/>
  <c r="K51" i="7"/>
  <c r="K47" i="7"/>
  <c r="K21" i="7"/>
  <c r="C39" i="7"/>
  <c r="C45" i="7"/>
  <c r="C24" i="7"/>
  <c r="C32" i="7"/>
  <c r="H25" i="7"/>
  <c r="E70" i="7"/>
  <c r="E50" i="7"/>
  <c r="C26" i="7"/>
  <c r="E15" i="7"/>
  <c r="F30" i="7"/>
  <c r="E28" i="7"/>
  <c r="K37" i="7"/>
  <c r="C51" i="7"/>
  <c r="C61" i="7"/>
  <c r="C13" i="7"/>
  <c r="D40" i="7"/>
  <c r="E32" i="7"/>
  <c r="K19" i="7"/>
  <c r="C69" i="7"/>
  <c r="H26" i="7"/>
  <c r="K10" i="7"/>
  <c r="K61" i="7"/>
  <c r="F44" i="7"/>
  <c r="H22" i="7"/>
  <c r="K73" i="7"/>
  <c r="D14" i="7"/>
  <c r="K41" i="7"/>
  <c r="C36" i="7"/>
  <c r="E40" i="7"/>
  <c r="O61" i="7"/>
  <c r="E59" i="7"/>
  <c r="K16" i="7"/>
  <c r="K68" i="7"/>
  <c r="E9" i="7"/>
  <c r="O71" i="7"/>
  <c r="E58" i="7"/>
  <c r="D35" i="7"/>
  <c r="D50" i="7"/>
  <c r="F17" i="7"/>
  <c r="K17" i="7"/>
  <c r="C75" i="7"/>
  <c r="E35" i="7"/>
  <c r="K53" i="7"/>
  <c r="O25" i="7"/>
  <c r="F31" i="7"/>
  <c r="H42" i="7"/>
  <c r="K31" i="7"/>
  <c r="F70" i="7"/>
  <c r="H9" i="7"/>
  <c r="H23" i="7"/>
  <c r="K48" i="7"/>
  <c r="E44" i="7"/>
  <c r="K43" i="7"/>
  <c r="K11" i="7"/>
  <c r="E29" i="7"/>
  <c r="O11" i="7"/>
  <c r="F74" i="7"/>
  <c r="E71" i="7"/>
  <c r="E38" i="7"/>
  <c r="E31" i="7"/>
  <c r="F64" i="7"/>
  <c r="E22" i="7"/>
  <c r="E41" i="7"/>
  <c r="C42" i="7"/>
  <c r="I44" i="7"/>
  <c r="J31" i="7"/>
  <c r="K62" i="7"/>
  <c r="C64" i="7"/>
  <c r="F61" i="7"/>
  <c r="O16" i="7"/>
  <c r="H15" i="7"/>
  <c r="C48" i="7"/>
  <c r="E68" i="7"/>
  <c r="K22" i="7"/>
  <c r="O14" i="7"/>
  <c r="F29" i="7"/>
  <c r="H17" i="7"/>
  <c r="K54" i="7"/>
  <c r="O35" i="7"/>
  <c r="F49" i="7"/>
  <c r="F63" i="7"/>
  <c r="E16" i="7"/>
  <c r="F32" i="7"/>
  <c r="O43" i="7"/>
  <c r="H20" i="7"/>
  <c r="F42" i="7"/>
  <c r="H66" i="7"/>
  <c r="O50" i="7"/>
  <c r="C15" i="7"/>
  <c r="C22" i="7"/>
  <c r="I33" i="7"/>
  <c r="O15" i="7"/>
  <c r="D69" i="7"/>
  <c r="O30" i="7"/>
  <c r="D32" i="7"/>
  <c r="F65" i="7"/>
  <c r="K56" i="7"/>
  <c r="D27" i="7"/>
  <c r="D15" i="7"/>
  <c r="D31" i="7"/>
  <c r="K14" i="7"/>
  <c r="O41" i="7"/>
  <c r="K64" i="7"/>
  <c r="H12" i="7"/>
  <c r="O12" i="7"/>
  <c r="K12" i="7"/>
  <c r="D42" i="7"/>
  <c r="E74" i="7"/>
  <c r="O66" i="7"/>
  <c r="H21" i="7"/>
  <c r="F26" i="7"/>
  <c r="H30" i="7"/>
  <c r="D43" i="7"/>
  <c r="D29" i="7"/>
  <c r="F56" i="7"/>
  <c r="K26" i="7"/>
  <c r="F28" i="7"/>
  <c r="O54" i="7"/>
  <c r="E43" i="7"/>
  <c r="K59" i="7"/>
  <c r="K36" i="7"/>
  <c r="O62" i="7"/>
  <c r="O74" i="7"/>
  <c r="O20" i="7"/>
  <c r="C29" i="7"/>
  <c r="C33" i="7"/>
  <c r="D48" i="7"/>
  <c r="K75" i="7"/>
  <c r="C49" i="7"/>
  <c r="F16" i="7"/>
  <c r="D71" i="7"/>
  <c r="E64" i="7"/>
  <c r="B27" i="7"/>
  <c r="E17" i="7"/>
  <c r="D57" i="7"/>
  <c r="K38" i="7"/>
  <c r="H32" i="7"/>
  <c r="D44" i="7"/>
  <c r="C71" i="7"/>
  <c r="C40" i="7"/>
  <c r="F18" i="7"/>
  <c r="H36" i="7"/>
  <c r="C62" i="7"/>
  <c r="H19" i="7"/>
  <c r="H43" i="7"/>
  <c r="K74" i="7"/>
  <c r="E23" i="7"/>
  <c r="D41" i="7"/>
  <c r="H16" i="7"/>
  <c r="B36" i="7"/>
  <c r="J38" i="7"/>
  <c r="B64" i="7"/>
  <c r="I20" i="7"/>
  <c r="B18" i="7"/>
  <c r="B41" i="7"/>
  <c r="I75" i="7"/>
  <c r="C50" i="7"/>
  <c r="P73" i="7"/>
  <c r="B61" i="7"/>
  <c r="P57" i="7"/>
  <c r="B45" i="7"/>
  <c r="I17" i="7"/>
  <c r="P68" i="7"/>
  <c r="J15" i="7"/>
  <c r="C28" i="7"/>
  <c r="I73" i="7"/>
  <c r="B59" i="7"/>
  <c r="P33" i="7"/>
  <c r="J53" i="7"/>
  <c r="P24" i="7"/>
  <c r="P45" i="7"/>
  <c r="P32" i="7"/>
  <c r="E65" i="7"/>
  <c r="B43" i="7"/>
  <c r="J17" i="7"/>
  <c r="B32" i="7"/>
  <c r="B47" i="7"/>
  <c r="I38" i="7"/>
  <c r="I25" i="7"/>
  <c r="P26" i="7"/>
  <c r="E12" i="7"/>
  <c r="J24" i="7"/>
  <c r="K70" i="7"/>
  <c r="O26" i="7"/>
  <c r="K58" i="7"/>
  <c r="D61" i="7"/>
  <c r="D36" i="7"/>
  <c r="K71" i="7"/>
  <c r="K44" i="7"/>
  <c r="O57" i="7"/>
  <c r="K32" i="7"/>
  <c r="K13" i="7"/>
  <c r="O59" i="7"/>
  <c r="F14" i="7"/>
  <c r="D64" i="7"/>
  <c r="E62" i="7"/>
  <c r="F15" i="7"/>
  <c r="I42" i="7"/>
  <c r="C57" i="7"/>
  <c r="H45" i="7"/>
  <c r="E51" i="7"/>
  <c r="F45" i="7"/>
  <c r="D18" i="7"/>
  <c r="F36" i="7"/>
  <c r="K65" i="7"/>
  <c r="O29" i="7"/>
  <c r="D66" i="7"/>
  <c r="F57" i="7"/>
  <c r="C31" i="7"/>
  <c r="H28" i="7"/>
  <c r="O47" i="7"/>
  <c r="C10" i="7"/>
  <c r="C65" i="7"/>
  <c r="H49" i="7"/>
  <c r="H31" i="7"/>
  <c r="O73" i="7"/>
  <c r="O19" i="7"/>
  <c r="K57" i="7"/>
  <c r="H71" i="7"/>
  <c r="C54" i="7"/>
  <c r="O58" i="7"/>
  <c r="F71" i="7"/>
  <c r="E19" i="7"/>
  <c r="O68" i="7"/>
  <c r="C59" i="7"/>
  <c r="D74" i="7"/>
  <c r="D21" i="7"/>
  <c r="F20" i="7"/>
  <c r="K63" i="7"/>
  <c r="C52" i="7"/>
  <c r="D39" i="7"/>
  <c r="O56" i="7"/>
  <c r="O40" i="7"/>
  <c r="K29" i="7"/>
  <c r="P74" i="7"/>
  <c r="F50" i="7"/>
  <c r="C47" i="7"/>
  <c r="K24" i="7"/>
  <c r="F13" i="7"/>
  <c r="F41" i="7"/>
  <c r="H24" i="7"/>
  <c r="O39" i="7"/>
  <c r="D56" i="7"/>
  <c r="H59" i="7"/>
  <c r="O49" i="7"/>
  <c r="C9" i="7"/>
  <c r="H47" i="7"/>
  <c r="I12" i="7"/>
  <c r="F10" i="7"/>
  <c r="D51" i="7"/>
  <c r="E39" i="7"/>
  <c r="F12" i="7"/>
  <c r="H57" i="7"/>
  <c r="C30" i="7"/>
  <c r="E24" i="7"/>
  <c r="D53" i="7"/>
  <c r="E11" i="7"/>
  <c r="O53" i="7"/>
  <c r="E21" i="7"/>
  <c r="F53" i="7"/>
  <c r="K27" i="7"/>
  <c r="D12" i="7"/>
  <c r="H39" i="7"/>
  <c r="D65" i="7"/>
  <c r="D28" i="7"/>
  <c r="D23" i="7"/>
  <c r="H10" i="7"/>
  <c r="C12" i="7"/>
  <c r="B70" i="7"/>
  <c r="H75" i="7"/>
  <c r="D24" i="7"/>
  <c r="C19" i="7"/>
  <c r="D52" i="7"/>
  <c r="H27" i="7"/>
  <c r="E33" i="7"/>
  <c r="D16" i="7"/>
  <c r="C63" i="7"/>
  <c r="K9" i="7"/>
  <c r="O38" i="7"/>
  <c r="F52" i="7"/>
  <c r="O17" i="7"/>
  <c r="O52" i="7"/>
  <c r="H50" i="7"/>
  <c r="O21" i="7"/>
  <c r="H33" i="7"/>
  <c r="H48" i="7"/>
  <c r="K18" i="7"/>
  <c r="O64" i="7"/>
  <c r="F43" i="7"/>
  <c r="E36" i="7"/>
  <c r="O9" i="7"/>
  <c r="O70" i="7"/>
  <c r="O27" i="7"/>
  <c r="F40" i="7"/>
  <c r="H13" i="7"/>
  <c r="O24" i="7"/>
  <c r="B15" i="7"/>
  <c r="B75" i="7"/>
  <c r="B44" i="7"/>
  <c r="J1" i="28"/>
  <c r="J1" i="8"/>
  <c r="J40" i="7"/>
  <c r="I26" i="7"/>
  <c r="J70" i="7"/>
  <c r="P35" i="7"/>
  <c r="B57" i="7"/>
  <c r="J36" i="7"/>
  <c r="I68" i="7"/>
  <c r="B14" i="7"/>
  <c r="J45" i="7"/>
  <c r="J30" i="7"/>
  <c r="I56" i="7"/>
  <c r="I37" i="7"/>
  <c r="J18" i="7"/>
  <c r="P12" i="7"/>
  <c r="B28" i="7"/>
  <c r="I53" i="7"/>
  <c r="B22" i="7"/>
  <c r="J47" i="7"/>
  <c r="P59" i="7"/>
  <c r="B58" i="7"/>
  <c r="P21" i="7"/>
  <c r="B74" i="7"/>
  <c r="B13" i="7"/>
  <c r="I22" i="7"/>
  <c r="B63" i="7"/>
  <c r="F27" i="7"/>
  <c r="I27" i="7"/>
  <c r="J32" i="7"/>
  <c r="C53" i="7"/>
  <c r="F23" i="7"/>
  <c r="F62" i="7"/>
  <c r="E52" i="7"/>
  <c r="F19" i="7"/>
  <c r="O44" i="7"/>
  <c r="K33" i="7"/>
  <c r="O18" i="7"/>
  <c r="C20" i="7"/>
  <c r="D49" i="7"/>
  <c r="D17" i="7"/>
  <c r="C18" i="7"/>
  <c r="C74" i="7"/>
  <c r="O31" i="7"/>
  <c r="J10" i="7"/>
  <c r="H53" i="7"/>
  <c r="H54" i="7"/>
  <c r="D26" i="7"/>
  <c r="C38" i="7"/>
  <c r="D58" i="7"/>
  <c r="H44" i="7"/>
  <c r="E63" i="7"/>
  <c r="K28" i="7"/>
  <c r="D13" i="7"/>
  <c r="H51" i="7"/>
  <c r="F38" i="7"/>
  <c r="E53" i="7"/>
  <c r="F48" i="7"/>
  <c r="D73" i="7"/>
  <c r="E42" i="7"/>
  <c r="K30" i="7"/>
  <c r="K20" i="7"/>
  <c r="H40" i="7"/>
  <c r="F37" i="7"/>
  <c r="C37" i="7"/>
  <c r="E49" i="7"/>
  <c r="F66" i="7"/>
  <c r="F35" i="7"/>
  <c r="C14" i="7"/>
  <c r="E73" i="7"/>
  <c r="D10" i="7"/>
  <c r="E61" i="7"/>
  <c r="D47" i="7"/>
  <c r="E75" i="7"/>
  <c r="O45" i="7"/>
  <c r="H35" i="7"/>
  <c r="E69" i="7"/>
  <c r="E37" i="7"/>
  <c r="O33" i="7"/>
  <c r="F25" i="7"/>
  <c r="K52" i="7"/>
  <c r="P17" i="7"/>
  <c r="J13" i="7"/>
  <c r="C25" i="7"/>
  <c r="C23" i="7"/>
  <c r="K40" i="7"/>
  <c r="D54" i="7"/>
  <c r="K39" i="7"/>
  <c r="C16" i="7"/>
  <c r="F58" i="7"/>
  <c r="E14" i="7"/>
  <c r="H38" i="7"/>
  <c r="C17" i="7"/>
  <c r="D33" i="7"/>
  <c r="E26" i="7"/>
  <c r="O32" i="7"/>
  <c r="C11" i="7"/>
  <c r="O10" i="7"/>
  <c r="F33" i="7"/>
  <c r="F47" i="7"/>
  <c r="C58" i="7"/>
  <c r="K69" i="7"/>
  <c r="K50" i="7"/>
  <c r="D20" i="7"/>
  <c r="H73" i="7"/>
  <c r="H65" i="7"/>
  <c r="D59" i="7"/>
  <c r="E18" i="7"/>
  <c r="E10" i="7"/>
  <c r="O51" i="7"/>
  <c r="K49" i="7"/>
  <c r="E66" i="7"/>
  <c r="F73" i="7"/>
  <c r="F51" i="7"/>
  <c r="F39" i="7"/>
  <c r="I40" i="7"/>
  <c r="C73" i="7"/>
  <c r="O69" i="7"/>
  <c r="D30" i="7"/>
  <c r="E48" i="7"/>
  <c r="O42" i="7"/>
  <c r="H41" i="7"/>
  <c r="E54" i="7"/>
  <c r="D62" i="7"/>
  <c r="F54" i="7"/>
  <c r="E13" i="7"/>
  <c r="E45" i="7"/>
  <c r="D75" i="7"/>
  <c r="H52" i="7"/>
  <c r="F69" i="7"/>
  <c r="C68" i="7"/>
  <c r="H64" i="7"/>
  <c r="F68" i="7"/>
  <c r="H14" i="7"/>
  <c r="O75" i="7"/>
  <c r="H74" i="7"/>
  <c r="C41" i="7"/>
  <c r="O48" i="7"/>
  <c r="E27" i="7"/>
  <c r="K25" i="7"/>
  <c r="C44" i="7"/>
  <c r="O22" i="7"/>
  <c r="D22" i="7"/>
  <c r="K35" i="7"/>
  <c r="G68" i="7" l="1"/>
  <c r="M68" i="7"/>
  <c r="N68" i="7"/>
  <c r="L68" i="7"/>
  <c r="L69" i="7"/>
  <c r="M69" i="7"/>
  <c r="N69" i="7"/>
  <c r="G69" i="7"/>
  <c r="G54" i="7"/>
  <c r="L54" i="7"/>
  <c r="N54" i="7"/>
  <c r="M54" i="7"/>
  <c r="M39" i="7"/>
  <c r="N39" i="7"/>
  <c r="G39" i="7"/>
  <c r="L39" i="7"/>
  <c r="N51" i="7"/>
  <c r="L51" i="7"/>
  <c r="M51" i="7"/>
  <c r="G51" i="7"/>
  <c r="N73" i="7"/>
  <c r="G73" i="7"/>
  <c r="L73" i="7"/>
  <c r="M73" i="7"/>
  <c r="N47" i="7"/>
  <c r="M47" i="7"/>
  <c r="G47" i="7"/>
  <c r="L47" i="7"/>
  <c r="N33" i="7"/>
  <c r="M33" i="7"/>
  <c r="G33" i="7"/>
  <c r="L33" i="7"/>
  <c r="M58" i="7"/>
  <c r="N58" i="7"/>
  <c r="L58" i="7"/>
  <c r="G58" i="7"/>
  <c r="M25" i="7"/>
  <c r="G25" i="7"/>
  <c r="L25" i="7"/>
  <c r="N25" i="7"/>
  <c r="G35" i="7"/>
  <c r="L35" i="7"/>
  <c r="N35" i="7"/>
  <c r="M35" i="7"/>
  <c r="M66" i="7"/>
  <c r="L66" i="7"/>
  <c r="N66" i="7"/>
  <c r="G66" i="7"/>
  <c r="L37" i="7"/>
  <c r="N37" i="7"/>
  <c r="M37" i="7"/>
  <c r="G37" i="7"/>
  <c r="M48" i="7"/>
  <c r="G48" i="7"/>
  <c r="L48" i="7"/>
  <c r="N48" i="7"/>
  <c r="G38" i="7"/>
  <c r="M38" i="7"/>
  <c r="N38" i="7"/>
  <c r="L38" i="7"/>
  <c r="L19" i="7"/>
  <c r="N19" i="7"/>
  <c r="G19" i="7"/>
  <c r="M19" i="7"/>
  <c r="N62" i="7"/>
  <c r="M62" i="7"/>
  <c r="G62" i="7"/>
  <c r="L62" i="7"/>
  <c r="G23" i="7"/>
  <c r="N23" i="7"/>
  <c r="L23" i="7"/>
  <c r="M23" i="7"/>
  <c r="M27" i="7"/>
  <c r="L27" i="7"/>
  <c r="N27" i="7"/>
  <c r="G27" i="7"/>
  <c r="M40" i="7"/>
  <c r="G40" i="7"/>
  <c r="L40" i="7"/>
  <c r="N40" i="7"/>
  <c r="O76" i="7"/>
  <c r="M43" i="7"/>
  <c r="N43" i="7"/>
  <c r="L43" i="7"/>
  <c r="G43" i="7"/>
  <c r="G52" i="7"/>
  <c r="L52" i="7"/>
  <c r="M52" i="7"/>
  <c r="N52" i="7"/>
  <c r="G53" i="7"/>
  <c r="M53" i="7"/>
  <c r="L53" i="7"/>
  <c r="N53" i="7"/>
  <c r="M12" i="7"/>
  <c r="N12" i="7"/>
  <c r="G12" i="7"/>
  <c r="L12" i="7"/>
  <c r="L10" i="7"/>
  <c r="G10" i="7"/>
  <c r="N10" i="7"/>
  <c r="M10" i="7"/>
  <c r="N41" i="7"/>
  <c r="L41" i="7"/>
  <c r="M41" i="7"/>
  <c r="G41" i="7"/>
  <c r="L13" i="7"/>
  <c r="M13" i="7"/>
  <c r="G13" i="7"/>
  <c r="N13" i="7"/>
  <c r="L50" i="7"/>
  <c r="G50" i="7"/>
  <c r="M50" i="7"/>
  <c r="N50" i="7"/>
  <c r="M20" i="7"/>
  <c r="L20" i="7"/>
  <c r="N20" i="7"/>
  <c r="G20" i="7"/>
  <c r="N71" i="7"/>
  <c r="G71" i="7"/>
  <c r="M71" i="7"/>
  <c r="L71" i="7"/>
  <c r="N57" i="7"/>
  <c r="G57" i="7"/>
  <c r="M57" i="7"/>
  <c r="L57" i="7"/>
  <c r="M36" i="7"/>
  <c r="G36" i="7"/>
  <c r="N36" i="7"/>
  <c r="L36" i="7"/>
  <c r="M45" i="7"/>
  <c r="L45" i="7"/>
  <c r="N45" i="7"/>
  <c r="G45" i="7"/>
  <c r="N15" i="7"/>
  <c r="G15" i="7"/>
  <c r="L15" i="7"/>
  <c r="M15" i="7"/>
  <c r="G14" i="7"/>
  <c r="N14" i="7"/>
  <c r="M14" i="7"/>
  <c r="L14" i="7"/>
  <c r="M18" i="7"/>
  <c r="N18" i="7"/>
  <c r="L18" i="7"/>
  <c r="G18" i="7"/>
  <c r="M16" i="7"/>
  <c r="G16" i="7"/>
  <c r="N16" i="7"/>
  <c r="L16" i="7"/>
  <c r="G28" i="7"/>
  <c r="L28" i="7"/>
  <c r="M28" i="7"/>
  <c r="N28" i="7"/>
  <c r="N56" i="7"/>
  <c r="M56" i="7"/>
  <c r="L56" i="7"/>
  <c r="G56" i="7"/>
  <c r="M26" i="7"/>
  <c r="N26" i="7"/>
  <c r="G26" i="7"/>
  <c r="L26" i="7"/>
  <c r="N65" i="7"/>
  <c r="G65" i="7"/>
  <c r="L65" i="7"/>
  <c r="M65" i="7"/>
  <c r="N42" i="7"/>
  <c r="G42" i="7"/>
  <c r="M42" i="7"/>
  <c r="L42" i="7"/>
  <c r="L32" i="7"/>
  <c r="G32" i="7"/>
  <c r="N32" i="7"/>
  <c r="M32" i="7"/>
  <c r="G63" i="7"/>
  <c r="N63" i="7"/>
  <c r="M63" i="7"/>
  <c r="L63" i="7"/>
  <c r="M49" i="7"/>
  <c r="G49" i="7"/>
  <c r="N49" i="7"/>
  <c r="L49" i="7"/>
  <c r="G29" i="7"/>
  <c r="M29" i="7"/>
  <c r="L29" i="7"/>
  <c r="N29" i="7"/>
  <c r="N61" i="7"/>
  <c r="G61" i="7"/>
  <c r="M61" i="7"/>
  <c r="L61" i="7"/>
  <c r="G64" i="7"/>
  <c r="L64" i="7"/>
  <c r="N64" i="7"/>
  <c r="M64" i="7"/>
  <c r="L74" i="7"/>
  <c r="M74" i="7"/>
  <c r="G74" i="7"/>
  <c r="N74" i="7"/>
  <c r="M70" i="7"/>
  <c r="G70" i="7"/>
  <c r="N70" i="7"/>
  <c r="L70" i="7"/>
  <c r="M31" i="7"/>
  <c r="L31" i="7"/>
  <c r="N31" i="7"/>
  <c r="G31" i="7"/>
  <c r="L17" i="7"/>
  <c r="G17" i="7"/>
  <c r="M17" i="7"/>
  <c r="N17" i="7"/>
  <c r="M44" i="7"/>
  <c r="G44" i="7"/>
  <c r="N44" i="7"/>
  <c r="L44" i="7"/>
  <c r="M30" i="7"/>
  <c r="G30" i="7"/>
  <c r="N30" i="7"/>
  <c r="L30" i="7"/>
  <c r="G24" i="7"/>
  <c r="M24" i="7"/>
  <c r="N24" i="7"/>
  <c r="L24" i="7"/>
  <c r="N21" i="7"/>
  <c r="L21" i="7"/>
  <c r="M21" i="7"/>
  <c r="G21" i="7"/>
  <c r="M9" i="7"/>
  <c r="N9" i="7"/>
  <c r="N76" i="7" s="1"/>
  <c r="G9" i="7"/>
  <c r="L9" i="7"/>
  <c r="N11" i="7"/>
  <c r="L11" i="7"/>
  <c r="G11" i="7"/>
  <c r="M11" i="7"/>
  <c r="N59" i="7"/>
  <c r="G59" i="7"/>
  <c r="L59" i="7"/>
  <c r="M59" i="7"/>
  <c r="M75" i="7"/>
  <c r="N75" i="7"/>
  <c r="G75" i="7"/>
  <c r="L75" i="7"/>
  <c r="M22" i="7"/>
  <c r="G22" i="7"/>
  <c r="L22" i="7"/>
  <c r="N22" i="7"/>
  <c r="M76" i="7" l="1"/>
  <c r="L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<sst xmlns="http://schemas.openxmlformats.org/spreadsheetml/2006/main" count="3949" uniqueCount="2652">
  <si>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</si>
  <si>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</si>
  <si>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</si>
  <si>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</si>
  <si>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</si>
  <si>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</si>
  <si>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</si>
  <si>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</si>
  <si>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</si>
  <si>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</si>
  <si>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</si>
  <si>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</si>
  <si>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</si>
  <si>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</si>
  <si>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</si>
  <si>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</si>
  <si>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</si>
  <si>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</si>
  <si>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</si>
  <si>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</si>
  <si>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</si>
  <si>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</si>
  <si>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</si>
  <si>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</si>
  <si>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</si>
  <si>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</si>
  <si>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</si>
  <si>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</si>
  <si>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</si>
  <si>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</si>
  <si>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</si>
  <si>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</si>
  <si>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</si>
  <si>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</si>
  <si>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</si>
  <si>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</si>
  <si>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</si>
  <si>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</si>
  <si>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</si>
  <si>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</si>
  <si>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</si>
  <si>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</si>
  <si>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</si>
  <si>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</si>
  <si>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</si>
  <si>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</si>
  <si>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</si>
  <si>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</si>
  <si>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</si>
  <si>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</si>
  <si>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</si>
  <si>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</si>
  <si>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</si>
  <si>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</si>
  <si>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</si>
  <si>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</si>
  <si>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</si>
  <si>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</si>
  <si>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</si>
  <si>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</si>
  <si>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</si>
  <si>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</si>
  <si>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</si>
  <si>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</si>
  <si>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</si>
  <si>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</si>
  <si>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</si>
  <si>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</si>
  <si>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</si>
  <si>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</si>
  <si>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</si>
  <si>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</si>
  <si>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</si>
  <si>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</si>
  <si>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</si>
  <si>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</si>
  <si>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</si>
  <si>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</si>
  <si>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</si>
  <si>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</si>
  <si>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</si>
  <si>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</si>
  <si>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</si>
  <si>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</si>
  <si>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</si>
  <si>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</si>
  <si>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</si>
  <si>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</si>
  <si>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</si>
  <si>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</si>
  <si>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</si>
  <si>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</si>
  <si>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</si>
  <si>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</si>
  <si>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</si>
  <si>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</si>
  <si>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</si>
  <si>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</si>
  <si>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</si>
  <si>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</si>
  <si>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</si>
  <si>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</si>
  <si>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</si>
  <si>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</si>
  <si>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</si>
  <si>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</si>
  <si>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</si>
  <si>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</si>
  <si>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</si>
  <si>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</si>
  <si>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</si>
  <si>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</si>
  <si>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</si>
  <si>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</si>
  <si>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</si>
  <si>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</si>
  <si>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</si>
  <si>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</si>
  <si>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</si>
  <si>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</si>
  <si>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</si>
  <si>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</si>
  <si>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周收盘价</t>
  </si>
  <si>
    <t>000001.SH</t>
  </si>
  <si>
    <t>CI005224.WI</t>
  </si>
  <si>
    <t>851641.SI</t>
  </si>
  <si>
    <t>850729.SI</t>
  </si>
  <si>
    <t>851621.SI</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</si>
  <si>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</si>
  <si>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</si>
  <si>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</si>
  <si>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</si>
  <si>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</si>
  <si>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</si>
  <si>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</si>
  <si>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</si>
  <si>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</si>
  <si>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</si>
  <si>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</si>
  <si>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</si>
  <si>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</si>
  <si>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</si>
  <si>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</si>
  <si>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</si>
  <si>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</si>
  <si>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</si>
  <si>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</si>
  <si>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</si>
  <si>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</si>
  <si>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</si>
  <si>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</si>
  <si>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</si>
  <si>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</si>
  <si>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</si>
  <si>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</si>
  <si>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</si>
  <si>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</si>
  <si>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</si>
  <si>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</si>
  <si>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</si>
  <si>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</si>
  <si>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</si>
  <si>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</si>
  <si>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</si>
  <si>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</si>
  <si>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</si>
  <si>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</si>
  <si>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</si>
  <si>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</si>
  <si>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</si>
  <si>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</si>
  <si>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</si>
  <si>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</si>
  <si>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</si>
  <si>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</si>
  <si>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</si>
  <si>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</si>
  <si>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</si>
  <si>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</si>
  <si>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</si>
  <si>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</si>
  <si>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</si>
  <si>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</si>
  <si>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</si>
  <si>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</si>
  <si>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</si>
  <si>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</si>
  <si>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</si>
  <si>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</si>
  <si>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</si>
  <si>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</si>
  <si>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</si>
  <si>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</si>
  <si>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</si>
  <si>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</si>
  <si>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</si>
  <si>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</si>
  <si>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</si>
  <si>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</si>
  <si>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</si>
  <si>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</si>
  <si>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</si>
  <si>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</si>
  <si>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</si>
  <si>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</si>
  <si>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</si>
  <si>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</si>
  <si>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</si>
  <si>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</si>
  <si>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</si>
  <si>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</si>
  <si>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</si>
  <si>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</si>
  <si>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</si>
  <si>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</si>
  <si>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</si>
  <si>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</si>
  <si>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</si>
  <si>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</si>
  <si>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</si>
  <si>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</si>
  <si>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</si>
  <si>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</si>
  <si>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</si>
  <si>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</si>
  <si>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</si>
  <si>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</si>
  <si>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</si>
  <si>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</si>
  <si>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</si>
  <si>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</si>
  <si>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</si>
  <si>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</si>
  <si>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</si>
  <si>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</si>
  <si>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</si>
  <si>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</si>
  <si>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</si>
  <si>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</si>
  <si>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</si>
  <si>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</si>
  <si>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</si>
  <si>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</si>
  <si>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</si>
  <si>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</si>
  <si>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</si>
  <si>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</si>
  <si>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</si>
  <si>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</si>
  <si>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</si>
  <si>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</si>
  <si>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</si>
  <si>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</si>
  <si>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</si>
  <si>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</si>
  <si>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</si>
  <si>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</si>
  <si>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</si>
  <si>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</si>
  <si>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</si>
  <si>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</si>
  <si>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</si>
  <si>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</si>
  <si>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</si>
  <si>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</si>
  <si>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</si>
  <si>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</si>
  <si>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</si>
  <si>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</si>
  <si>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</si>
  <si>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</si>
  <si>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</si>
  <si>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</si>
  <si>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</si>
  <si>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</si>
  <si>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</si>
  <si>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</si>
  <si>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</si>
  <si>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</si>
  <si>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</si>
  <si>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</si>
  <si>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</si>
  <si>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</si>
  <si>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</si>
  <si>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</si>
  <si>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</si>
  <si>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</si>
  <si>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</si>
  <si>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</si>
  <si>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</si>
  <si>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</si>
  <si>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</si>
  <si>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</si>
  <si>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</si>
  <si>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</si>
  <si>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</si>
  <si>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</si>
  <si>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</si>
  <si>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</si>
  <si>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</si>
  <si>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</si>
  <si>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</si>
  <si>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</si>
  <si>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</si>
  <si>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</si>
  <si>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</si>
  <si>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</si>
  <si>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</si>
  <si>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</si>
  <si>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</si>
  <si>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</si>
  <si>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</si>
  <si>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</si>
  <si>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</si>
  <si>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</si>
  <si>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</si>
  <si>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</si>
  <si>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</si>
  <si>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</si>
  <si>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</si>
  <si>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</si>
  <si>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</si>
  <si>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</si>
  <si>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</si>
  <si>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</si>
  <si>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</si>
  <si>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</si>
  <si>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</si>
  <si>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</si>
  <si>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</si>
  <si>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</si>
  <si>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</si>
  <si>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</si>
  <si>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</si>
  <si>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</si>
  <si>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</si>
  <si>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</si>
  <si>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</si>
  <si>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</si>
  <si>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</si>
  <si>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</si>
  <si>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</si>
  <si>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</si>
  <si>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</si>
  <si>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</si>
  <si>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</si>
  <si>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</si>
  <si>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</si>
  <si>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</si>
  <si>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</si>
  <si>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</si>
  <si>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</si>
  <si>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</si>
  <si>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</si>
  <si>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</si>
  <si>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</si>
  <si>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</si>
  <si>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</si>
  <si>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</si>
  <si>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</si>
  <si>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</si>
  <si>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</si>
  <si>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</si>
  <si>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</si>
  <si>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</si>
  <si>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</si>
  <si>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</si>
  <si>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</si>
  <si>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</si>
  <si>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</si>
  <si>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</si>
  <si>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</si>
  <si>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</si>
  <si>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</si>
  <si>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</si>
  <si>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</si>
  <si>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</si>
  <si>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</si>
  <si>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</si>
  <si>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</si>
  <si>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</si>
  <si>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</si>
  <si>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</si>
  <si>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</si>
  <si>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</si>
  <si>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</si>
  <si>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</si>
  <si>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</si>
  <si>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</si>
  <si>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</si>
  <si>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</si>
  <si>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</si>
  <si>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</si>
  <si>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</si>
  <si>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</si>
  <si>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</si>
  <si>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</si>
  <si>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</si>
  <si>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</si>
  <si>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</si>
  <si>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</si>
  <si>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</si>
  <si>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</si>
  <si>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</si>
  <si>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</si>
  <si>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</si>
  <si>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</si>
  <si>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</si>
  <si>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</si>
  <si>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</si>
  <si>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</si>
  <si>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</si>
  <si>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</si>
  <si>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</si>
  <si>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</si>
  <si>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</si>
  <si>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</si>
  <si>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</si>
  <si>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</si>
  <si>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</si>
  <si>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</si>
  <si>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</si>
  <si>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</si>
  <si>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</si>
  <si>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</si>
  <si>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</si>
  <si>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</si>
  <si>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</si>
  <si>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</si>
  <si>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</si>
  <si>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</si>
  <si>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</si>
  <si>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</si>
  <si>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</si>
  <si>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</si>
  <si>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</si>
  <si>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</si>
  <si>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</si>
  <si>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</si>
  <si>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</si>
  <si>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</si>
  <si>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</si>
  <si>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</si>
  <si>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</si>
  <si>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</si>
  <si>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</si>
  <si>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</si>
  <si>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</si>
  <si>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</si>
  <si>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</si>
  <si>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</si>
  <si>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</si>
  <si>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</si>
  <si>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</si>
  <si>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</si>
  <si>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</si>
  <si>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</si>
  <si>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</si>
  <si>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</si>
  <si>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</si>
  <si>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</si>
  <si>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</si>
  <si>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</si>
  <si>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</si>
  <si>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</si>
  <si>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</si>
  <si>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</si>
  <si>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</si>
  <si>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</si>
  <si>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</si>
  <si>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</si>
  <si>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</si>
  <si>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</si>
  <si>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</si>
  <si>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</si>
  <si>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</si>
  <si>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</si>
  <si>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</si>
  <si>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</si>
  <si>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</si>
  <si>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</si>
  <si>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</si>
  <si>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</si>
  <si>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</si>
  <si>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</si>
  <si>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</si>
  <si>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</si>
  <si>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</si>
  <si>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</si>
  <si>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</si>
  <si>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</si>
  <si>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</si>
  <si>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</si>
  <si>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</si>
  <si>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</si>
  <si>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</si>
  <si>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</si>
  <si>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</si>
  <si>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</si>
  <si>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</si>
  <si>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</si>
  <si>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</si>
  <si>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</si>
  <si>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</si>
  <si>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</si>
  <si>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</si>
  <si>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</si>
  <si>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</si>
  <si>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</si>
  <si>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</si>
  <si>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</si>
  <si>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</si>
  <si>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</si>
  <si>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</si>
  <si>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</si>
  <si>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</si>
  <si>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</si>
  <si>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</si>
  <si>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</si>
  <si>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</si>
  <si>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</si>
  <si>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</si>
  <si>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</si>
  <si>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</si>
  <si>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</si>
  <si>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</si>
  <si>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</si>
  <si>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</si>
  <si>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</si>
  <si>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</si>
  <si>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</si>
  <si>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</si>
  <si>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</si>
  <si>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</si>
  <si>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</si>
  <si>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</si>
  <si>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</si>
  <si>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</si>
  <si>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</si>
  <si>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</si>
  <si>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</si>
  <si>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</si>
  <si>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</si>
  <si>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</si>
  <si>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</si>
  <si>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</si>
  <si>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</si>
  <si>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</si>
  <si>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</si>
  <si>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</si>
  <si>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</si>
  <si>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</si>
  <si>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</si>
  <si>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</si>
  <si>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</si>
  <si>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</si>
  <si>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</si>
  <si>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</si>
  <si>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</si>
  <si>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</si>
  <si>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</si>
  <si>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</si>
  <si>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</si>
  <si>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</si>
  <si>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</si>
  <si>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</si>
  <si>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</si>
  <si>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</si>
  <si>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</si>
  <si>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</si>
  <si>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</si>
  <si>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</si>
  <si>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</si>
  <si>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</si>
  <si>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</si>
  <si>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</si>
  <si>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</si>
  <si>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</si>
  <si>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</si>
  <si>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</si>
  <si>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</si>
  <si>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</si>
  <si>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</si>
  <si>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</si>
  <si>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</si>
  <si>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</si>
  <si>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</si>
  <si>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</si>
  <si>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</si>
  <si>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</si>
  <si>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</si>
  <si>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</si>
  <si>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</si>
  <si>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</si>
  <si>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</si>
  <si>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</si>
  <si>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</si>
  <si>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</si>
  <si>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</si>
  <si>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</si>
  <si>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</si>
  <si>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</si>
  <si>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</si>
  <si>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</si>
  <si>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</si>
  <si>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</si>
  <si>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</si>
  <si>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</si>
  <si>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</si>
  <si>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</si>
  <si>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</si>
  <si>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</si>
  <si>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</si>
  <si>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</si>
  <si>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</si>
  <si>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</si>
  <si>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</si>
  <si>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</si>
  <si>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</si>
  <si>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</si>
  <si>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</si>
  <si>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</si>
  <si>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</si>
  <si>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</si>
  <si>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</si>
  <si>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</si>
  <si>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</si>
  <si>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</si>
  <si>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</si>
  <si>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</si>
  <si>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</si>
  <si>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</si>
  <si>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</si>
  <si>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</si>
  <si>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</si>
  <si>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</si>
  <si>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</si>
  <si>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</si>
  <si>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</si>
  <si>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</si>
  <si>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</si>
  <si>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</si>
  <si>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</si>
  <si>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</si>
  <si>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</si>
  <si>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</si>
  <si>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</si>
  <si>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</si>
  <si>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</si>
  <si>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</si>
  <si>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</si>
  <si>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</si>
  <si>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</si>
  <si>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</si>
  <si>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</si>
  <si>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</si>
  <si>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</si>
  <si>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</si>
  <si>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</si>
  <si>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</si>
  <si>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</si>
  <si>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</si>
  <si>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</si>
  <si>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</si>
  <si>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</si>
  <si>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</si>
  <si>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</si>
  <si>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</si>
  <si>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</si>
  <si>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</si>
  <si>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</si>
  <si>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</si>
  <si>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</si>
  <si>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</si>
  <si>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</si>
  <si>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</si>
  <si>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</si>
  <si>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</si>
  <si>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</si>
  <si>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</si>
  <si>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</si>
  <si>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</si>
  <si>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</si>
  <si>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</si>
  <si>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</si>
  <si>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</si>
  <si>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</si>
  <si>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</si>
  <si>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</si>
  <si>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</si>
  <si>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</si>
  <si>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</si>
  <si>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</si>
  <si>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</si>
  <si>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</si>
  <si>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</si>
  <si>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</si>
  <si>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</si>
  <si>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</si>
  <si>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</si>
  <si>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</si>
  <si>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</si>
  <si>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</si>
  <si>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</si>
  <si>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</si>
  <si>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</si>
  <si>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</si>
  <si>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</si>
  <si>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</si>
  <si>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</si>
  <si>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</si>
  <si>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</si>
  <si>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</si>
  <si>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</si>
  <si>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</si>
  <si>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</si>
  <si>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</si>
  <si>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</si>
  <si>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</si>
  <si>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</si>
  <si>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</si>
  <si>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</si>
  <si>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</si>
  <si>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</si>
  <si>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</si>
  <si>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</si>
  <si>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</si>
  <si>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</si>
  <si>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</si>
  <si>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</si>
  <si>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</si>
  <si>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</si>
  <si>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</si>
  <si>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</si>
  <si>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</si>
  <si>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</si>
  <si>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</si>
  <si>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</si>
  <si>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</si>
  <si>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</si>
  <si>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</si>
  <si>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</si>
  <si>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</si>
  <si>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</si>
  <si>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</si>
  <si>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</si>
  <si>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</si>
  <si>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</si>
  <si>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</si>
  <si>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</si>
  <si>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</si>
  <si>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</si>
  <si>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</si>
  <si>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</si>
  <si>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</si>
  <si>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</si>
  <si>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</si>
  <si>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</si>
  <si>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</si>
  <si>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</si>
  <si>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</si>
  <si>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</si>
  <si>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</si>
  <si>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</si>
  <si>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</si>
  <si>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</si>
  <si>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</si>
  <si>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</si>
  <si>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</si>
  <si>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</si>
  <si>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</si>
  <si>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</si>
  <si>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</si>
  <si>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</si>
  <si>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</si>
  <si>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</si>
  <si>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</si>
  <si>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</si>
  <si>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</si>
  <si>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</si>
  <si>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</si>
  <si>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</si>
  <si>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</si>
  <si>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</si>
  <si>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</si>
  <si>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</si>
  <si>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</si>
  <si>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</si>
  <si>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</si>
  <si>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</si>
  <si>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</si>
  <si>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</si>
  <si>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</si>
  <si>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</si>
  <si>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</si>
  <si>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</si>
  <si>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</si>
  <si>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</si>
  <si>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</si>
  <si>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</si>
  <si>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</si>
  <si>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</si>
  <si>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</si>
  <si>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</si>
  <si>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</si>
  <si>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</si>
  <si>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</si>
  <si>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</si>
  <si>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</si>
  <si>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</si>
  <si>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</si>
  <si>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</si>
  <si>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</si>
  <si>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</si>
  <si>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</si>
  <si>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</si>
  <si>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</si>
  <si>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</si>
  <si>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</si>
  <si>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</si>
  <si>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</si>
  <si>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</si>
  <si>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</si>
  <si>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</si>
  <si>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</si>
  <si>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</si>
  <si>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</si>
  <si>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</si>
  <si>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</si>
  <si>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</si>
  <si>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</si>
  <si>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</si>
  <si>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</si>
  <si>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</si>
  <si>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</si>
  <si>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</si>
  <si>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</si>
  <si>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</si>
  <si>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</si>
  <si>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</si>
  <si>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</si>
  <si>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</si>
  <si>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</si>
  <si>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</si>
  <si>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</si>
  <si>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</si>
  <si>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</si>
  <si>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</si>
  <si>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</si>
  <si>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</si>
  <si>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</si>
  <si>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</si>
  <si>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</si>
  <si>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</si>
  <si>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</si>
  <si>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</si>
  <si>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</si>
  <si>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</si>
  <si>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</si>
  <si>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</si>
  <si>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</si>
  <si>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</si>
  <si>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</si>
  <si>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</si>
  <si>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</si>
  <si>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</si>
  <si>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</si>
  <si>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</si>
  <si>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</si>
  <si>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</si>
  <si>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</si>
  <si>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</si>
  <si>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</si>
  <si>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</si>
  <si>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</si>
  <si>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</si>
  <si>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</si>
  <si>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</si>
  <si>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</si>
  <si>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</si>
  <si>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</si>
  <si>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</si>
  <si>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</si>
  <si>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</si>
  <si>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</si>
  <si>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</si>
  <si>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</si>
  <si>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</si>
  <si>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</si>
  <si>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</si>
  <si>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</si>
  <si>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</si>
  <si>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</si>
  <si>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</si>
  <si>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</si>
  <si>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</si>
  <si>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</si>
  <si>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</si>
  <si>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</si>
  <si>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</si>
  <si>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</si>
  <si>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</si>
  <si>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</si>
  <si>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</si>
  <si>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</si>
  <si>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</si>
  <si>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</si>
  <si>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</si>
  <si>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</si>
  <si>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</si>
  <si>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</si>
  <si>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</si>
  <si>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</si>
  <si>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</si>
  <si>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</si>
  <si>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</si>
  <si>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</si>
  <si>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</si>
  <si>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</si>
  <si>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</si>
  <si>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</si>
  <si>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</si>
  <si>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</si>
  <si>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</si>
  <si>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</si>
  <si>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</si>
  <si>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</si>
  <si>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</si>
  <si>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</si>
  <si>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</si>
  <si>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</si>
  <si>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</si>
  <si>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</si>
  <si>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</si>
  <si>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</si>
  <si>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</si>
  <si>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</si>
  <si>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</si>
  <si>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</si>
  <si>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</si>
  <si>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</si>
  <si>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</si>
  <si>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</si>
  <si>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</si>
  <si>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</si>
  <si>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</si>
  <si>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</si>
  <si>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</si>
  <si>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</si>
  <si>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</si>
  <si>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</si>
  <si>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</si>
  <si>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</si>
  <si>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</si>
  <si>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</si>
  <si>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</si>
  <si>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</si>
  <si>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</si>
  <si>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</si>
  <si>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</si>
  <si>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</si>
  <si>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</si>
  <si>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</si>
  <si>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</si>
  <si>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</si>
  <si>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</si>
  <si>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</si>
  <si>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</si>
  <si>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</si>
  <si>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</si>
  <si>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</si>
  <si>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</si>
  <si>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</si>
  <si>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</si>
  <si>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</si>
  <si>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</si>
  <si>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</si>
  <si>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</si>
  <si>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</si>
  <si>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</si>
  <si>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</si>
  <si>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</si>
  <si>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</si>
  <si>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</si>
  <si>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</si>
  <si>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</si>
  <si>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</si>
  <si>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</si>
  <si>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</si>
  <si>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</si>
  <si>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</si>
  <si>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</si>
  <si>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</si>
  <si>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</si>
  <si>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</si>
  <si>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</si>
  <si>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</si>
  <si>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</si>
  <si>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</si>
  <si>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</si>
  <si>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</si>
  <si>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</si>
  <si>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</si>
  <si>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</si>
  <si>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</si>
  <si>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</si>
  <si>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</si>
  <si>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</si>
  <si>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</si>
  <si>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</si>
  <si>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</si>
  <si>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</si>
  <si>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</si>
  <si>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</si>
  <si>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</si>
  <si>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</si>
  <si>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</si>
  <si>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</si>
  <si>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</si>
  <si>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</si>
  <si>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</si>
  <si>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</si>
  <si>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</si>
  <si>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</si>
  <si>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</si>
  <si>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</si>
  <si>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</si>
  <si>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</si>
  <si>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</si>
  <si>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</si>
  <si>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</si>
  <si>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</si>
  <si>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</si>
  <si>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</si>
  <si>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</si>
  <si>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</si>
  <si>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</si>
  <si>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</si>
  <si>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</si>
  <si>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</si>
  <si>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</si>
  <si>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</si>
  <si>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</si>
  <si>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</si>
  <si>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</si>
  <si>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</si>
  <si>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</si>
  <si>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</si>
  <si>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</si>
  <si>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</si>
  <si>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</si>
  <si>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</si>
  <si>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</si>
  <si>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</si>
  <si>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</si>
  <si>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</si>
  <si>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</si>
  <si>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</si>
  <si>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</si>
  <si>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</si>
  <si>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</si>
  <si>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</si>
  <si>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</si>
  <si>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</si>
  <si>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</si>
  <si>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</si>
  <si>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</si>
  <si>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</si>
  <si>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</si>
  <si>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</si>
  <si>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</si>
  <si>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</si>
  <si>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</si>
  <si>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</si>
  <si>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</si>
  <si>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</si>
  <si>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</si>
  <si>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</si>
  <si>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</si>
  <si>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</si>
  <si>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</si>
  <si>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</si>
  <si>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</si>
  <si>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</si>
  <si>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</si>
  <si>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</si>
  <si>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</si>
  <si>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</si>
  <si>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</si>
  <si>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</si>
  <si>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</si>
  <si>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</si>
  <si>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</si>
  <si>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</si>
  <si>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</si>
  <si>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</si>
  <si>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</si>
  <si>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</si>
  <si>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</si>
  <si>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</si>
  <si>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</si>
  <si>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</si>
  <si>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</si>
  <si>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</si>
  <si>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</si>
  <si>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</si>
  <si>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</si>
  <si>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</si>
  <si>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</si>
  <si>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</si>
  <si>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</si>
  <si>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</si>
  <si>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</si>
  <si>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</si>
  <si>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</si>
  <si>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</si>
  <si>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</si>
  <si>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</si>
  <si>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</si>
  <si>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</si>
  <si>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</si>
  <si>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</si>
  <si>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</si>
  <si>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</si>
  <si>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</si>
  <si>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</si>
  <si>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</si>
  <si>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</si>
  <si>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</si>
  <si>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</si>
  <si>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</si>
  <si>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</si>
  <si>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</si>
  <si>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</si>
  <si>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</si>
  <si>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</si>
  <si>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</si>
  <si>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</si>
  <si>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</si>
  <si>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</si>
  <si>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</si>
  <si>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</si>
  <si>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</si>
  <si>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</si>
  <si>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</si>
  <si>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</si>
  <si>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</si>
  <si>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</si>
  <si>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</si>
  <si>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</si>
  <si>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</si>
  <si>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</si>
  <si>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</si>
  <si>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</si>
  <si>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</si>
  <si>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</si>
  <si>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</si>
  <si>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</si>
  <si>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</si>
  <si>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</si>
  <si>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</si>
  <si>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</si>
  <si>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</si>
  <si>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</si>
  <si>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</si>
  <si>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</si>
  <si>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</si>
  <si>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</si>
  <si>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</si>
  <si>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</si>
  <si>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</si>
  <si>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</si>
  <si>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</si>
  <si>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</si>
  <si>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</si>
  <si>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</si>
  <si>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</si>
  <si>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</si>
  <si>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</si>
  <si>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</si>
  <si>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</si>
  <si>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</si>
  <si>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</si>
  <si>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</si>
  <si>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</si>
  <si>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</si>
  <si>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</si>
  <si>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</si>
  <si>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</si>
  <si>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</si>
  <si>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</si>
  <si>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</si>
  <si>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</si>
  <si>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</si>
  <si>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</si>
  <si>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</si>
  <si>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</si>
  <si>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</si>
  <si>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</si>
  <si>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</si>
  <si>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</si>
  <si>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</si>
  <si>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</si>
  <si>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</si>
  <si>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</si>
  <si>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</si>
  <si>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</si>
  <si>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</si>
  <si>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</si>
  <si>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</si>
  <si>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</si>
  <si>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</si>
  <si>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</si>
  <si>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</si>
  <si>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</si>
  <si>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</si>
  <si>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</si>
  <si>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</si>
  <si>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</si>
  <si>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</si>
  <si>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</si>
  <si>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</si>
  <si>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</si>
  <si>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</si>
  <si>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</si>
  <si>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</si>
  <si>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</si>
  <si>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</si>
  <si>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</si>
  <si>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</si>
  <si>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</si>
  <si>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</si>
  <si>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</si>
  <si>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</si>
  <si>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</si>
  <si>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</si>
  <si>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</si>
  <si>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</si>
  <si>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</si>
  <si>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</si>
  <si>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</si>
  <si>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</si>
  <si>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</si>
  <si>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</si>
  <si>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</si>
  <si>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</si>
  <si>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</si>
  <si>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</si>
  <si>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</si>
  <si>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</si>
  <si>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</si>
  <si>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</si>
  <si>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</si>
  <si>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</si>
  <si>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</si>
  <si>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</si>
  <si>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</si>
  <si>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</si>
  <si>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</si>
  <si>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</si>
  <si>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</si>
  <si>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</si>
  <si>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</si>
  <si>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</si>
  <si>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</si>
  <si>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</si>
  <si>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</si>
  <si>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</si>
  <si>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</si>
  <si>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</si>
  <si>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</si>
  <si>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</si>
  <si>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</si>
  <si>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</si>
  <si>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</si>
  <si>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</si>
  <si>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</si>
  <si>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</si>
  <si>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</si>
  <si>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</si>
  <si>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</si>
  <si>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</si>
  <si>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</si>
  <si>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</si>
  <si>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</si>
  <si>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</si>
  <si>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</si>
  <si>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</si>
  <si>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</si>
  <si>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</si>
  <si>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</si>
  <si>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</si>
  <si>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</si>
  <si>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</si>
  <si>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</si>
  <si>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</si>
  <si>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</si>
  <si>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</si>
  <si>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</si>
  <si>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</si>
  <si>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</si>
  <si>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</si>
  <si>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</si>
  <si>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</si>
  <si>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</si>
  <si>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</si>
  <si>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</si>
  <si>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</si>
  <si>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</si>
  <si>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</si>
  <si>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</si>
  <si>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</si>
  <si>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</si>
  <si>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</si>
  <si>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</si>
  <si>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</si>
  <si>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</si>
  <si>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</si>
  <si>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</si>
  <si>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</si>
  <si>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</si>
  <si>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</si>
  <si>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</si>
  <si>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</si>
  <si>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</si>
  <si>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</si>
  <si>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</si>
  <si>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</si>
  <si>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</si>
  <si>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</si>
  <si>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</si>
  <si>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</si>
  <si>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</si>
  <si>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</si>
  <si>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</si>
  <si>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</si>
  <si>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</si>
  <si>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</si>
  <si>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</si>
  <si>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</si>
  <si>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</si>
  <si>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</si>
  <si>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</si>
  <si>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</si>
  <si>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</si>
  <si>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</si>
  <si>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</si>
  <si>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</si>
  <si>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</si>
  <si>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</si>
  <si>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</si>
  <si>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</si>
  <si>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</si>
  <si>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</si>
  <si>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</si>
  <si>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</si>
  <si>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</si>
  <si>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</si>
  <si>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</si>
  <si>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</si>
  <si>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</si>
  <si>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</si>
  <si>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</si>
  <si>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</si>
  <si>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</si>
  <si>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</si>
  <si>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</si>
  <si>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</si>
  <si>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</si>
  <si>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</si>
  <si>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</si>
  <si>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</si>
  <si>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</si>
  <si>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</si>
  <si>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</si>
  <si>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</si>
  <si>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</si>
  <si>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</si>
  <si>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</si>
  <si>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</si>
  <si>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</si>
  <si>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</si>
  <si>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</si>
  <si>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</si>
  <si>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</si>
  <si>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</si>
  <si>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</si>
  <si>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</si>
  <si>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</si>
  <si>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</si>
  <si>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</si>
  <si>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</si>
  <si>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</si>
  <si>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</si>
  <si>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</si>
  <si>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</si>
  <si>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</si>
  <si>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</si>
  <si>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</si>
  <si>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</si>
  <si>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</si>
  <si>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</si>
  <si>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</si>
  <si>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</si>
  <si>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</si>
  <si>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</si>
  <si>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</si>
  <si>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</si>
  <si>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</si>
  <si>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</si>
  <si>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</si>
  <si>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</si>
  <si>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</si>
  <si>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</si>
  <si>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</si>
  <si>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</si>
  <si>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</si>
  <si>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</si>
  <si>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</si>
  <si>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</si>
  <si>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</si>
  <si>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</si>
  <si>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</si>
  <si>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</si>
  <si>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</si>
  <si>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</si>
  <si>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</si>
  <si>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</si>
  <si>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</si>
  <si>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</si>
  <si>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</si>
  <si>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</si>
  <si>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</si>
  <si>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</si>
  <si>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</si>
  <si>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</si>
  <si>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</si>
  <si>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</si>
  <si>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</si>
  <si>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</si>
  <si>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</si>
  <si>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</si>
  <si>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</si>
  <si>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</si>
  <si>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</si>
  <si>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</si>
  <si>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</si>
  <si>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</si>
  <si>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</si>
  <si>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</si>
  <si>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</si>
  <si>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</si>
  <si>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</si>
  <si>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</si>
  <si>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</si>
  <si>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</si>
  <si>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</si>
  <si>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</si>
  <si>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</si>
  <si>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</si>
  <si>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</si>
  <si>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</si>
  <si>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</si>
  <si>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</si>
  <si>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</si>
  <si>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</si>
  <si>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</si>
  <si>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</si>
  <si>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</si>
  <si>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</si>
  <si>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</si>
  <si>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</si>
  <si>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</si>
  <si>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</si>
  <si>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</si>
  <si>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</si>
  <si>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</si>
  <si>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</si>
  <si>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</si>
  <si>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</si>
  <si>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</si>
  <si>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</si>
  <si>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</si>
  <si>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</si>
  <si>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</si>
  <si>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</si>
  <si>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</si>
  <si>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</si>
  <si>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</si>
  <si>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</si>
  <si>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</si>
  <si>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</si>
  <si>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</si>
  <si>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</si>
  <si>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</si>
  <si>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</si>
  <si>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</si>
  <si>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</si>
  <si>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</si>
  <si>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</si>
  <si>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</si>
  <si>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</si>
  <si>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</si>
  <si>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</si>
  <si>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</si>
  <si>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</si>
  <si>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</si>
  <si>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</si>
  <si>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</si>
  <si>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</si>
  <si>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</si>
  <si>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</si>
  <si>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</si>
  <si>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</si>
  <si>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</si>
  <si>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</si>
  <si>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</si>
  <si>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</si>
  <si>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</si>
  <si>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</si>
  <si>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</si>
  <si>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</si>
  <si>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</si>
  <si>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</si>
  <si>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</si>
  <si>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</si>
  <si>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</si>
  <si>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</si>
  <si>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</si>
  <si>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</si>
  <si>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</si>
  <si>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</si>
  <si>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</si>
  <si>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</si>
  <si>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</si>
  <si>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</si>
  <si>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</si>
  <si>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</si>
  <si>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</si>
  <si>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</si>
  <si>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</si>
  <si>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</si>
  <si>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</si>
  <si>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</si>
  <si>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</si>
  <si>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</si>
  <si>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</si>
  <si>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</si>
  <si>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</si>
  <si>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</si>
  <si>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</si>
  <si>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</si>
  <si>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</si>
  <si>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</si>
  <si>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</si>
  <si>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</si>
  <si>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</si>
  <si>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</si>
  <si>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</si>
  <si>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</si>
  <si>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</si>
  <si>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</si>
  <si>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</si>
  <si>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</si>
  <si>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</si>
  <si>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</si>
  <si>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</si>
  <si>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</si>
  <si>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</si>
  <si>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</si>
  <si>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</si>
  <si>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</si>
  <si>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</si>
  <si>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</si>
  <si>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</si>
  <si>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</si>
  <si>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</si>
  <si>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</si>
  <si>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</si>
  <si>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</si>
  <si>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</si>
  <si>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</si>
  <si>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</si>
  <si>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</si>
  <si>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</si>
  <si>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</si>
  <si>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</si>
  <si>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</si>
  <si>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</si>
  <si>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</si>
  <si>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</si>
  <si>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</si>
  <si>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</si>
  <si>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</si>
  <si>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</si>
  <si>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</si>
  <si>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</si>
  <si>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</si>
  <si>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</si>
  <si>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</si>
  <si>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</si>
  <si>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</si>
  <si>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</si>
  <si>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</si>
  <si>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</si>
  <si>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</si>
  <si>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</si>
  <si>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</si>
  <si>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</si>
  <si>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</si>
  <si>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</si>
  <si>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</si>
  <si>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</si>
  <si>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</si>
  <si>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</si>
  <si>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</si>
  <si>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</si>
  <si>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</si>
  <si>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</si>
  <si>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</si>
  <si>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</si>
  <si>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</si>
  <si>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</si>
  <si>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</si>
  <si>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</si>
  <si>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</si>
  <si>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</si>
  <si>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</si>
  <si>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</si>
  <si>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</si>
  <si>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</si>
  <si>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</si>
  <si>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</si>
  <si>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</si>
  <si>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</si>
  <si>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</si>
  <si>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</si>
  <si>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</si>
  <si>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</si>
  <si>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</si>
  <si>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</si>
  <si>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</si>
  <si>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</si>
  <si>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</si>
  <si>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</si>
  <si>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</si>
  <si>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</si>
  <si>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</si>
  <si>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</si>
  <si>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</si>
  <si>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</si>
  <si>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</si>
  <si>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</si>
  <si>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</si>
  <si>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</si>
  <si>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</si>
  <si>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</si>
  <si>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</si>
  <si>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</si>
  <si>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</si>
  <si>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</si>
  <si>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</si>
  <si>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</si>
  <si>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</si>
  <si>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</si>
  <si>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</si>
  <si>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</si>
  <si>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</si>
  <si>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</si>
  <si>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</si>
  <si>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</si>
  <si>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</si>
  <si>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</si>
  <si>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</si>
  <si>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</si>
  <si>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</si>
  <si>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</si>
  <si>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</si>
  <si>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</si>
  <si>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</si>
  <si>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</si>
  <si>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</si>
  <si>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</si>
  <si>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</si>
  <si>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</si>
  <si>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</si>
  <si>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</si>
  <si>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</si>
  <si>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</si>
  <si>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</si>
  <si>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</si>
  <si>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</si>
  <si>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</si>
  <si>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</si>
  <si>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</si>
  <si>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</si>
  <si>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</si>
  <si>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</si>
  <si>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</si>
  <si>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</si>
  <si>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</si>
  <si>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</si>
  <si>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</si>
  <si>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</si>
  <si>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</si>
  <si>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</si>
  <si>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</si>
  <si>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</si>
  <si>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</si>
  <si>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</si>
  <si>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</si>
  <si>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</si>
  <si>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</si>
  <si>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</si>
  <si>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</si>
  <si>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</si>
  <si>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</si>
  <si>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</si>
  <si>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</si>
  <si>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</si>
  <si>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</si>
  <si>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</si>
  <si>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</si>
  <si>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</si>
  <si>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</si>
  <si>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</si>
  <si>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</si>
  <si>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</si>
  <si>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</si>
  <si>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</si>
  <si>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</si>
  <si>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</si>
  <si>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</si>
  <si>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</si>
  <si>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</si>
  <si>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</si>
  <si>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</si>
  <si>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</si>
  <si>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</si>
  <si>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</si>
  <si>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</si>
  <si>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</si>
  <si>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</si>
  <si>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</si>
  <si>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</si>
  <si>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</si>
  <si>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</si>
  <si>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</si>
  <si>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</si>
  <si>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</si>
  <si>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</si>
  <si>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</si>
  <si>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</si>
  <si>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</si>
  <si>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</si>
  <si>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</si>
  <si>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</si>
  <si>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</si>
  <si>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</si>
  <si>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</si>
  <si>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</si>
  <si>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</si>
  <si>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</si>
  <si>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</si>
  <si>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</si>
  <si>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</si>
  <si>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</si>
  <si>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</si>
  <si>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</si>
  <si>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</si>
  <si>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</si>
  <si>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</si>
  <si>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</si>
  <si>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</si>
  <si>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</si>
  <si>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</si>
  <si>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</si>
  <si>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</si>
  <si>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</si>
  <si>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</si>
  <si>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</si>
  <si>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</si>
  <si>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</si>
  <si>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</si>
  <si>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</si>
  <si>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</si>
  <si>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</si>
  <si>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</si>
  <si>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</si>
  <si>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</si>
  <si>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</si>
  <si>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</si>
  <si>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</si>
  <si>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</si>
  <si>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</si>
  <si>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</si>
  <si>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</si>
  <si>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</si>
  <si>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</si>
  <si>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</si>
  <si>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</si>
  <si>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</si>
  <si>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</si>
  <si>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</si>
  <si>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</si>
  <si>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</si>
  <si>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</si>
  <si>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</si>
  <si>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</si>
  <si>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</si>
  <si>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</si>
  <si>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</si>
  <si>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</si>
  <si>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</si>
  <si>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</si>
  <si>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</si>
  <si>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</si>
  <si>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</si>
  <si>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</si>
  <si>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</si>
  <si>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</si>
  <si>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</si>
  <si>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</si>
  <si>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</si>
  <si>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</si>
  <si>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</si>
  <si>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</si>
  <si>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</si>
  <si>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</si>
  <si>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</si>
  <si>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</si>
  <si>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</si>
  <si>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</si>
  <si>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</si>
  <si>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</si>
  <si>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</si>
  <si>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</si>
  <si>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</si>
  <si>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</si>
  <si>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</si>
  <si>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</si>
  <si>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</si>
  <si>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</si>
  <si>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</si>
  <si>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</si>
  <si>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</si>
  <si>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</si>
  <si>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</si>
  <si>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</si>
  <si>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</si>
  <si>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</si>
  <si>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</si>
  <si>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</si>
  <si>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</si>
  <si>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</si>
  <si>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</si>
  <si>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</si>
  <si>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</si>
  <si>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</si>
  <si>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</si>
  <si>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</si>
  <si>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</si>
  <si>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</si>
  <si>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</si>
  <si>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</si>
  <si>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</si>
  <si>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</si>
  <si>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</si>
  <si>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</si>
  <si>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</si>
  <si>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</si>
  <si>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</si>
  <si>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</si>
  <si>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</si>
  <si>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</si>
  <si>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</si>
  <si>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</si>
  <si>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</si>
  <si>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</si>
  <si>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</si>
  <si>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</si>
  <si>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</si>
  <si>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</si>
  <si>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</si>
  <si>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</si>
  <si>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</si>
  <si>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</si>
  <si>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</si>
  <si>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</si>
  <si>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</si>
  <si>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</si>
  <si>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</si>
  <si>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</si>
  <si>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</si>
  <si>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</si>
  <si>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</si>
  <si>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</si>
  <si>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</si>
  <si>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</si>
  <si>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</si>
  <si>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</si>
  <si>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</si>
  <si>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</si>
  <si>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</si>
  <si>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</si>
  <si>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</si>
  <si>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</si>
  <si>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</si>
  <si>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</si>
  <si>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</si>
  <si>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</si>
  <si>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</si>
  <si>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</si>
  <si>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</si>
  <si>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</si>
  <si>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</si>
  <si>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</si>
  <si>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</si>
  <si>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</si>
  <si>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</si>
  <si>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</si>
  <si>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</si>
  <si>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</si>
  <si>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</si>
  <si>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</si>
  <si>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</si>
  <si>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</si>
  <si>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</si>
  <si>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</si>
  <si>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</si>
  <si>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</si>
  <si>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</si>
  <si>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</si>
  <si>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</si>
  <si>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</si>
  <si>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</si>
  <si>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</si>
  <si>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</si>
  <si>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</si>
  <si>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</si>
  <si>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</si>
  <si>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</si>
  <si>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</si>
  <si>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</si>
  <si>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</si>
  <si>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</si>
  <si>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</si>
  <si>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</si>
  <si>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</si>
  <si>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</si>
  <si>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</si>
  <si>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</si>
  <si>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</si>
  <si>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</si>
  <si>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</si>
  <si>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</si>
  <si>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</si>
  <si>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</si>
  <si>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</si>
  <si>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</si>
  <si>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</si>
  <si>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</si>
  <si>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</si>
  <si>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</si>
  <si>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</si>
  <si>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</si>
  <si>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</si>
  <si>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</si>
  <si>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</si>
  <si>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</si>
  <si>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</si>
  <si>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</si>
  <si>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</si>
  <si>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</si>
  <si>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</si>
  <si>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</si>
  <si>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</si>
  <si>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</si>
  <si>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</si>
  <si>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</si>
  <si>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</si>
  <si>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</si>
  <si>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</si>
  <si>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</si>
  <si>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</si>
  <si>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</si>
  <si>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</si>
  <si>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</si>
  <si>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</si>
  <si>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</si>
  <si>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</si>
  <si>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</si>
  <si>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</si>
  <si>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</si>
  <si>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</si>
  <si>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</si>
  <si>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</si>
  <si>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</si>
  <si>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</si>
  <si>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</si>
  <si>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</si>
  <si>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</si>
  <si>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</si>
  <si>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</si>
  <si>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</si>
  <si>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</si>
  <si>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</si>
  <si>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</si>
  <si>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</si>
  <si>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</si>
  <si>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</si>
  <si>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</si>
  <si>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</si>
  <si>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</si>
  <si>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</si>
  <si>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</si>
  <si>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</si>
  <si>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</si>
  <si>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</si>
  <si>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</si>
  <si>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</si>
  <si>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</si>
  <si>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</si>
  <si>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</si>
  <si>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</si>
  <si>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</si>
  <si>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</si>
  <si>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</si>
  <si>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</si>
  <si>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</si>
  <si>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</si>
  <si>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</si>
  <si>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</si>
  <si>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</si>
  <si>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</si>
  <si>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</si>
  <si>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</si>
  <si>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</si>
  <si>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</si>
  <si>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</si>
  <si>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</si>
  <si>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</si>
  <si>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</si>
  <si>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</si>
  <si>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</si>
  <si>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</si>
  <si>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</si>
  <si>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</si>
  <si>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</si>
  <si>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</si>
  <si>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</si>
  <si>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</si>
  <si>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</si>
  <si>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</si>
  <si>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</si>
  <si>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</si>
  <si>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</si>
  <si>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</si>
  <si>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</si>
  <si>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</si>
  <si>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</si>
  <si>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</si>
  <si>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</si>
  <si>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</si>
  <si>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</si>
  <si>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</si>
  <si>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</si>
  <si>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</si>
  <si>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</si>
  <si>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</si>
  <si>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</si>
  <si>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</si>
  <si>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</si>
  <si>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</si>
  <si>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</si>
  <si>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</si>
  <si>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</si>
  <si>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</si>
  <si>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</si>
  <si>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</si>
  <si>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</si>
  <si>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</si>
  <si>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</si>
  <si>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</si>
  <si>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</si>
  <si>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</si>
  <si>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</si>
  <si>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</si>
  <si>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</si>
  <si>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</si>
  <si>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</si>
  <si>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</si>
  <si>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</si>
  <si>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</si>
  <si>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</si>
  <si>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</si>
  <si>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</si>
  <si>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</si>
  <si>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</si>
  <si>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</si>
  <si>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</si>
  <si>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</si>
  <si>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</si>
  <si>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</si>
  <si>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</si>
  <si>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</si>
  <si>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</si>
  <si>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</si>
  <si>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</si>
  <si>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</si>
  <si>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</si>
  <si>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</si>
  <si>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</si>
  <si>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</si>
  <si>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</si>
  <si>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</si>
  <si>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</si>
  <si>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</si>
  <si>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</si>
  <si>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</si>
  <si>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</si>
  <si>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</si>
  <si>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</si>
  <si>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</si>
  <si>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</si>
  <si>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</si>
  <si>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</si>
  <si>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</si>
  <si>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</si>
  <si>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</si>
  <si>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</si>
  <si>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</si>
  <si>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</si>
  <si>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</si>
  <si>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</si>
  <si>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</si>
  <si>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</si>
  <si>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</si>
  <si>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</si>
  <si>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</si>
  <si>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</si>
  <si>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</si>
  <si>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</si>
  <si>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</si>
  <si>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</si>
  <si>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</si>
  <si>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</si>
  <si>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</si>
  <si>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</si>
  <si>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</si>
  <si>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</si>
  <si>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</si>
  <si>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</si>
  <si>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</si>
  <si>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</si>
  <si>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</si>
  <si>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</si>
  <si>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</si>
  <si>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</si>
  <si>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</si>
  <si>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</si>
  <si>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</si>
  <si>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</si>
  <si>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</si>
  <si>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</si>
  <si>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</si>
  <si>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</si>
  <si>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</si>
  <si>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</si>
  <si>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</si>
  <si>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</si>
  <si>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</si>
  <si>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</si>
  <si>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</si>
  <si>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</si>
  <si>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</si>
  <si>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</si>
  <si>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</si>
  <si>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</si>
  <si>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</si>
  <si>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</si>
  <si>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</si>
  <si>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</si>
  <si>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</si>
  <si>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</si>
  <si>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</si>
  <si>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</si>
  <si>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</si>
  <si>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</si>
  <si>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</si>
  <si>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</si>
  <si>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</si>
  <si>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</si>
  <si>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</si>
  <si>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</si>
  <si>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</si>
  <si>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</si>
  <si>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</si>
  <si>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</si>
  <si>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</si>
  <si>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</si>
  <si>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</si>
  <si>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</si>
  <si>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</si>
  <si>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</si>
  <si>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</si>
  <si>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</si>
  <si>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</si>
  <si>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</si>
  <si>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</si>
  <si>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</si>
  <si>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</si>
  <si>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</si>
  <si>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</si>
  <si>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</si>
  <si>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</si>
  <si>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</si>
  <si>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</si>
  <si>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</si>
  <si>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</si>
  <si>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</si>
  <si>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</si>
  <si>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</si>
  <si>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</si>
  <si>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</si>
  <si>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</si>
  <si>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</si>
  <si>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</si>
  <si>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</si>
  <si>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</si>
  <si>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</si>
  <si>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</si>
  <si>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</si>
  <si>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</si>
  <si>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</si>
  <si>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</si>
  <si>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</si>
  <si>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</si>
  <si>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</si>
  <si>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</si>
  <si>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</si>
  <si>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</si>
  <si>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</si>
  <si>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</si>
  <si>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</si>
  <si>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</si>
  <si>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</si>
  <si>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</si>
  <si>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</si>
  <si>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</si>
  <si>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</si>
  <si>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</si>
  <si>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</si>
  <si>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</si>
  <si>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</si>
  <si>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</si>
  <si>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</si>
  <si>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</si>
  <si>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</si>
  <si>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</si>
  <si>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</si>
  <si>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</si>
  <si>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</si>
  <si>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</si>
  <si>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</si>
  <si>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</si>
  <si>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</si>
  <si>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</si>
  <si>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</si>
  <si>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</si>
  <si>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</si>
  <si>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</si>
  <si>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</si>
  <si>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</si>
  <si>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</si>
  <si>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</si>
  <si>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</si>
  <si>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</si>
  <si>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</si>
  <si>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</si>
  <si>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</si>
  <si>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</si>
  <si>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</si>
  <si>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</si>
  <si>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</si>
  <si>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</si>
  <si>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</si>
  <si>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</si>
  <si>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</si>
  <si>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</si>
  <si>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</si>
  <si>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</si>
  <si>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</si>
  <si>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</si>
  <si>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</si>
  <si>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</si>
  <si>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</si>
  <si>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</si>
  <si>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</si>
  <si>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</si>
  <si>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</si>
  <si>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</si>
  <si>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</si>
  <si>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</si>
  <si>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</si>
  <si>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</si>
  <si>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</si>
  <si>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</si>
  <si>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</si>
  <si>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</si>
  <si>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</si>
  <si>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</si>
  <si>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</si>
  <si>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</si>
  <si>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</si>
  <si>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</si>
  <si>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</si>
  <si>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</si>
  <si>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</si>
  <si>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</si>
  <si>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</si>
  <si>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</si>
  <si>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</si>
  <si>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</si>
  <si>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</si>
  <si>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</si>
  <si>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</si>
  <si>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</si>
  <si>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</si>
  <si>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</si>
  <si>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</si>
  <si>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</si>
  <si>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</si>
  <si>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</si>
  <si>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</si>
  <si>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</si>
  <si>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</si>
  <si>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</si>
  <si>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</si>
  <si>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</si>
  <si>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</si>
  <si>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</si>
  <si>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</si>
  <si>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</si>
  <si>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</si>
  <si>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</si>
  <si>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</si>
  <si>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</si>
  <si>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</si>
  <si>
    <t>天津市部署下半年“四清一绿”行动，农村污水处理成重点</t>
  </si>
  <si>
    <t>水</t>
    <phoneticPr fontId="16"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</si>
  <si>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6" type="noConversion"/>
  </si>
  <si>
    <t>我国将在2017年完成排污权有偿使用和交易试点</t>
  </si>
  <si>
    <t>全国</t>
    <phoneticPr fontId="16" type="noConversion"/>
  </si>
  <si>
    <t>综合</t>
    <phoneticPr fontId="16"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</si>
  <si>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6" type="noConversion"/>
  </si>
  <si>
    <t>天津</t>
    <phoneticPr fontId="16"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</si>
  <si>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</si>
  <si>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6"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</si>
  <si>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</si>
  <si>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6"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</si>
  <si>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</si>
  <si>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6" type="noConversion"/>
  </si>
  <si>
    <t>上半年北京退出213家污染企业</t>
  </si>
  <si>
    <t>北京</t>
    <phoneticPr fontId="16"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</si>
  <si>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6"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</si>
  <si>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</si>
  <si>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6" type="noConversion"/>
  </si>
  <si>
    <t>碧水源</t>
    <phoneticPr fontId="16"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</si>
  <si>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</si>
  <si>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6" type="noConversion"/>
  </si>
  <si>
    <t>关于公司监事减持股份的公告</t>
  </si>
  <si>
    <t>万邦达监事会主席范飞先生于2014 年8 月20日通过大宗交易方式减持其持有的公司无限售条件流通股320,000 股，减持股份数量占公司总股本的0.140%。</t>
    <phoneticPr fontId="16" type="noConversion"/>
  </si>
  <si>
    <t>江南水务</t>
    <phoneticPr fontId="16"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</si>
  <si>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6" type="noConversion"/>
  </si>
  <si>
    <t>601199.SH</t>
    <phoneticPr fontId="16" type="noConversion"/>
  </si>
  <si>
    <t>关于发行股份及支付现金购买资产之标的资产过户完成的公告</t>
    <phoneticPr fontId="16" type="noConversion"/>
  </si>
  <si>
    <t>万邦达</t>
    <phoneticPr fontId="16"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</si>
  <si>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6" type="noConversion"/>
  </si>
  <si>
    <t>关于签订黑龙江省百镇供排水建设项目合作协议的公告</t>
  </si>
  <si>
    <t>国中水务</t>
    <phoneticPr fontId="16" type="noConversion"/>
  </si>
  <si>
    <t>600187.SH</t>
    <phoneticPr fontId="16" type="noConversion"/>
  </si>
  <si>
    <t>中山公用</t>
    <phoneticPr fontId="16"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</si>
  <si>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6" type="noConversion"/>
  </si>
  <si>
    <t>桑德环境</t>
    <phoneticPr fontId="16"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</si>
  <si>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</si>
  <si>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6"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</si>
  <si>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6" type="noConversion"/>
  </si>
  <si>
    <t>盛运股份</t>
    <phoneticPr fontId="16"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</si>
  <si>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6" type="noConversion"/>
  </si>
  <si>
    <t>桑德环境</t>
    <phoneticPr fontId="16"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</si>
  <si>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6" type="noConversion"/>
  </si>
  <si>
    <t>永清环保</t>
    <phoneticPr fontId="16"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</si>
  <si>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</si>
  <si>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6" type="noConversion"/>
  </si>
  <si>
    <t>600874.sh</t>
    <phoneticPr fontId="16" type="noConversion"/>
  </si>
  <si>
    <t>创业环保</t>
    <phoneticPr fontId="16" type="noConversion"/>
  </si>
  <si>
    <r>
      <t>2014</t>
    </r>
    <r>
      <rPr>
        <sz val="10"/>
        <color theme="1"/>
        <rFont val="宋体"/>
        <family val="3"/>
        <charset val="134"/>
      </rPr>
      <t>半年度报告</t>
    </r>
    <phoneticPr fontId="16"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</si>
  <si>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6" type="noConversion"/>
  </si>
  <si>
    <t>600168.sh</t>
    <phoneticPr fontId="16" type="noConversion"/>
  </si>
  <si>
    <t>武汉控股</t>
    <phoneticPr fontId="16"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</si>
  <si>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</si>
  <si>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6" type="noConversion"/>
  </si>
  <si>
    <t>钱江水利</t>
    <phoneticPr fontId="16"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</si>
  <si>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</si>
  <si>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6" type="noConversion"/>
  </si>
  <si>
    <t>公司2014年上半年实现营业收入22.62亿元，同比增长3.91%，扣非净利润为1.42亿元，同比增长12.51%。</t>
    <phoneticPr fontId="16" type="noConversion"/>
  </si>
  <si>
    <t>300190.sz</t>
    <phoneticPr fontId="16" type="noConversion"/>
  </si>
  <si>
    <t>维尔利</t>
    <phoneticPr fontId="16" type="noConversion"/>
  </si>
  <si>
    <t>关于签定《温岭市垃圾渗滤液处理厂改扩建二期工程BOT 特许经营项目特许经营协议》的公告</t>
    <phoneticPr fontId="16" type="noConversion"/>
  </si>
  <si>
    <t>首创股份</t>
    <phoneticPr fontId="16" type="noConversion"/>
  </si>
  <si>
    <t>关于2013年度非公开发行A股股票获北京市国资委批复的公告</t>
    <phoneticPr fontId="16"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</si>
  <si>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6" type="noConversion"/>
  </si>
  <si>
    <t>300334.sz</t>
    <phoneticPr fontId="16" type="noConversion"/>
  </si>
  <si>
    <t>津膜科技</t>
    <phoneticPr fontId="16" type="noConversion"/>
  </si>
  <si>
    <r>
      <t>2014</t>
    </r>
    <r>
      <rPr>
        <sz val="10"/>
        <color theme="1"/>
        <rFont val="宋体"/>
        <family val="3"/>
        <charset val="134"/>
      </rPr>
      <t>半年度报告</t>
    </r>
    <phoneticPr fontId="16"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</si>
  <si>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6" type="noConversion"/>
  </si>
  <si>
    <t>600388.SH</t>
    <phoneticPr fontId="16" type="noConversion"/>
  </si>
  <si>
    <t>泰达股份</t>
    <phoneticPr fontId="16" type="noConversion"/>
  </si>
  <si>
    <t>000652.SZ</t>
    <phoneticPr fontId="16"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</si>
  <si>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6" type="noConversion"/>
  </si>
  <si>
    <t>中电远达</t>
    <phoneticPr fontId="16" type="noConversion"/>
  </si>
  <si>
    <t>600292.sh</t>
    <phoneticPr fontId="16"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</si>
  <si>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6" type="noConversion"/>
  </si>
  <si>
    <t>国电清新</t>
    <phoneticPr fontId="16"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</si>
  <si>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6" type="noConversion"/>
  </si>
  <si>
    <t>非公开发行股票结果公告</t>
    <phoneticPr fontId="16" type="noConversion"/>
  </si>
  <si>
    <t>先河环保</t>
    <phoneticPr fontId="16"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</si>
  <si>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6" type="noConversion"/>
  </si>
  <si>
    <t>全国</t>
    <phoneticPr fontId="16" type="noConversion"/>
  </si>
  <si>
    <t>综合</t>
    <phoneticPr fontId="16"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</si>
  <si>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6" type="noConversion"/>
  </si>
  <si>
    <t>环保部：4省份去年部分主要污染物总量上升</t>
    <phoneticPr fontId="16" type="noConversion"/>
  </si>
  <si>
    <t>大气</t>
    <phoneticPr fontId="16"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</si>
  <si>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6"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</si>
  <si>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</si>
  <si>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6" type="noConversion"/>
  </si>
  <si>
    <t>武汉将实行最严水资源管理制度</t>
  </si>
  <si>
    <t>湖北</t>
    <phoneticPr fontId="16" type="noConversion"/>
  </si>
  <si>
    <t>水</t>
    <phoneticPr fontId="16"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</si>
  <si>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6"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</si>
  <si>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</si>
  <si>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6"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</si>
  <si>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</si>
  <si>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6" type="noConversion"/>
  </si>
  <si>
    <t>维尔利</t>
    <phoneticPr fontId="16"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</si>
  <si>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6"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</si>
  <si>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6" type="noConversion"/>
  </si>
  <si>
    <t>中电远达</t>
    <phoneticPr fontId="16"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</si>
  <si>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6" type="noConversion"/>
  </si>
  <si>
    <t xml:space="preserve"> </t>
    <phoneticPr fontId="16" type="noConversion"/>
  </si>
  <si>
    <t>大气</t>
    <phoneticPr fontId="16" type="noConversion"/>
  </si>
  <si>
    <t>全国</t>
    <phoneticPr fontId="16" type="noConversion"/>
  </si>
  <si>
    <t>两部委力推排污管网市场化 污水处理企业有望率先受益</t>
    <phoneticPr fontId="16" type="noConversion"/>
  </si>
  <si>
    <t>环保部发布4项大气污染物源排放清单细化PM2.5防控体系</t>
    <phoneticPr fontId="16" type="noConversion"/>
  </si>
  <si>
    <t>环保部发布4项大气污染物源排放清单编制指南，旨在进一步优化区域经济能源结构和工业布局，为大气污染治理工作提供统一规范的方法。4项试行指导性文件分别为《大气细颗粒物一次源排放清单编制技术指南（试行）》、《大气挥发性有机物源排放清单编制技术指南（试行）》、《大气氨源排放清单编制技术指南（试行）》及《大气污染源优先控制分级技术指南（试行）》。其中，《大气细颗粒物一次源排放清单编制技术指南（试行）》主要针对目前我国大气细颗粒物（PM2.5）污染严重问题，为颗粒物污染控制策略的制定提供科学有效的数据支撑。</t>
    <phoneticPr fontId="16" type="noConversion"/>
  </si>
  <si>
    <t>环保部审议通过水专项2015年度计划</t>
  </si>
  <si>
    <t>水</t>
    <phoneticPr fontId="16" type="noConversion"/>
  </si>
  <si>
    <t xml:space="preserve">环保部水专项领导小组会议审议通过2015年度计划，拟在重点流域水质改善、饮用水安全保障、战略性新兴环保产业培育等方面立项课题27项。 水专项（水体污染控制与治理科技重大专项）是根据《国家中长期科学和技术发展规划纲要（2006-2020年）》设立的十六个重大科技专项之一，是建国以来投资最大的水污染治理科技项目，总经费概算300多亿元。水专项旨在为中国水体污染控制与治理提供强有力的技术支撑，设置了湖泊、河流、城市水环境、饮用水、流域监控、战略与政策六大主题。 
</t>
    <phoneticPr fontId="16" type="noConversion"/>
  </si>
  <si>
    <t>甘肃</t>
  </si>
  <si>
    <t>甘肃：强化城镇生活污水处理设施建设运营工作</t>
  </si>
  <si>
    <t xml:space="preserve">省政府办公厅日前下发《关于进一步加强全省污水处理设施建设运营工作确保完成污染减排任务的通知》，《通知》要求，进一步加快重点项目建设。积极争取中央预算内专项资金支持，加大城镇生活污水处理设施建设、运营、改造的财政投入，确保年内全面完成剩余19个在建城镇污水处理工程建设任务。同时，加快完善污水配套管网。按照近、中、远期规划和城镇化发展的需求，完善管网建设和改造规划，加快年度建设和改造步伐，不断扩大管网覆盖面，提高污水收集率和已建成污水处理厂运行负荷率，最大限度发挥设施减排作用。同时，加强对已建成污水处理厂的运行监管，对运行不正常和超标排放的依法进行查处，确保年内19个已建成但未正常发挥减排作用的城镇污水处理工程正常投运。对已建成运营的城镇污水处理厂生产用电，按照规定，执行大工业用电价格标准。
</t>
    <phoneticPr fontId="16" type="noConversion"/>
  </si>
  <si>
    <t>维尔利</t>
    <phoneticPr fontId="16" type="noConversion"/>
  </si>
  <si>
    <t>关于收到《中国证监会行政许可申请受理通知书》的公告</t>
  </si>
  <si>
    <t>国中水务</t>
    <phoneticPr fontId="16" type="noConversion"/>
  </si>
  <si>
    <t>黑龙江国中水务股份有限公司收到中国证券监督管理委员会《中国证监会行政许可申请受理通知书》，决定对《上市公司非公开发行股票》行政许可申请予以受理</t>
    <phoneticPr fontId="16" type="noConversion"/>
  </si>
  <si>
    <t>华西能源</t>
    <phoneticPr fontId="16" type="noConversion"/>
  </si>
  <si>
    <t>关于控股股东进行质押式回购交易的公告</t>
  </si>
  <si>
    <t>华西能源股东黎仁超先生因个人原因已于2014年9月3日将其所持有的公司700万股限售流通股（占公司股份总数的1.9%）与东北证券股份有限公司签订了股票质押式回购交易协议，质押初始交易日为2014年9月3日，回购交易日为自初始交易日起12个月内。截止本公告之日，黎仁超先生共持有公司股票8,349.084万股，占公司股份总数的22.63%。其中，已累计质押股份5,722万股（包含本次质押），占黎仁超先生所持的公司股份总数的68.53%，占公司股份总数的15.51%。</t>
    <phoneticPr fontId="16" type="noConversion"/>
  </si>
  <si>
    <t>公司拟通过向特定对象非公开发行股份和支付现金相结合的方式购买兴源控股及钟伟尧等11 名自然人持有的水美环保100%股权，并募集配套资金。按照本次标的资产商定的交易价格为36,000 万元，扣除现金支付的2,000 万元交易对价后，以29.90 元/股的发行价格计算，本公司本次拟向交易对
方发行股份购买资产的股份数量为11,371,232 股。</t>
    <phoneticPr fontId="16" type="noConversion"/>
  </si>
  <si>
    <t>兴源过滤</t>
    <phoneticPr fontId="16" type="noConversion"/>
  </si>
  <si>
    <t>300266.sz</t>
    <phoneticPr fontId="16" type="noConversion"/>
  </si>
  <si>
    <t>现金及发行股份购买资产并募集配套资金暨关联交易的公告</t>
    <phoneticPr fontId="16" type="noConversion"/>
  </si>
  <si>
    <t>关于持股5%以上股东减持股份的提示性公告</t>
    <phoneticPr fontId="16" type="noConversion"/>
  </si>
  <si>
    <t>龙源技术</t>
    <phoneticPr fontId="16" type="noConversion"/>
  </si>
  <si>
    <t>公司股东烟台开发区龙源电力燃烧控制工程有限公司于2014年8 月29 日至9 月2 日通过大宗交易方式减持公司股份540万股，占公司总股本比例1.05%，减持均价10.49 元/股。</t>
    <phoneticPr fontId="16" type="noConversion"/>
  </si>
  <si>
    <t>江苏维尔利环保科技股份有限公司及控股子公司重大经营合同中标提示性公告</t>
    <phoneticPr fontId="16" type="noConversion"/>
  </si>
  <si>
    <t>赤水市城镇管理局关于赤水市乡镇污水处理厂建设招商谈判的成交公示，公示公司为该项目第一标段、第二标段第一成交候选人，公示公司控股子公司北京汇恒为第五标段、第六标段第一成交候选人，预计公司及控股子公司本次招商谈判成交总金额合计约为5676 万元，其中公司成交金额约为2771 万元，北京汇恒成交金额约为2905 万元，占最近一年公司经审计营业收入总额的20.39%。</t>
    <phoneticPr fontId="16" type="noConversion"/>
  </si>
  <si>
    <t>能源局与2大电网签订12条输电通道建设任务书</t>
  </si>
  <si>
    <t>全国</t>
    <phoneticPr fontId="16" type="noConversion"/>
  </si>
  <si>
    <t>大气</t>
    <phoneticPr fontId="16" type="noConversion"/>
  </si>
  <si>
    <t xml:space="preserve">国家能源局网站周三发布，为进一步细化落实《能源行业加强大气污染防治工作方案》，近日国家能源局分别与国家电网公司、南方电网公司签署《大气污染防治外输电通道建设任务书》。根据《任务书》要求，国家能源局与两大电网公司将加快推进内蒙古锡盟经北京、天津至山东特高压交流输变电工程等12条大气污染防治外输电通道建设。国家能源局正式批复上述电力规划通道，意味着开展前期工作的“小路条”全面发放，同时首次明确了线路投运时间表，体现了国家对推进大气污染防治行动计划的决心。
</t>
    <phoneticPr fontId="16" type="noConversion"/>
  </si>
  <si>
    <t>环保部年底有望颁布排污许可管理办法</t>
  </si>
  <si>
    <t>综合</t>
    <phoneticPr fontId="16" type="noConversion"/>
  </si>
  <si>
    <t xml:space="preserve">环保部总量司副司长黄小赠9月4日表示，环保部正在抓紧出台排污许可管理办法和制定排污许可管理条例，争取今年年底把排污许可管理办法能够颁布实施。环保部正在抓紧出台排污许可管理办法和制定排污许可管理条例。这个办法也做了大量的前期调研工作，已经比较成熟，争取今年年底把排污许可管理办法能够颁布实施，更加统一规范排污许可证的发放和管理工作。在排污权中，初次分配问题是工作重点和难点。排污权的分配国家在“十一五”期间已经出台了水和大气污染排污指标核定的规范、核定的技术路线。随着排污权工作的推进，下一步环保部将会进一步规范和统一完善主要污染物，包括水和大气的分配方法，同时也指导和鼓励地方根据自己的实际情况合理的确定排污权。
</t>
    <phoneticPr fontId="16" type="noConversion"/>
  </si>
  <si>
    <t>粤港澳共同签署区域大气污染联防联治合作协议书</t>
  </si>
  <si>
    <t>粤港澳</t>
    <phoneticPr fontId="16" type="noConversion"/>
  </si>
  <si>
    <r>
      <rPr>
        <sz val="10"/>
        <color theme="1"/>
        <rFont val="宋体"/>
        <family val="3"/>
        <charset val="134"/>
      </rPr>
      <t>珠江三角洲地区空气质量，粤港澳三方共同签署的《粤港澳区域大气污染联防联治合作协议书》</t>
    </r>
    <r>
      <rPr>
        <sz val="10"/>
        <color theme="1"/>
        <rFont val="Calibri"/>
        <family val="2"/>
      </rPr>
      <t>(</t>
    </r>
    <r>
      <rPr>
        <sz val="10"/>
        <color theme="1"/>
        <rFont val="宋体"/>
        <family val="3"/>
        <charset val="134"/>
      </rPr>
      <t>以下简称《合作协议书》</t>
    </r>
    <r>
      <rPr>
        <sz val="10"/>
        <color theme="1"/>
        <rFont val="Calibri"/>
        <family val="2"/>
      </rPr>
      <t>)</t>
    </r>
    <r>
      <rPr>
        <sz val="10"/>
        <color theme="1"/>
        <rFont val="宋体"/>
        <family val="3"/>
        <charset val="134"/>
      </rPr>
      <t>今日</t>
    </r>
    <r>
      <rPr>
        <sz val="10"/>
        <color theme="1"/>
        <rFont val="Calibri"/>
        <family val="2"/>
      </rPr>
      <t>(9</t>
    </r>
    <r>
      <rPr>
        <sz val="10"/>
        <color theme="1"/>
        <rFont val="宋体"/>
        <family val="3"/>
        <charset val="134"/>
      </rPr>
      <t>月</t>
    </r>
    <r>
      <rPr>
        <sz val="10"/>
        <color theme="1"/>
        <rFont val="Calibri"/>
        <family val="2"/>
      </rPr>
      <t>3</t>
    </r>
    <r>
      <rPr>
        <sz val="10"/>
        <color theme="1"/>
        <rFont val="宋体"/>
        <family val="3"/>
        <charset val="134"/>
      </rPr>
      <t>日</t>
    </r>
    <r>
      <rPr>
        <sz val="10"/>
        <color theme="1"/>
        <rFont val="Calibri"/>
        <family val="2"/>
      </rPr>
      <t>)</t>
    </r>
    <r>
      <rPr>
        <sz val="10"/>
        <color theme="1"/>
        <rFont val="宋体"/>
        <family val="3"/>
        <charset val="134"/>
      </rPr>
      <t>正式生效，进一步推进三地大气污染联防联治合作。粤港澳三地亦公布了区域空气质量发布新安排，除了增加粤港地区的空气质量监测站点外，位于澳门的大潭山空气质量监测子站也正式加入珠江三角洲区域空气监控网络，并将网络更名为“粤港澳珠江三角洲区域空气监测网络”，以增加监测网络覆盖面和空间代</t>
    </r>
    <r>
      <rPr>
        <sz val="10"/>
        <color theme="1"/>
        <rFont val="Calibri"/>
        <family val="2"/>
      </rPr>
      <t xml:space="preserve"> </t>
    </r>
    <r>
      <rPr>
        <sz val="10"/>
        <color theme="1"/>
        <rFont val="宋体"/>
        <family val="3"/>
        <charset val="134"/>
      </rPr>
      <t>表性。在网络覆盖范围方面，监测网络的监测站点会由</t>
    </r>
    <r>
      <rPr>
        <sz val="10"/>
        <color theme="1"/>
        <rFont val="Calibri"/>
        <family val="2"/>
      </rPr>
      <t>16</t>
    </r>
    <r>
      <rPr>
        <sz val="10"/>
        <color theme="1"/>
        <rFont val="宋体"/>
        <family val="3"/>
        <charset val="134"/>
      </rPr>
      <t>个增加至</t>
    </r>
    <r>
      <rPr>
        <sz val="10"/>
        <color theme="1"/>
        <rFont val="Calibri"/>
        <family val="2"/>
      </rPr>
      <t>23</t>
    </r>
    <r>
      <rPr>
        <sz val="10"/>
        <color theme="1"/>
        <rFont val="宋体"/>
        <family val="3"/>
        <charset val="134"/>
      </rPr>
      <t>个：粤方在原来</t>
    </r>
    <r>
      <rPr>
        <sz val="10"/>
        <color theme="1"/>
        <rFont val="Calibri"/>
        <family val="2"/>
      </rPr>
      <t>13</t>
    </r>
    <r>
      <rPr>
        <sz val="10"/>
        <color theme="1"/>
        <rFont val="宋体"/>
        <family val="3"/>
        <charset val="134"/>
      </rPr>
      <t>个空气质量监测站点的基础上再新增</t>
    </r>
    <r>
      <rPr>
        <sz val="10"/>
        <color theme="1"/>
        <rFont val="Calibri"/>
        <family val="2"/>
      </rPr>
      <t>5</t>
    </r>
    <r>
      <rPr>
        <sz val="10"/>
        <color theme="1"/>
        <rFont val="宋体"/>
        <family val="3"/>
        <charset val="134"/>
      </rPr>
      <t>个</t>
    </r>
    <phoneticPr fontId="16" type="noConversion"/>
  </si>
  <si>
    <t>京津冀筹备搭建机动车排放污染防治统一监管系统</t>
  </si>
  <si>
    <t>京津冀</t>
    <phoneticPr fontId="16" type="noConversion"/>
  </si>
  <si>
    <t xml:space="preserve">北京、天津、河北正筹备搭建京津冀机动车排放污染防治监管系统，以深化落实区域大气污染防治协作机制。这一系统实现数据异地共享，开展联勤联动执法，强化协同执法，确保区域机动车排放控制监管能力整体提高，是推动区域大气污染治理、改善区域空气质量的重要措施之一。京津冀地区将在现有机动车定期检测场监管系统、加油站油气回收在线监控系统、路检执法系统等基础上，搭建区域统一平台。首先将京津冀机动车排放监管信息联网并进行综合应用，实现统一指挥调度，锁定重点车型，开展联合执法，并系统评估机动车减排效果。下一步，还会将晋、鲁、蒙地区数据信息纳入系统，实现周边省（区、市）全部联网，建立区域性统一数据共享平台。
</t>
    <phoneticPr fontId="16" type="noConversion"/>
  </si>
  <si>
    <t>环保工程及服务Ⅲ(申万)</t>
  </si>
  <si>
    <t>环保设备(申万)</t>
  </si>
  <si>
    <t>水务Ⅲ(申万)</t>
  </si>
  <si>
    <t>沪深300</t>
  </si>
  <si>
    <t>上证综指</t>
  </si>
  <si>
    <t>环保(中信)</t>
  </si>
  <si>
    <t>北京补贴大气污染防治技改项目</t>
  </si>
  <si>
    <t>北京</t>
    <phoneticPr fontId="16" type="noConversion"/>
  </si>
  <si>
    <t>北京市财政局、市环保局等部门近日联合发布了《北京市大气污染防治技术改造项目奖励资金管理办法》(以下简称《办法》)，旨在鼓励企业采用先进的污染防治技术，实现治污减排。据了解，单个环保技改项目支持资金最高可达2000万元。　根据《办法》，3类以大气污染治理为主要目标的技术改造项目可获补助。一是挥发性有机物治理项目：包括石油化工、油品储运等重点行业的低挥发性有机涂料替代、有机废气治理技术改造项目。二是氮氧化物治理项目：包括各类企业对锅炉、工业炉窑等燃烧设备实施低氮燃烧技术改造、烟气脱硝工程等氮氧化物减排技术改造项目。三是脱硫除尘项目：包括燃煤设施的烟气脱硫除尘、含硫工艺尾气治理、含尘工艺废气治理、工业粉尘无组织排放控制等二氧化硫、烟尘、粉尘治理项目。</t>
    <phoneticPr fontId="16" type="noConversion"/>
  </si>
  <si>
    <t>大气污染防治法公开征求意见</t>
  </si>
  <si>
    <t>国务院法制办9日就《中华人民共和国大气污染防治法（修订草案征求意见稿）》向社会公开征求意见。征求意见稿规定，我国将建立重污染天气监测预警体系，实施排污许可制度，同时突出燃煤、机动车、扬尘等重点领域以及重点区域的大气污染防治。　征求意见稿要求实行排污许可管理制度，对重点大气污染物排放总量控制。省级人民政府应按照国务院的规定削减和控制本行政区域的重点大气污染物排放总量，超过排放总量控制指标的地区，将暂停新增重点污染物排放总量的建设项目环境影响评价文件的审批。　　在重点领域大气污染防治方面，征求意见稿表示，国家将进行煤炭消费总量控制，优化煤炭使用方式，减少煤炭生产、使用、转化过程中的大气污染物排放；在机动车船污染防治方面，国家鼓励发展公共交通，合理控制机动车保有量，推广应用节能环保型机动车和新能源机动车。征求意见稿还特别指出，县级以上地方人民政府可以根据本行政区域大气污染防治的需要和机动车排放污染状况，划定高污染车辆禁行区。</t>
    <phoneticPr fontId="16" type="noConversion"/>
  </si>
  <si>
    <t>大气污染防治法修订提速 无证排污按日计罚</t>
  </si>
  <si>
    <t>全国</t>
    <phoneticPr fontId="16" type="noConversion"/>
  </si>
  <si>
    <t xml:space="preserve">9月9日，国务院法制办就《大气污染防治法（修订草案征求意见稿）》（以下简称征求意见稿）向社会公开征求意见。现行《大气污染防治法》制定于1987年，并于1995年、2000年先后做过两次修改，距今已有13年未做修改。目前正在进行第三次修改。根据该原则，征求意见稿坚持规划先行、明确标准，强化对建设项目的环保要求和对排污单位的排放管理，加强大气污染的源头管控；从单一污染物控制向多污染物协同控制转变，从大气污染治理的属地管理向区域联防联控转变。　征求意见稿提出，排放工业废气或者排放本法第五十四条规定的有毒有害大气污染物的企业事业单位、集中供热设施的运营单位以及其他按照规定应当取得排污许可证的，应当向县级以上环保部门申请取得排污许可证。
</t>
    <phoneticPr fontId="16" type="noConversion"/>
  </si>
  <si>
    <t>京津冀大气污染防治专委会正式成立</t>
  </si>
  <si>
    <t>京津冀及周边地区大气污染防治专家委员会正式成立，以推动区域大气污染治理。专家委员会由成因与转化规律、遥感与大气监测、污染防治技术、能源与环境经济等研究方面的专家共30人组成。委员会的主要任务是：确定区域大气污染防治研究方向；指导编制区域大气污染防治规划，组织开展区域大气污染成因溯源、传输转化、来源解析等基础性研究；筛选推荐先进适用的、工程化的大气污染治理技术；提出大气污染治理的指导性建议等，为区域大气污染治理提供科技支撑。建立联防联控机制是《大气污染防治行动计划》的重要内容之一。但由于各地区经济水平、发展方式以及大气污染来源等存在较大差异，联防联控机制目前进展缓慢。该专家委员会的成立，有助于在摸清地区差异的基础上，编制更合理的防治规划，推动区域大气治理。</t>
    <phoneticPr fontId="16" type="noConversion"/>
  </si>
  <si>
    <t>水</t>
    <phoneticPr fontId="16" type="noConversion"/>
  </si>
  <si>
    <t>环保行业：排污费标准翻倍 推动排污减排</t>
  </si>
  <si>
    <t xml:space="preserve">国家发改委 、财政部和环境保护部日前联合发出通知,要求到2015年6月底前,我国各省(区、市)污水、废气主要污染物排污费征收标准将调整,污水类和废气类污染物排污费征收标准每污染当量从0.7、0.6元提高到1.4、1.2元;同时实行差别化排污收费政策,为推动企业排污减排建立有效的约束和激励机制。
</t>
    <phoneticPr fontId="16" type="noConversion"/>
  </si>
  <si>
    <t>李克强打气经济靠强改革 节能环保迎盛宴</t>
  </si>
  <si>
    <t>综合</t>
    <phoneticPr fontId="16" type="noConversion"/>
  </si>
  <si>
    <t xml:space="preserve">“向污染宣战，就是我们要用决战决胜的信心、措施来治理污染。”李克强说，环境问题关系到老百姓日常的生活和健康，中国政府必须负起责任，向这几个重要领域的污染进行宣战。。“我们必须走一条新路，就是要在发展中保护、在保护中发展。”李克强说，这条路的关键是要淘汰落后产业，发展新兴的节能环保产业，争取让新兴的节能环保产业能够跑过淘汰落后产业的速度。李克强9日与中外企业家对话交流时说，治理污染与稳定增长之间确有矛盾，尤其对发展中国家。我们已确定要走在发展中保护、在保护中发展的新路，让新兴节能环保产业“跑赢”落后产业。希望大家参与节能环保产业的发展，这是中国未来一个巨大的市场。
</t>
    <phoneticPr fontId="16" type="noConversion"/>
  </si>
  <si>
    <t>国家发改委发布《国家重点推广的低碳技术目录》</t>
  </si>
  <si>
    <t>为贯彻落实“十二五”规划《纲要》和《“十二五”控制温室气体排放工作方案》的有关要求，加快低碳技术的推广应用，引导低碳产业的发展，促进2020年我国控制温室气体排放行动目标的实现，国家发展改革委组织编制了《国家重点推广的低碳技术目录》（以下简称《目录》）。《目录》汇总表明确定义了低碳技术的分类，以简表的形式对不同低碳技术的适用范围、主要技术内容、典型项目实施情况、目前推广比例、未来五年的推广比例以及形成的减排能力等内容进行逐项说明。编制《目录》有利于鼓励低碳技术创新和推广；有利于规范和明确低碳技术的概念和认识；有利于国际应对气候变化的交流与合作。</t>
    <phoneticPr fontId="16" type="noConversion"/>
  </si>
  <si>
    <t>钱江水利</t>
  </si>
  <si>
    <t>钱江水利开发股份有限公司关于非公开发行股票申请获得中国证监会核准的公告</t>
    <phoneticPr fontId="16" type="noConversion"/>
  </si>
  <si>
    <t>钱江水利于2014年9月10日收到了中国证券监督管理委员会出具的《关于核准钱江水利开发股份有限公司非公开发行股票的批复》。主要内容如下：核准公司非公开发行不超过102,054,800股新股，批复自核准发行之日起6个月内有效。</t>
    <phoneticPr fontId="16" type="noConversion"/>
  </si>
  <si>
    <t>万邦达</t>
    <phoneticPr fontId="16" type="noConversion"/>
  </si>
  <si>
    <t>发行股份及支付现金购买资产实施情况报告书暨新增股份上市公告书</t>
    <phoneticPr fontId="16" type="noConversion"/>
  </si>
  <si>
    <t>万邦达以发行股份及支付现金的方式购买张建兴、孙宏英、于淑靖、肖杰和河北创智等5 名交易对方合计持有的昊天节能100%的股权。本次交易完成后，昊天节能将成为万邦达的全资子公司。本次收购标的昊天节能 100%股权的交易价格为68,100 万元，其中交易对价的10%采取现金支付，90%通过非公开发行股份支付。其中，张建兴和孙宏英分别所持昊天节能0.3%和9.7%股权的对价由万邦达以现金方式支付，合计金额为6,810 万元。张建兴所持昊天节能其余 43%的股份以及于淑靖、肖杰、河北创智所持昊天节能的全部股份的对价由万邦达通过非公开发行股份的方式支付，合计金额为
61,290 万元。股票发行价格为37.60元/股，共定向发行股数合计为16,261,605股。本次发行股份为限售股，发行后公司总股份为245,061,605股。</t>
    <phoneticPr fontId="16" type="noConversion"/>
  </si>
  <si>
    <t>关于所筹划的重大投资项目获得备案登记的提示性公告</t>
  </si>
  <si>
    <t>公司所筹划的重大投资项目《河西走廊黑果枸杞高效节水灌溉产业化示范项目》已获得甘肃省工业和信息化委员会备案登记.本次筹划的项目规划种植黑果枸杞50 万亩，并套种苜蓿配套建设滴灌工程.项目总投资为251,512.31 万元，其中企业自筹91,412.31万元；争取国家开发银行或农业发展银行贴息贷款60,000 万元；申请财政补助和其他建设资金100,100 万元.全部投资分为12 年使用，其中2014-2020 年为建设投资，投资金额约为114,400.82 万元（含建设期利息）。后期为流动资金投资，投资额约为137,111.49 万元。</t>
    <phoneticPr fontId="16" type="noConversion"/>
  </si>
  <si>
    <t>关于筹划重大事项停牌公告</t>
  </si>
  <si>
    <t>桑德环境</t>
    <phoneticPr fontId="16" type="noConversion"/>
  </si>
  <si>
    <t>桑德环境资源股份有限公司（以下简称“公司”或“本公司”）正在研究筹划非公开发行股票相关重大事项，公司股票自2014年9月11日开市起停牌。</t>
    <phoneticPr fontId="16" type="noConversion"/>
  </si>
  <si>
    <t>浙江富春江环保热电股份有限公司（以下简称“公司”）因筹划重大事项自2014年9月10日开市起继续停牌。</t>
    <phoneticPr fontId="16" type="noConversion"/>
  </si>
  <si>
    <t>300055.sz</t>
    <phoneticPr fontId="16" type="noConversion"/>
  </si>
  <si>
    <t>002479.SZ</t>
    <phoneticPr fontId="16" type="noConversion"/>
  </si>
  <si>
    <t>300021.SZ</t>
    <phoneticPr fontId="16" type="noConversion"/>
  </si>
  <si>
    <t>300072.SZ</t>
    <phoneticPr fontId="16" type="noConversion"/>
  </si>
  <si>
    <t>2014 年度非公开发行股票发行情况报告及上市公告书</t>
    <phoneticPr fontId="16" type="noConversion"/>
  </si>
  <si>
    <t>本次发行新增的 3,033,978 股股份为有限售条件的流通股，上市首日为2014年9 月12日。北京市海淀区国有资产投资经营有限公司、北京海淀科技发展有限公司、北京中恒天达科技发展有限公司、刘雷、林科认购的本次发行的3,033,978 股股份的限售期为36个月，本次发行发行对象均以现金认购。本次发行募集资金总额为人民币 50,000,000.00 元，扣除各项发行费用人民币510,000.00 元后，实际募集资金净额为人民币49,490,000.00 元，其中：新增注册资本人民币3,033,978.00 元，增加资本公积人民币46,456,022.00 元。</t>
    <phoneticPr fontId="16" type="noConversion"/>
  </si>
  <si>
    <t>信雅达</t>
    <phoneticPr fontId="16" type="noConversion"/>
  </si>
  <si>
    <r>
      <t>6</t>
    </r>
    <r>
      <rPr>
        <sz val="10"/>
        <color indexed="8"/>
        <rFont val="宋体"/>
        <family val="3"/>
        <charset val="134"/>
      </rPr>
      <t>00571.SH</t>
    </r>
    <phoneticPr fontId="16" type="noConversion"/>
  </si>
  <si>
    <t>因信雅达系统工程股份有限公司（以下简称：公司、本公司）正在筹划重大事项，经公司申请，本公司股票已于2014年08月27日开市时起停牌。公司股票自2014年09月09日起连续停牌，停牌时间不超过30个自然日。</t>
    <phoneticPr fontId="16" type="noConversion"/>
  </si>
  <si>
    <t>关于筹划重大事项停牌公告</t>
    <phoneticPr fontId="16" type="noConversion"/>
  </si>
  <si>
    <t>龙净环保</t>
    <phoneticPr fontId="16" type="noConversion"/>
  </si>
  <si>
    <t>员工持股计划、股票复牌公告</t>
    <phoneticPr fontId="16" type="noConversion"/>
  </si>
  <si>
    <t>员工持股计划分十期实施，在2014年至2023年的十年内，滚动设立十期各自独立存续的员工持股计划。每期员工持股计划存续期为48个月，自公司公告标的股票登记至当期员工持股计划时起计算。员工持股计划的资金来源为：首期员工持股计划资金以2013年度的净利润为基数，提取10%奖励基金。之后每一会计年度均以公司上一会计年度净利润为基数提取10%的奖励基金进入员工持股计划资金账户。员工持股计划的奖励基金提取10年，即2014年至2023年。员工持股计划确定的首期参与员工共计325人。其中，高级管理人员14名，公司及子公司骨干员工311名。首期员工持股计划资金总额34,292,811元（扣除个人所得税后），其中高级管理人员持有份额6,961,092元；其他骨干员工持有份额27,331,719元。</t>
    <phoneticPr fontId="16" type="noConversion"/>
  </si>
  <si>
    <t>环境保护部副部长：我国重金属污染防治形势依然严峻</t>
  </si>
  <si>
    <t>固废</t>
    <phoneticPr fontId="16" type="noConversion"/>
  </si>
  <si>
    <t>环境保护部副部长翟青表示，我国重金属污染综合防治形势依然严峻。2011年2月，国务院批复了《重金属污染综合防治“十二五”规划》，本次联席会议审议了《规划》中期评估报告，并研究部署了下阶段规划实施工作。3年来，《规划》实施进展情况良好。与此同时，我国重金属污染防治形势依然严峻。污染物排放新增量控制难度大。地方治理资金不到位，存在“等、靠、要、拖”的思想。涉重企业环境保护主体责任不落实，环境风险隐患依然突出。</t>
    <phoneticPr fontId="16" type="noConversion"/>
  </si>
  <si>
    <t>津膜科技</t>
    <phoneticPr fontId="16" type="noConversion"/>
  </si>
  <si>
    <t>关于重大经营合同进展的公告</t>
  </si>
  <si>
    <t>2014年9月15日，东营津膜环保科技有限公司（“发包方”）与津膜科技（“承包方”）签订了《东营津膜环保科技有限公司12万吨/天东营东城南污水处理厂项目EPC总承包合同。公司与胜利油田孚瑞特置业有限责任公司共同投资设立了东营津膜环保科技有限公司，公司占有69%的股权。本工程污水处理采用“多模式AAO+高效沉淀池+深床滤池”处理工艺，污泥处理工艺采用“机械浓缩+机械脱水”处理工艺。出水水质达到《城镇污水处理厂污染物排放标准》（GB18918-2002）规定中的一级A标准。合同价格为人民币30543.8万元。</t>
    <phoneticPr fontId="16" type="noConversion"/>
  </si>
  <si>
    <t>国中水务</t>
    <phoneticPr fontId="16" type="noConversion"/>
  </si>
  <si>
    <t>关于为子公司提供担保的公告</t>
  </si>
  <si>
    <t>本次公司为北京天地人环保科技有限公司提供的担保额为5,000万元，将覆盖原最高额担保合同，为天地人各类融资业务所发生的债权以及双方约定的在先债权提供担保，截至本公告披露日公司已实际为其提供的担保余额为6,656.72万元（其中包括在先债权3,656.72万元）；公司为北京中科国益环保工程有限公司提供的担保额为2,000万元，截至本公告披露日公司已实际为其提供的担保余额为0万元；公司为湘潭国中污水处理有限公司提供的担保额为19,000万元，截至本公告披露日公司已实际为其提供的担保余额为0万元</t>
    <phoneticPr fontId="16" type="noConversion"/>
  </si>
  <si>
    <t>中电环保</t>
    <phoneticPr fontId="16" type="noConversion"/>
  </si>
  <si>
    <t>关于控股股东及实际控制人减持股份的公告</t>
  </si>
  <si>
    <t>公司控股股东及实际控制人王政福于2014年9月15日通过大宗交易减持公司无限售条件流通股3,000,000股，占公司总股本的1.7751%。本次减持后，王政福先生持有公司股份48,970,668 股，占公司总股本的28.9767%，仍为公司控股股东及实际控制人。</t>
    <phoneticPr fontId="16" type="noConversion"/>
  </si>
  <si>
    <t>关于中国证监会恢复审查公司重大资产重组事项的公告</t>
  </si>
  <si>
    <t>瀚蓝环境</t>
    <phoneticPr fontId="16" type="noConversion"/>
  </si>
  <si>
    <t>在取得商务部相关批准文件后，公司对相关材料进行更新，于2014年9月10日向中国证监会提交了关于恢复审查公司重大资产重组事项的申请，并报送了一次反馈意见的书面回复材料等相关文件。公司于2014年9月15日取得中国证监会《行政许可申请恢复审查通知书（140188号）》，中国证监会决定恢复对公司的该行政许可申请的审查。</t>
    <phoneticPr fontId="16" type="noConversion"/>
  </si>
  <si>
    <t>碧水源</t>
    <phoneticPr fontId="16" type="noConversion"/>
  </si>
  <si>
    <t>万邦达</t>
    <phoneticPr fontId="16" type="noConversion"/>
  </si>
  <si>
    <t>关于签署BOT 项目特许经营协议的公告</t>
  </si>
  <si>
    <t>中电远达</t>
    <phoneticPr fontId="16" type="noConversion"/>
  </si>
  <si>
    <t>为了共同研发和推广板式湿式电除尘器技术，努力实现火电机组近零排放目标，更好为火电厂除尘、控制微细颗粒物领域的环保治理服务，中电投科学技术研究院有限公司和中电投远达环保（集团）股份有限公司于近日签署了《板式湿式电除尘技术研究推广合作框架协议》。本公告所述合作框架协议签署对中电远达2014年度经营业绩不构成重大影响。</t>
    <phoneticPr fontId="16" type="noConversion"/>
  </si>
  <si>
    <t>龙源技术</t>
    <phoneticPr fontId="16" type="noConversion"/>
  </si>
  <si>
    <t>持股5%以上股东减持股份的提示性公告</t>
    <phoneticPr fontId="16" type="noConversion"/>
  </si>
  <si>
    <t>龙源技术股东烟台燃控于2014年9月10日至9月12日通过大宗交易方式减持公司股份600万股，占公司总股本比例1.17%，减持均价11.99 元/股。</t>
    <phoneticPr fontId="16" type="noConversion"/>
  </si>
  <si>
    <t>2014年9月16日，公司与天元化工签订了《陕西煤业化工集团神木天元化工有限公司100t/h 煤焦油轻质化废水处理BOT 项目特许经营协议》，项目投资总金额为38,900.00 万元，协议期限为20年。</t>
    <phoneticPr fontId="16" type="noConversion"/>
  </si>
  <si>
    <t xml:space="preserve"> 关于收到《中国证监会行政许可申请受理通知书》的公告</t>
    <phoneticPr fontId="16" type="noConversion"/>
  </si>
  <si>
    <t>先河环保于2014 年9 月16 日收到中国证券监督管理委员会对公司提交的《河北先河环保科技股份有限公司发行股份购买资产核准》行政许可申请材料进行了审查，认为该申请材料齐全，符合法定形式，决定对该行政许可申请予以受理。</t>
    <phoneticPr fontId="16" type="noConversion"/>
  </si>
  <si>
    <t>聚光科技</t>
    <phoneticPr fontId="16" type="noConversion"/>
  </si>
  <si>
    <t>股权激励方案</t>
    <phoneticPr fontId="16" type="noConversion"/>
  </si>
  <si>
    <t>由于其中部分激励对象由于辞职、个人原因减少或放弃本次公司授予的限制性股票, 股份公司首次授予的激励对象调整为194名, 授予限制性股票数量调整为815.9万股，本次限制性股票授予价格调整为6.95元/股。</t>
    <phoneticPr fontId="16" type="noConversion"/>
  </si>
  <si>
    <t>关于部分已授予股票期权注销完成的公告</t>
  </si>
  <si>
    <t>公司于2014年9月15日-2014年9月16日发行了“北京碧水源科技股份有限公司2014年度第一期中期票据”，中期融资券代码为101469007，期限为３年，实际发行总额９亿元，票面年利率为6.00%，计息方式为附息固定。</t>
    <phoneticPr fontId="16" type="noConversion"/>
  </si>
  <si>
    <t>2014 年9 月15 日，碧水源收到招标人太原市排水管理处及招标代理机构中招康泰项目管理有限公司发来的《中标通知书》，确定碧水源为“晋阳污水厂一期建设项目EPC 总承包”项目的中标人。中标价为EPC：1,096,431,117.52 元、MBR：1.451 元/立方米、A/A/O：1.501 元/立方米。</t>
    <phoneticPr fontId="16" type="noConversion"/>
  </si>
  <si>
    <t>公司意注销首期股票期权激励计划首次授予部分（期权代码036005）激励对象13人已获授的未行权股票期权共计1,109,607份，注销首期股票期权激励计划预留部分（期权代码036031）激励对象1人已获授的未行权股票期权共计130,439份。上述1,240,046份股票期权注销事宜已于2014年9月16日办理完毕。</t>
    <phoneticPr fontId="16" type="noConversion"/>
  </si>
  <si>
    <t>2014年度第一期中期票据发行结果公告</t>
    <phoneticPr fontId="16" type="noConversion"/>
  </si>
  <si>
    <t>关于签署板式湿式电除尘技术研究推广合作框架协议的提示性公告</t>
    <phoneticPr fontId="16" type="noConversion"/>
  </si>
  <si>
    <t>南方汇通股份有限公司重大事项停牌公告</t>
  </si>
  <si>
    <t>南方汇通</t>
    <phoneticPr fontId="16" type="noConversion"/>
  </si>
  <si>
    <t>2014年9月19日，公司接控股股东中国南车集团公司的通知，中国南车集团公司拟对公司筹划重大事项，南方汇通自2014年9月19日上午开市起停牌。</t>
    <phoneticPr fontId="16" type="noConversion"/>
  </si>
  <si>
    <t>维尔利</t>
    <phoneticPr fontId="16" type="noConversion"/>
  </si>
  <si>
    <t>现金及发行股份购买资产并募集配套资金实施情况暨新增股份上市公告</t>
    <phoneticPr fontId="16" type="noConversion"/>
  </si>
  <si>
    <t>维尔利拟以现金及非公开发行股份方式购买蔡昌达、蔡卓宁、石东伟、蔡磊、寿亦丰、吉农基金等6 名交易对方合计持有的杭能环境100%股权，股权作价46,000.00 万元。上市公司以支付现金和发行股份相结合的方式收购杭能环境100%股权，上市公司以非公开发行股份的方式购买吉农基金持有的杭能环境全部股权，上市公司以现金和非公开发行股份的方式购买除吉农基金以外的其他每一交易对方各自持有的杭能环境的全部股权，上市公司向除吉农基金以外的其他每一交易对方以现金方式和非公开发行股份的方式支付对价的比例均为4：6。维尔利拟向不超过10 名其他特定投资者发行股份募集配套资金，配套资金总额不超过15,330.00 万元，在扣除发行费用后全部用于现金对价的支付。募集配套资金不超过本次交易总金额（本次标的公司100%股权交易对价46,000.00万元与本次配套募集资金总额15,330.00 万元之和）的25%。</t>
    <phoneticPr fontId="16" type="noConversion"/>
  </si>
  <si>
    <t>关于重大事项筹划进展及股票继续停牌公告</t>
  </si>
  <si>
    <t>桑德环境</t>
    <phoneticPr fontId="16" type="noConversion"/>
  </si>
  <si>
    <t>桑德环境重大事项的大致框架为：公司拟非公开发行股票，募集资金用于全资子公司桑德环境（香港）有限公司以每股8.1港元的价格认购桑德国际有限公司增发的280,373,831股股份和协议受让公司实际控制人文一波先生控制的Sound Water（BVI）Limited所持桑德国际有限公司的264,797,507股股份，共计545,171,338股（，占桑德国际有限公司增发后股份总数的比例为31.19%。本次交易完成后，桑德环境（香港）有限公司将成为桑德国际有限公司的第一大股东，文一波先生及其控制的其他主体仍占桑德国际有限公司增发后股份总数的比例为27.96%。）公司拟作价12亿元将所持湖北一弘水务有限公司（共持有二十二家水务公司）的100%股权转让给桑德国际有限公司或其指定方。</t>
    <phoneticPr fontId="16" type="noConversion"/>
  </si>
  <si>
    <t>永清环保</t>
    <phoneticPr fontId="16" type="noConversion"/>
  </si>
  <si>
    <t>关于以增资扩股方式收购株洲湘银园林绿化工程有限责任公司80%股权的公告</t>
    <phoneticPr fontId="16" type="noConversion"/>
  </si>
  <si>
    <t>永清环保拟通过增资扩股方式收购株洲湘银园林绿化工程有限责任公司80%股权，湘银园林目前注册资本为1000 万元，股东湖南湘银投资有限公司持有湘银园林100%的股权。公司拟以现金出资5000 万元对湘银园林进行增资（其中1000 万元计入资本公积），增资后湘银园林注册资本为5000 万元，公司持有湘银园林股权总额的80%，公司取得湘银园林控股权，合作对方湖南湘银投资有限公司持有湘银园林20%股权。增资完成后，目标公司拟更名为株洲永清湘银生态修复有限责任公司，可填补永清环保在园林及市政总承包资质方面的空白，对公司在土壤修复业务领域将形成有利的补充。</t>
    <phoneticPr fontId="16" type="noConversion"/>
  </si>
  <si>
    <t>河北定州建再生资源产业基地 改善京津冀环境质量</t>
  </si>
  <si>
    <t>综合</t>
    <phoneticPr fontId="16" type="noConversion"/>
  </si>
  <si>
    <t>河北</t>
    <phoneticPr fontId="16" type="noConversion"/>
  </si>
  <si>
    <t xml:space="preserve">“北方(定州)再生资源产业基地发展战略研讨会”表示河北省定州市斥资200亿元人民币,开建占地超万亩的目前中国最大的再生资源产业基地。该基地总投资200亿元,占地10000余亩,分两期实施。已开工建设的一期工程占地4690亩,总投资100亿元,预计2015年交付使用,将重点发展橡胶回收加工、精深再制造、废旧机械电子精深加工、报废汽车拆解再利用、物流运输、节能环保新能源六大产业。
</t>
    <phoneticPr fontId="16" type="noConversion"/>
  </si>
  <si>
    <t>京临时提高报废老旧机动车补助标准 最高达21500</t>
  </si>
  <si>
    <t>北京</t>
    <phoneticPr fontId="16" type="noConversion"/>
  </si>
  <si>
    <t>大气</t>
    <phoneticPr fontId="16" type="noConversion"/>
  </si>
  <si>
    <t>为加速淘汰老旧机动车，北京从今年9月15日至10月31日临时提高报废老旧机动车补助标准，期间淘汰老旧车辆的最高补贴可达21500元。临时补贴仅限报废车辆，由北京转出到外地的老旧机动车不在临时补贴之列。北京报废老旧机动车的车主，在享受原有每车平均6000元补助的基础上，再增加3000元补助额度，最高增加补助额度可达5000元。这意味着，在此期间，北京小客车的报废补助由7000元提高至9500元，大客车补助由16500元提高至21500元。</t>
    <phoneticPr fontId="16" type="noConversion"/>
  </si>
  <si>
    <t>发改委解读应对气候变化规划：根据定位制定政策</t>
  </si>
  <si>
    <t>全国</t>
    <phoneticPr fontId="16" type="noConversion"/>
  </si>
  <si>
    <t>大气</t>
    <phoneticPr fontId="16" type="noConversion"/>
  </si>
  <si>
    <t>源局发煤电节能减排改造计划：2020电煤消费比提至60%</t>
  </si>
  <si>
    <t>六部委联手声明2017年全国将禁行黄标车</t>
  </si>
  <si>
    <t>大气</t>
    <phoneticPr fontId="16" type="noConversion"/>
  </si>
  <si>
    <t xml:space="preserve">日前环保部联合六部委出台淘汰黄标车和老旧车方案，预计到2015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
</t>
    <phoneticPr fontId="16" type="noConversion"/>
  </si>
  <si>
    <t>五部委推环保技术产业化</t>
  </si>
  <si>
    <t>环保部出台新疆环保实施细则 推进钢铁等脱硫脱硝除尘</t>
  </si>
  <si>
    <t>新疆</t>
    <phoneticPr fontId="16" type="noConversion"/>
  </si>
  <si>
    <t xml:space="preserve">环保部日前印发《贯彻落实第二次中央新疆工作座谈会精神支持新疆生态环境保护的实施细则》(以下简称《实施细则》)，提出将从大气污染防治、水污染防治、湖泊生态环境保护、生态建设与保护、环保能力建设等6个方面，大力支持新疆生态环境保护工作。《实施细则》明确，今后环保援疆工作将逐步解决大气、水、生态等领域的突出问题，改善重点区域流域和农村生态环境质量，基本遏制生态环境总体恶化趋势，增强生态安全保障和环境风险防范能力，健全生态环境治理体系，提高生态环境保护能力，为新疆社会稳定和长治久安打下扎实基础。环保部将支持新疆实施《大气污染防治行动计划》，推进电力、钢铁等行业脱硫脱硝除尘；支持全面实施《乌鲁木齐市大气污染治理建设项目规划》，加大中央投资补助力度。
</t>
    <phoneticPr fontId="16" type="noConversion"/>
  </si>
  <si>
    <t>陕西出台《土壤环境保护和综合治理工作实施意见》，推动土壤监测和修复</t>
  </si>
  <si>
    <t>陕西</t>
    <phoneticPr fontId="16" type="noConversion"/>
  </si>
  <si>
    <t>土壤</t>
    <phoneticPr fontId="16" type="noConversion"/>
  </si>
  <si>
    <t xml:space="preserve">陕西出台《土壤环境保护和综合治理工作实施意见》，要求到2015年底，全面摸清省内土壤环境状况，并建立耕地和饮用水源地土壤环境保护制度和土壤环境监测评估制度。到2015年底，全面摸清陕西省土壤环境状况；划定耕地和集中式饮用水水源地优先保护区域，并建立严格的耕地和饮用水源地土壤环境保护制度；建立比较完善的土壤环境例行监测和评估制度，对全省60%以上的耕地和服务人口50万以上的集中式饮用水水源地土壤环境开展例行监测；因地制宜开展土壤污染治理修复试点示范，使全省土壤环境质量长期保持稳定。
</t>
    <phoneticPr fontId="16" type="noConversion"/>
  </si>
  <si>
    <t xml:space="preserve">为落实国务院印发的《“十二五”国家战略新兴产业发展规划》，加快提升我国环保技术装备发展，发改委、工信部、科技部、财政部、环保部等五部委联合制定了《重大环保技术装备与产品产业化工程实施方案》。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
五是要提升土壤环境监管能力。
</t>
    <phoneticPr fontId="16" type="noConversion"/>
  </si>
  <si>
    <r>
      <rPr>
        <sz val="9"/>
        <color rgb="FF333333"/>
        <rFont val="宋体"/>
        <family val="3"/>
        <charset val="134"/>
      </rPr>
      <t>国家发展改革委近日发布《国家应对气候变化规划</t>
    </r>
    <r>
      <rPr>
        <sz val="9"/>
        <color rgb="FF333333"/>
        <rFont val="ˎ̥"/>
        <family val="2"/>
      </rPr>
      <t>(2014—2020</t>
    </r>
    <r>
      <rPr>
        <sz val="9"/>
        <color rgb="FF333333"/>
        <rFont val="宋体"/>
        <family val="3"/>
        <charset val="134"/>
      </rPr>
      <t>年</t>
    </r>
    <r>
      <rPr>
        <sz val="9"/>
        <color rgb="FF333333"/>
        <rFont val="ˎ̥"/>
        <family val="2"/>
      </rPr>
      <t>)</t>
    </r>
    <r>
      <rPr>
        <sz val="9"/>
        <color rgb="FF333333"/>
        <rFont val="宋体"/>
        <family val="3"/>
        <charset val="134"/>
      </rPr>
      <t>》，这是我国第一部应对气候变化中长期规划。规划明确了控制温室气体排放、适应气候变化影响等重点任务，并从实施试点示范工程、完善区域应对气候变化政策、健全激励约束机制、强化科技支撑、加强能力建设、深化国际交流与合作等方面提出政策措施和实施途径；提出根据我国的主体功能区定位来制定区域应对气候变化政策，《规划》分别针对城市化地区</t>
    </r>
    <r>
      <rPr>
        <sz val="9"/>
        <color rgb="FF333333"/>
        <rFont val="ˎ̥"/>
        <family val="2"/>
      </rPr>
      <t>(</t>
    </r>
    <r>
      <rPr>
        <sz val="9"/>
        <color rgb="FF333333"/>
        <rFont val="宋体"/>
        <family val="3"/>
        <charset val="134"/>
      </rPr>
      <t>包括优化开发区域和重点开发区域</t>
    </r>
    <r>
      <rPr>
        <sz val="9"/>
        <color rgb="FF333333"/>
        <rFont val="ˎ̥"/>
        <family val="2"/>
      </rPr>
      <t>)</t>
    </r>
    <r>
      <rPr>
        <sz val="9"/>
        <color rgb="FF333333"/>
        <rFont val="宋体"/>
        <family val="3"/>
        <charset val="134"/>
      </rPr>
      <t>、农产品、主产区、重点生态功能区</t>
    </r>
    <r>
      <rPr>
        <sz val="9"/>
        <color rgb="FF333333"/>
        <rFont val="ˎ̥"/>
        <family val="2"/>
      </rPr>
      <t>(</t>
    </r>
    <r>
      <rPr>
        <sz val="9"/>
        <color rgb="FF333333"/>
        <rFont val="宋体"/>
        <family val="3"/>
        <charset val="134"/>
      </rPr>
      <t>限制开发的重点生态功能区和禁止开发区域</t>
    </r>
    <r>
      <rPr>
        <sz val="9"/>
        <color rgb="FF333333"/>
        <rFont val="ˎ̥"/>
        <family val="2"/>
      </rPr>
      <t>)</t>
    </r>
    <r>
      <rPr>
        <sz val="9"/>
        <color rgb="FF333333"/>
        <rFont val="宋体"/>
        <family val="3"/>
        <charset val="134"/>
      </rPr>
      <t>，确定差别化的减缓和适应气候变化目标、任务和实现途径；逐步建立我国碳排放交易市场，在总结温室气体自愿减排交易和碳排放交易试点的经验基础上，研究全国碳排放总量控制目标地区分解落实机制，制订碳排放交易总体方案，明确全国碳排放交易市场建设的战略目标、工作思路、实施步骤和配套措施。</t>
    </r>
    <phoneticPr fontId="16" type="noConversion"/>
  </si>
  <si>
    <t>中国与东盟加强环境合作共谋区域可持续发展</t>
    <phoneticPr fontId="16" type="noConversion"/>
  </si>
  <si>
    <t>9月17日２０１４中国－东盟环境合作论坛１７日在南宁开幕。来自东盟各成员国和东盟秘书处的环境官员等展开讨论，提出中国与东盟应当加强环境绿色合作，共谋区域可持续发展。中国和东盟各国在污水治理、大气污染控制、重金属污染防治以及海洋开发、新能源开发等方面有很大的合作空间。双方应携手应对环境挑战，通过推动节能环保产业的发展，搭建环保技术与产业交流平台，在探索可持续发展的进程中促进区域绿色合作。</t>
    <phoneticPr fontId="16" type="noConversion"/>
  </si>
  <si>
    <t>新疆转发《关于做好燃煤发电机组脱硫、脱硝、除尘设施先期验收有关工作的通知》</t>
  </si>
  <si>
    <t xml:space="preserve">新疆维吾尔自治区环境保护厅转发《关于做好燃煤发电机组脱硫脱硝除尘设施先期验收有关工作的通知》，要求一、各燃煤发电机组项目配套的脱硫、脱硝、除尘设施具备验收条件的，在发电机组168小时满负荷运行测试后，直接委托有资质的监测机构开展验收监测，并按要求通过烟气排放连续监测系统比对验收方可申请环保设施验收。二、凡是环保部审批的燃煤发电机组项目配套的脱硫、脱硝、除尘设施单项验收，各电力企业直接向环保部申请环保设施单项验收。三、凡属于自治区环保厅审批的及各地州市环保局审批的燃煤发电机组项目配套的脱硫、脱硝、除尘设施，且须申请环保电价的燃煤发电机组配套建设的脱硫、脱硝、除尘设施单项验收由自治区环保厅统一组织。四、请各地州市环保局通知辖区内各相关电力企业及环境监测站。
</t>
    <phoneticPr fontId="16" type="noConversion"/>
  </si>
  <si>
    <t>三部委公布能源央企 2013年减排考核情况</t>
  </si>
  <si>
    <t xml:space="preserve">日前，环保部、国家统计局、国家发改委公布了2013年度各省、自治区、直辖市和八家中央企业主要污染物总量减排考核结果公告。公告显示，去年我国四项污染物排放量均比去年有所下降。全国化学需氧量、氨氮、二氧化硫、氮氧化物排放总量同比分别下降2.93%、3.14%、3.48%和4.72%。三部委公布的八家央企均是能源企业，包括“两桶油”“五大电力”和一家煤炭企业神华。从公布的考核情况看，上述企业污染物排放总量控制均取得成效，包括化学需氧量、氨氮、二氧化碳和氮氧化物排放的各项指标较上一年出现明显递减。
</t>
    <phoneticPr fontId="16" type="noConversion"/>
  </si>
  <si>
    <t xml:space="preserve">9月15日，国家发改委网站发布了六部委（国家发改委、环保部、商务部、海关总署、工商总局、质检总局）共同制定的《商品煤质量管理暂行办法》，并自明年起施行。商品煤质量新规对流通煤炭的要求提高，做出了更严格的规定。所谓商品煤，是指作为商品出售的煤炭产品，不包括坑口自用煤及煤泥、矸石等副产品，企业自身远距离运输的自用煤，也在商品煤质量规定约束范围内。《办法》规定，商品煤应当满足以下基本要求：褐煤灰分要不大于30%，其他煤种不大于40%；褐煤的硫分不大于1.5%，其他煤种不大于3.0%。对于汞、砷、磷、氯、氟等指标也提出明确要求。上述这些成分都是空气污染的主要来源。
</t>
    <phoneticPr fontId="16" type="noConversion"/>
  </si>
  <si>
    <t>六部委规范商品煤质量 严打空气污染源</t>
  </si>
  <si>
    <t xml:space="preserve">
贵州省重抓乌江流域治理 工业固废处理为重点
</t>
    <phoneticPr fontId="16" type="noConversion"/>
  </si>
  <si>
    <t>贵州</t>
    <phoneticPr fontId="16" type="noConversion"/>
  </si>
  <si>
    <t xml:space="preserve">9月15日，环保部网站发布消息称，贵州省将加大乌江流域治理力度，重点抓好流域内工业固体废弃物处理工作，确保到2017年流域内中心城市饮用水源水质100%达标。针对乌江流域中下游水质长期超标的问题，贵州省将全面加大乌江流域环境治理力度，具体措施包括推出一系列乌江流域保护规划和工作方案以及落实具体治污责任。针对乌江流域工业污染、网箱养鱼、城镇生活污水三大主要污染问题，贵州省将重点抓好流域内工业固体废弃物，尤其是磷化工废弃物的处理和综合利用工作。
</t>
    <phoneticPr fontId="16" type="noConversion"/>
  </si>
  <si>
    <t>水、固废</t>
    <phoneticPr fontId="16" type="noConversion"/>
  </si>
  <si>
    <t>《国家应对气候变化规划(2014—2020年)》</t>
    <phoneticPr fontId="29" type="noConversion"/>
  </si>
  <si>
    <t>大气防治</t>
    <phoneticPr fontId="29" type="noConversion"/>
  </si>
  <si>
    <t>发改委</t>
    <phoneticPr fontId="29" type="noConversion"/>
  </si>
  <si>
    <t>《规划》分析了全球气候变化趋势及对我国影响、应对气候变化工作现状、面临的形势及战略要求等内容，提出了中国积极应对气候变化的指导思想和主要目标，明确了控制温室气体排放、适应气候变化影响等重点任务，并从实施试点示范工程、完善区域应对气候变化政策、健全激励约束机制、强化科技支撑、加强能力建设、深化国际交流与合作等方面提出政策措施和实施途径，确保规划目标任务落实。到２０２０年，单位国内生产总值二氧化碳排放比２００５年下降４０％—４５％，森林面积和蓄积量分别比２００５年增加４０００万公顷和１３亿立方米；沙化土地治理面积占可治理沙化土地治理面积的５０％以上；城市供水保证率显著提高；重点城市城区及其他重点地区防洪除涝抗旱能力显著增强。大中城市公交出行分担比率达到３０％；完善铁路运输网络，加快铁路电气化改造，铁路单位运输工作量二氧化碳排放比２０１０年降低１５％；完善空中交通网络，优化机队结构，民用航空单位客货运周转量的二氧化碳排放比２０１０年降低１１％左右。</t>
    <phoneticPr fontId="29" type="noConversion"/>
  </si>
  <si>
    <t>9月12日印发《煤电节能减排升级与改造行动计划 (2014-2020年)》，在执行更严格能效环保标准的前提下，到2020年，力争使煤炭占一次能源消费比重下降到62%以内，电煤占煤炭消费比重提高到60%以上。</t>
    <phoneticPr fontId="16" type="noConversion"/>
  </si>
  <si>
    <t>《煤电节能减排升级与改造行动计划 (2014-2020年)》</t>
  </si>
  <si>
    <t>发改委、环保部、国家能源局</t>
    <phoneticPr fontId="29" type="noConversion"/>
  </si>
  <si>
    <t>全国新建燃煤发电机组平均供电煤耗低于300克标准煤/千瓦时(以下简称“克/千瓦时”)；到2020年，现役燃煤发电机组改造后平均供电煤耗低于310克/千瓦时，其中现役60万千瓦及以上机组(除空冷机组外)改造后平均供电煤耗低于300克/千瓦时。东部地区现役30万千瓦及以上公用燃煤发电机组、10万千瓦及以上自备燃煤发电机组以及其他有条件的燃煤发电机组，改造后大气污染物排放浓度基本达到燃气轮机组排放限值。新建燃煤发电机组(含在建和项目已纳入国家火电建设规划的机组)应同步建设先进高效脱硫、脱硝和除尘设施，不得设置烟气旁路通道。</t>
    <phoneticPr fontId="29" type="noConversion"/>
  </si>
  <si>
    <t>《2014年黄标车及老旧车淘汰工作实施方案》</t>
  </si>
  <si>
    <t>环保部等六部委</t>
    <phoneticPr fontId="29" type="noConversion"/>
  </si>
  <si>
    <t>预计到2015 年，基本淘汰京津冀、长三角、珠三角等区域内的500万辆黄标车；到2017 年基本淘汰全国范围的黄标车。方案要求今年10月底前，重点区域地级及以上城市完成黄标车限行和禁行区域划定工作；年底前实施限行区域黄标车分时段限行，城市核心区域全天禁行； 2015年6月底前，所有地级及以上城市实现黄标车限行、禁行。与此同时，地方各级人民政府对淘汰黄标车及老旧车工作负总责，国务院已将黄标车及老旧车淘汰任务完成情况纳入《大气污染防治行动计划》考核，各地要尽快制定淘汰计划，明确各部门职责，确保目标如期实现。</t>
  </si>
  <si>
    <t>《重大环保技术装备与产品产业化工程实施方案》</t>
  </si>
  <si>
    <t>发改委、工信部、科技部、财政部、环保部</t>
  </si>
  <si>
    <t>综合</t>
    <phoneticPr fontId="29" type="noConversion"/>
  </si>
  <si>
    <t xml:space="preserve">方案实施周期为三年，方案总体目标为到2016年，环保技术装备水平在基本保障二氧化硫、氮氧化物、化学需氧量、氨氮等四项约束性指标减排的基础上，针对危害大、影响面广的雾霾、水污染和重金属污染等突出环境问题，重点开发推广一批急需的技术装备和产品，完善技术创新体系，提升创新能力，突破一批关键共性环保技术。到2016年底，国内环保装备工业生产总值达到7000亿元，2014-2016年均增速保持在20%以上。《意见》明确要求，陕西土壤防治的五项重要任务包括：一是要严格控制新增土壤污染。二是要确定土壤环境保护优先区域，加大优先区域保护力度。三是要强化被污染土壤的环境风险管控，加强污染耕地安全利用监管和强污染用地环境风险管控。四是要实施土壤修复试点，选择被污染地块集中分布的典型区域，开展土壤污染治理与修复试点，有计划、分步骤地推进土壤污染治理与修复。五是要提升土壤环境监管能力。
</t>
    <phoneticPr fontId="29"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</si>
  <si>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</si>
  <si>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</si>
  <si>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</si>
  <si>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</si>
  <si>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</si>
  <si>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</si>
  <si>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</si>
  <si>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</si>
  <si>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亿元</t>
    <phoneticPr fontId="16" type="noConversion"/>
  </si>
  <si>
    <t>来源</t>
    <phoneticPr fontId="16" type="noConversion"/>
  </si>
  <si>
    <t>国家统计局</t>
    <phoneticPr fontId="16" type="noConversion"/>
  </si>
  <si>
    <t>更新时间</t>
    <phoneticPr fontId="16" type="noConversion"/>
  </si>
  <si>
    <t>2014-08-25</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</si>
</sst>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6">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
      <sz val="9"/>
      <color rgb="FF333333"/>
      <name val="ˎ̥"/>
      <family val="2"/>
    </font>
    <font>
      <sz val="9"/>
      <color rgb="FF333333"/>
      <name val="宋体"/>
      <family val="3"/>
      <charset val="134"/>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4">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0" fontId="64" fillId="0" borderId="21" xfId="365" applyFont="1" applyBorder="1" applyAlignment="1">
      <alignment horizontal="left" vertical="center" wrapText="1"/>
    </xf>
    <xf numFmtId="0" fontId="61" fillId="0" borderId="0" xfId="365" applyFont="1" applyBorder="1" applyAlignment="1">
      <alignment vertical="center" wrapText="1"/>
    </xf>
    <xf numFmtId="0" fontId="64" fillId="0" borderId="49" xfId="365" applyFont="1" applyBorder="1" applyAlignment="1">
      <alignment horizontal="left" vertical="center" wrapText="1"/>
    </xf>
    <xf numFmtId="14" fontId="85" fillId="0" borderId="21" xfId="365" applyNumberFormat="1" applyFont="1" applyBorder="1" applyAlignment="1">
      <alignment horizontal="left" vertical="center" wrapText="1"/>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41560</c:v>
                </c:pt>
                <c:pt idx="1">
                  <c:v>41567</c:v>
                </c:pt>
                <c:pt idx="2">
                  <c:v>41574</c:v>
                </c:pt>
                <c:pt idx="3">
                  <c:v>41581</c:v>
                </c:pt>
                <c:pt idx="4">
                  <c:v>41588</c:v>
                </c:pt>
                <c:pt idx="5">
                  <c:v>41595</c:v>
                </c:pt>
                <c:pt idx="6">
                  <c:v>41602</c:v>
                </c:pt>
                <c:pt idx="7">
                  <c:v>41609</c:v>
                </c:pt>
                <c:pt idx="8">
                  <c:v>41616</c:v>
                </c:pt>
                <c:pt idx="9">
                  <c:v>41623</c:v>
                </c:pt>
                <c:pt idx="10">
                  <c:v>41630</c:v>
                </c:pt>
                <c:pt idx="11">
                  <c:v>41637</c:v>
                </c:pt>
                <c:pt idx="12">
                  <c:v>41644</c:v>
                </c:pt>
                <c:pt idx="13">
                  <c:v>41651</c:v>
                </c:pt>
                <c:pt idx="14">
                  <c:v>41658</c:v>
                </c:pt>
                <c:pt idx="15">
                  <c:v>41665</c:v>
                </c:pt>
                <c:pt idx="16">
                  <c:v>41672</c:v>
                </c:pt>
                <c:pt idx="17">
                  <c:v>41679</c:v>
                </c:pt>
                <c:pt idx="18">
                  <c:v>41686</c:v>
                </c:pt>
                <c:pt idx="19">
                  <c:v>41693</c:v>
                </c:pt>
                <c:pt idx="20">
                  <c:v>41700</c:v>
                </c:pt>
                <c:pt idx="21">
                  <c:v>41707</c:v>
                </c:pt>
                <c:pt idx="22">
                  <c:v>41714</c:v>
                </c:pt>
                <c:pt idx="23">
                  <c:v>41721</c:v>
                </c:pt>
                <c:pt idx="24">
                  <c:v>41728</c:v>
                </c:pt>
                <c:pt idx="25">
                  <c:v>41735</c:v>
                </c:pt>
                <c:pt idx="26">
                  <c:v>41742</c:v>
                </c:pt>
                <c:pt idx="27">
                  <c:v>41749</c:v>
                </c:pt>
                <c:pt idx="28">
                  <c:v>41756</c:v>
                </c:pt>
                <c:pt idx="29">
                  <c:v>41763</c:v>
                </c:pt>
                <c:pt idx="30">
                  <c:v>41770</c:v>
                </c:pt>
                <c:pt idx="31">
                  <c:v>41777</c:v>
                </c:pt>
                <c:pt idx="32">
                  <c:v>41784</c:v>
                </c:pt>
                <c:pt idx="33">
                  <c:v>41791</c:v>
                </c:pt>
                <c:pt idx="34">
                  <c:v>41798</c:v>
                </c:pt>
                <c:pt idx="35">
                  <c:v>41805</c:v>
                </c:pt>
                <c:pt idx="36">
                  <c:v>41812</c:v>
                </c:pt>
                <c:pt idx="37">
                  <c:v>41819</c:v>
                </c:pt>
                <c:pt idx="38">
                  <c:v>41826</c:v>
                </c:pt>
                <c:pt idx="39">
                  <c:v>41833</c:v>
                </c:pt>
                <c:pt idx="40">
                  <c:v>41840</c:v>
                </c:pt>
                <c:pt idx="41">
                  <c:v>41847</c:v>
                </c:pt>
                <c:pt idx="42">
                  <c:v>41854</c:v>
                </c:pt>
                <c:pt idx="43">
                  <c:v>41861</c:v>
                </c:pt>
                <c:pt idx="44">
                  <c:v>41868</c:v>
                </c:pt>
                <c:pt idx="45">
                  <c:v>41875</c:v>
                </c:pt>
                <c:pt idx="46">
                  <c:v>41882</c:v>
                </c:pt>
                <c:pt idx="47">
                  <c:v>41889</c:v>
                </c:pt>
                <c:pt idx="48">
                  <c:v>41896</c:v>
                </c:pt>
                <c:pt idx="49">
                  <c:v>41903</c:v>
                </c:pt>
              </c:numCache>
            </c:numRef>
          </c:cat>
          <c:val>
            <c:numRef>
              <c:f>[0]!hushen300</c:f>
              <c:numCache>
                <c:formatCode>0.0%</c:formatCode>
                <c:ptCount val="51"/>
                <c:pt idx="0">
                  <c:v>0</c:v>
                </c:pt>
                <c:pt idx="1">
                  <c:v>-1.7198242825220644E-2</c:v>
                </c:pt>
                <c:pt idx="2">
                  <c:v>-4.0489639895839757E-2</c:v>
                </c:pt>
                <c:pt idx="3">
                  <c:v>-3.3845545568416124E-2</c:v>
                </c:pt>
                <c:pt idx="4">
                  <c:v>-6.5044553228103652E-2</c:v>
                </c:pt>
                <c:pt idx="5">
                  <c:v>-4.7710600897384103E-2</c:v>
                </c:pt>
                <c:pt idx="6">
                  <c:v>-2.8578396343054147E-2</c:v>
                </c:pt>
                <c:pt idx="7">
                  <c:v>-1.197646513602546E-2</c:v>
                </c:pt>
                <c:pt idx="8">
                  <c:v>-6.5711757871556031E-3</c:v>
                </c:pt>
                <c:pt idx="9">
                  <c:v>-2.5063317599132606E-2</c:v>
                </c:pt>
                <c:pt idx="10">
                  <c:v>-7.7120268599494057E-2</c:v>
                </c:pt>
                <c:pt idx="11">
                  <c:v>-6.6854148335755759E-2</c:v>
                </c:pt>
                <c:pt idx="12">
                  <c:v>-7.1998551351666551E-2</c:v>
                </c:pt>
                <c:pt idx="13">
                  <c:v>-0.10680824206362693</c:v>
                </c:pt>
                <c:pt idx="14">
                  <c:v>-0.11748797249188581</c:v>
                </c:pt>
                <c:pt idx="15">
                  <c:v>-9.0269101821829234E-2</c:v>
                </c:pt>
                <c:pt idx="16">
                  <c:v>-0.10778089437020255</c:v>
                </c:pt>
                <c:pt idx="17">
                  <c:v>-0.10371649595626165</c:v>
                </c:pt>
                <c:pt idx="18">
                  <c:v>-7.0055677356524626E-2</c:v>
                </c:pt>
                <c:pt idx="19">
                  <c:v>-8.2727704346106989E-2</c:v>
                </c:pt>
                <c:pt idx="20">
                  <c:v>-0.11729230774216648</c:v>
                </c:pt>
                <c:pt idx="21">
                  <c:v>-0.12159166589697079</c:v>
                </c:pt>
                <c:pt idx="22">
                  <c:v>-0.14003276473076043</c:v>
                </c:pt>
                <c:pt idx="23">
                  <c:v>-0.12546445059120737</c:v>
                </c:pt>
                <c:pt idx="24">
                  <c:v>-0.12823251940038261</c:v>
                </c:pt>
                <c:pt idx="25">
                  <c:v>-0.11465873312948538</c:v>
                </c:pt>
                <c:pt idx="26">
                  <c:v>-8.014638802061802E-2</c:v>
                </c:pt>
                <c:pt idx="27">
                  <c:v>-9.8856880350397858E-2</c:v>
                </c:pt>
                <c:pt idx="28">
                  <c:v>-0.12180718069376317</c:v>
                </c:pt>
                <c:pt idx="29">
                  <c:v>-0.12552075990841416</c:v>
                </c:pt>
                <c:pt idx="30">
                  <c:v>-0.13554624898926793</c:v>
                </c:pt>
                <c:pt idx="31">
                  <c:v>-0.13066840374833688</c:v>
                </c:pt>
                <c:pt idx="32">
                  <c:v>-0.12967104015867059</c:v>
                </c:pt>
                <c:pt idx="33">
                  <c:v>-0.126409960996683</c:v>
                </c:pt>
                <c:pt idx="34">
                  <c:v>-0.13522014107306923</c:v>
                </c:pt>
                <c:pt idx="35">
                  <c:v>-0.11839783383323033</c:v>
                </c:pt>
                <c:pt idx="36">
                  <c:v>-0.1344046687310716</c:v>
                </c:pt>
                <c:pt idx="37">
                  <c:v>-0.12892403022392473</c:v>
                </c:pt>
                <c:pt idx="38">
                  <c:v>-0.11740411617057744</c:v>
                </c:pt>
                <c:pt idx="39">
                  <c:v>-0.1298351068742738</c:v>
                </c:pt>
                <c:pt idx="40">
                  <c:v>-0.12329876994524636</c:v>
                </c:pt>
                <c:pt idx="41">
                  <c:v>-8.4283299871825257E-2</c:v>
                </c:pt>
                <c:pt idx="42">
                  <c:v>-5.6352258125150767E-2</c:v>
                </c:pt>
                <c:pt idx="43">
                  <c:v>-5.5650619726571593E-2</c:v>
                </c:pt>
                <c:pt idx="44">
                  <c:v>-4.3699676079639871E-2</c:v>
                </c:pt>
                <c:pt idx="45">
                  <c:v>-4.1783943985597705E-2</c:v>
                </c:pt>
                <c:pt idx="46">
                  <c:v>-5.275291795691972E-2</c:v>
                </c:pt>
                <c:pt idx="47">
                  <c:v>-7.7978276756647258E-3</c:v>
                </c:pt>
                <c:pt idx="48">
                  <c:v>-1.2213855494897952E-2</c:v>
                </c:pt>
                <c:pt idx="49">
                  <c:v>-1.7539744655476142E-2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41560</c:v>
                </c:pt>
                <c:pt idx="1">
                  <c:v>41567</c:v>
                </c:pt>
                <c:pt idx="2">
                  <c:v>41574</c:v>
                </c:pt>
                <c:pt idx="3">
                  <c:v>41581</c:v>
                </c:pt>
                <c:pt idx="4">
                  <c:v>41588</c:v>
                </c:pt>
                <c:pt idx="5">
                  <c:v>41595</c:v>
                </c:pt>
                <c:pt idx="6">
                  <c:v>41602</c:v>
                </c:pt>
                <c:pt idx="7">
                  <c:v>41609</c:v>
                </c:pt>
                <c:pt idx="8">
                  <c:v>41616</c:v>
                </c:pt>
                <c:pt idx="9">
                  <c:v>41623</c:v>
                </c:pt>
                <c:pt idx="10">
                  <c:v>41630</c:v>
                </c:pt>
                <c:pt idx="11">
                  <c:v>41637</c:v>
                </c:pt>
                <c:pt idx="12">
                  <c:v>41644</c:v>
                </c:pt>
                <c:pt idx="13">
                  <c:v>41651</c:v>
                </c:pt>
                <c:pt idx="14">
                  <c:v>41658</c:v>
                </c:pt>
                <c:pt idx="15">
                  <c:v>41665</c:v>
                </c:pt>
                <c:pt idx="16">
                  <c:v>41672</c:v>
                </c:pt>
                <c:pt idx="17">
                  <c:v>41679</c:v>
                </c:pt>
                <c:pt idx="18">
                  <c:v>41686</c:v>
                </c:pt>
                <c:pt idx="19">
                  <c:v>41693</c:v>
                </c:pt>
                <c:pt idx="20">
                  <c:v>41700</c:v>
                </c:pt>
                <c:pt idx="21">
                  <c:v>41707</c:v>
                </c:pt>
                <c:pt idx="22">
                  <c:v>41714</c:v>
                </c:pt>
                <c:pt idx="23">
                  <c:v>41721</c:v>
                </c:pt>
                <c:pt idx="24">
                  <c:v>41728</c:v>
                </c:pt>
                <c:pt idx="25">
                  <c:v>41735</c:v>
                </c:pt>
                <c:pt idx="26">
                  <c:v>41742</c:v>
                </c:pt>
                <c:pt idx="27">
                  <c:v>41749</c:v>
                </c:pt>
                <c:pt idx="28">
                  <c:v>41756</c:v>
                </c:pt>
                <c:pt idx="29">
                  <c:v>41763</c:v>
                </c:pt>
                <c:pt idx="30">
                  <c:v>41770</c:v>
                </c:pt>
                <c:pt idx="31">
                  <c:v>41777</c:v>
                </c:pt>
                <c:pt idx="32">
                  <c:v>41784</c:v>
                </c:pt>
                <c:pt idx="33">
                  <c:v>41791</c:v>
                </c:pt>
                <c:pt idx="34">
                  <c:v>41798</c:v>
                </c:pt>
                <c:pt idx="35">
                  <c:v>41805</c:v>
                </c:pt>
                <c:pt idx="36">
                  <c:v>41812</c:v>
                </c:pt>
                <c:pt idx="37">
                  <c:v>41819</c:v>
                </c:pt>
                <c:pt idx="38">
                  <c:v>41826</c:v>
                </c:pt>
                <c:pt idx="39">
                  <c:v>41833</c:v>
                </c:pt>
                <c:pt idx="40">
                  <c:v>41840</c:v>
                </c:pt>
                <c:pt idx="41">
                  <c:v>41847</c:v>
                </c:pt>
                <c:pt idx="42">
                  <c:v>41854</c:v>
                </c:pt>
                <c:pt idx="43">
                  <c:v>41861</c:v>
                </c:pt>
                <c:pt idx="44">
                  <c:v>41868</c:v>
                </c:pt>
                <c:pt idx="45">
                  <c:v>41875</c:v>
                </c:pt>
                <c:pt idx="46">
                  <c:v>41882</c:v>
                </c:pt>
                <c:pt idx="47">
                  <c:v>41889</c:v>
                </c:pt>
                <c:pt idx="48">
                  <c:v>41896</c:v>
                </c:pt>
                <c:pt idx="49">
                  <c:v>41903</c:v>
                </c:pt>
              </c:numCache>
            </c:numRef>
          </c:cat>
          <c:val>
            <c:numRef>
              <c:f>[0]!SHA</c:f>
              <c:numCache>
                <c:formatCode>0.0%</c:formatCode>
                <c:ptCount val="51"/>
                <c:pt idx="0">
                  <c:v>0</c:v>
                </c:pt>
                <c:pt idx="1">
                  <c:v>-1.5423585348536384E-2</c:v>
                </c:pt>
                <c:pt idx="2">
                  <c:v>-4.2722065789225772E-2</c:v>
                </c:pt>
                <c:pt idx="3">
                  <c:v>-3.5268784002484677E-2</c:v>
                </c:pt>
                <c:pt idx="4">
                  <c:v>-5.4762569418700724E-2</c:v>
                </c:pt>
                <c:pt idx="5">
                  <c:v>-4.1433101780583459E-2</c:v>
                </c:pt>
                <c:pt idx="6">
                  <c:v>-1.4257593532919333E-2</c:v>
                </c:pt>
                <c:pt idx="7">
                  <c:v>-3.4297572959762768E-3</c:v>
                </c:pt>
                <c:pt idx="8">
                  <c:v>4.0221780798923579E-3</c:v>
                </c:pt>
                <c:pt idx="9">
                  <c:v>-1.439358103104571E-2</c:v>
                </c:pt>
                <c:pt idx="10">
                  <c:v>-6.4336897133311921E-2</c:v>
                </c:pt>
                <c:pt idx="11">
                  <c:v>-5.6950935890197507E-2</c:v>
                </c:pt>
                <c:pt idx="12">
                  <c:v>-6.5081013542200639E-2</c:v>
                </c:pt>
                <c:pt idx="13">
                  <c:v>-9.6424561047615431E-2</c:v>
                </c:pt>
                <c:pt idx="14">
                  <c:v>-0.10017162250588607</c:v>
                </c:pt>
                <c:pt idx="15">
                  <c:v>-7.7981424915602671E-2</c:v>
                </c:pt>
                <c:pt idx="16">
                  <c:v>-8.7544981343233408E-2</c:v>
                </c:pt>
                <c:pt idx="17">
                  <c:v>-8.2422336776853955E-2</c:v>
                </c:pt>
                <c:pt idx="18">
                  <c:v>-5.0399749388056359E-2</c:v>
                </c:pt>
                <c:pt idx="19">
                  <c:v>-5.1366921198161997E-2</c:v>
                </c:pt>
                <c:pt idx="20">
                  <c:v>-7.7124209993420512E-2</c:v>
                </c:pt>
                <c:pt idx="21">
                  <c:v>-7.6403431372989106E-2</c:v>
                </c:pt>
                <c:pt idx="22">
                  <c:v>-0.10044539271663533</c:v>
                </c:pt>
                <c:pt idx="23">
                  <c:v>-8.1021171862167174E-2</c:v>
                </c:pt>
                <c:pt idx="24">
                  <c:v>-8.3672254870192586E-2</c:v>
                </c:pt>
                <c:pt idx="25">
                  <c:v>-7.5989185627871825E-2</c:v>
                </c:pt>
                <c:pt idx="26">
                  <c:v>-4.3805028934369772E-2</c:v>
                </c:pt>
                <c:pt idx="27">
                  <c:v>-5.8523094985696633E-2</c:v>
                </c:pt>
                <c:pt idx="28">
                  <c:v>-8.6002892090554228E-2</c:v>
                </c:pt>
                <c:pt idx="29">
                  <c:v>-9.0563185715837435E-2</c:v>
                </c:pt>
                <c:pt idx="30">
                  <c:v>-9.739532328671463E-2</c:v>
                </c:pt>
                <c:pt idx="31">
                  <c:v>-9.0497660386707257E-2</c:v>
                </c:pt>
                <c:pt idx="32">
                  <c:v>-8.6878059157703413E-2</c:v>
                </c:pt>
                <c:pt idx="33">
                  <c:v>-8.4794263930640157E-2</c:v>
                </c:pt>
                <c:pt idx="34">
                  <c:v>-8.8948390276041289E-2</c:v>
                </c:pt>
                <c:pt idx="35">
                  <c:v>-7.0655603358128261E-2</c:v>
                </c:pt>
                <c:pt idx="36">
                  <c:v>-9.0421363770596841E-2</c:v>
                </c:pt>
                <c:pt idx="37">
                  <c:v>-8.6006931323171942E-2</c:v>
                </c:pt>
                <c:pt idx="38">
                  <c:v>-7.5745036456318471E-2</c:v>
                </c:pt>
                <c:pt idx="39">
                  <c:v>-8.1316484646876908E-2</c:v>
                </c:pt>
                <c:pt idx="40">
                  <c:v>-7.5883267972565616E-2</c:v>
                </c:pt>
                <c:pt idx="41">
                  <c:v>-4.5567929570144883E-2</c:v>
                </c:pt>
                <c:pt idx="42">
                  <c:v>-1.9228093670702107E-2</c:v>
                </c:pt>
                <c:pt idx="43">
                  <c:v>-1.5134107010940978E-2</c:v>
                </c:pt>
                <c:pt idx="44">
                  <c:v>-6.3371071734086293E-4</c:v>
                </c:pt>
                <c:pt idx="45">
                  <c:v>5.6845467038513231E-3</c:v>
                </c:pt>
                <c:pt idx="46">
                  <c:v>-4.9126044702637595E-3</c:v>
                </c:pt>
                <c:pt idx="47">
                  <c:v>4.4111113006059632E-2</c:v>
                </c:pt>
                <c:pt idx="48">
                  <c:v>4.6587611404279361E-2</c:v>
                </c:pt>
                <c:pt idx="49">
                  <c:v>4.5466051147456055E-2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41560</c:v>
                </c:pt>
                <c:pt idx="1">
                  <c:v>41567</c:v>
                </c:pt>
                <c:pt idx="2">
                  <c:v>41574</c:v>
                </c:pt>
                <c:pt idx="3">
                  <c:v>41581</c:v>
                </c:pt>
                <c:pt idx="4">
                  <c:v>41588</c:v>
                </c:pt>
                <c:pt idx="5">
                  <c:v>41595</c:v>
                </c:pt>
                <c:pt idx="6">
                  <c:v>41602</c:v>
                </c:pt>
                <c:pt idx="7">
                  <c:v>41609</c:v>
                </c:pt>
                <c:pt idx="8">
                  <c:v>41616</c:v>
                </c:pt>
                <c:pt idx="9">
                  <c:v>41623</c:v>
                </c:pt>
                <c:pt idx="10">
                  <c:v>41630</c:v>
                </c:pt>
                <c:pt idx="11">
                  <c:v>41637</c:v>
                </c:pt>
                <c:pt idx="12">
                  <c:v>41644</c:v>
                </c:pt>
                <c:pt idx="13">
                  <c:v>41651</c:v>
                </c:pt>
                <c:pt idx="14">
                  <c:v>41658</c:v>
                </c:pt>
                <c:pt idx="15">
                  <c:v>41665</c:v>
                </c:pt>
                <c:pt idx="16">
                  <c:v>41672</c:v>
                </c:pt>
                <c:pt idx="17">
                  <c:v>41679</c:v>
                </c:pt>
                <c:pt idx="18">
                  <c:v>41686</c:v>
                </c:pt>
                <c:pt idx="19">
                  <c:v>41693</c:v>
                </c:pt>
                <c:pt idx="20">
                  <c:v>41700</c:v>
                </c:pt>
                <c:pt idx="21">
                  <c:v>41707</c:v>
                </c:pt>
                <c:pt idx="22">
                  <c:v>41714</c:v>
                </c:pt>
                <c:pt idx="23">
                  <c:v>41721</c:v>
                </c:pt>
                <c:pt idx="24">
                  <c:v>41728</c:v>
                </c:pt>
                <c:pt idx="25">
                  <c:v>41735</c:v>
                </c:pt>
                <c:pt idx="26">
                  <c:v>41742</c:v>
                </c:pt>
                <c:pt idx="27">
                  <c:v>41749</c:v>
                </c:pt>
                <c:pt idx="28">
                  <c:v>41756</c:v>
                </c:pt>
                <c:pt idx="29">
                  <c:v>41763</c:v>
                </c:pt>
                <c:pt idx="30">
                  <c:v>41770</c:v>
                </c:pt>
                <c:pt idx="31">
                  <c:v>41777</c:v>
                </c:pt>
                <c:pt idx="32">
                  <c:v>41784</c:v>
                </c:pt>
                <c:pt idx="33">
                  <c:v>41791</c:v>
                </c:pt>
                <c:pt idx="34">
                  <c:v>41798</c:v>
                </c:pt>
                <c:pt idx="35">
                  <c:v>41805</c:v>
                </c:pt>
                <c:pt idx="36">
                  <c:v>41812</c:v>
                </c:pt>
                <c:pt idx="37">
                  <c:v>41819</c:v>
                </c:pt>
                <c:pt idx="38">
                  <c:v>41826</c:v>
                </c:pt>
                <c:pt idx="39">
                  <c:v>41833</c:v>
                </c:pt>
                <c:pt idx="40">
                  <c:v>41840</c:v>
                </c:pt>
                <c:pt idx="41">
                  <c:v>41847</c:v>
                </c:pt>
                <c:pt idx="42">
                  <c:v>41854</c:v>
                </c:pt>
                <c:pt idx="43">
                  <c:v>41861</c:v>
                </c:pt>
                <c:pt idx="44">
                  <c:v>41868</c:v>
                </c:pt>
                <c:pt idx="45">
                  <c:v>41875</c:v>
                </c:pt>
                <c:pt idx="46">
                  <c:v>41882</c:v>
                </c:pt>
                <c:pt idx="47">
                  <c:v>41889</c:v>
                </c:pt>
                <c:pt idx="48">
                  <c:v>41896</c:v>
                </c:pt>
                <c:pt idx="49">
                  <c:v>41903</c:v>
                </c:pt>
              </c:numCache>
            </c:numRef>
          </c:cat>
          <c:val>
            <c:numRef>
              <c:f>[0]!env</c:f>
              <c:numCache>
                <c:formatCode>0.0%</c:formatCode>
                <c:ptCount val="50"/>
                <c:pt idx="0">
                  <c:v>0</c:v>
                </c:pt>
                <c:pt idx="1">
                  <c:v>7.0317505216804355E-2</c:v>
                </c:pt>
                <c:pt idx="2">
                  <c:v>3.8438063063855443E-2</c:v>
                </c:pt>
                <c:pt idx="3">
                  <c:v>-4.6996655966670575E-2</c:v>
                </c:pt>
                <c:pt idx="4">
                  <c:v>4.6812165299712216E-3</c:v>
                </c:pt>
                <c:pt idx="5">
                  <c:v>1.9084541155853785E-2</c:v>
                </c:pt>
                <c:pt idx="6">
                  <c:v>1.7748061626483347E-2</c:v>
                </c:pt>
                <c:pt idx="7">
                  <c:v>3.7009422443319728E-2</c:v>
                </c:pt>
                <c:pt idx="8">
                  <c:v>-1.8090670160786915E-2</c:v>
                </c:pt>
                <c:pt idx="9">
                  <c:v>-1.942736772908682E-3</c:v>
                </c:pt>
                <c:pt idx="10">
                  <c:v>-4.0565181484257029E-2</c:v>
                </c:pt>
                <c:pt idx="11">
                  <c:v>-1.2409437902280107E-2</c:v>
                </c:pt>
                <c:pt idx="12">
                  <c:v>-1.495460632659984E-2</c:v>
                </c:pt>
                <c:pt idx="13">
                  <c:v>-3.2893372729532189E-2</c:v>
                </c:pt>
                <c:pt idx="14">
                  <c:v>-7.3625423370897169E-2</c:v>
                </c:pt>
                <c:pt idx="15">
                  <c:v>-5.6582787057444239E-3</c:v>
                </c:pt>
                <c:pt idx="16">
                  <c:v>-2.9796109913939661E-2</c:v>
                </c:pt>
                <c:pt idx="17">
                  <c:v>-1.3252059256281257E-2</c:v>
                </c:pt>
                <c:pt idx="18">
                  <c:v>4.6047473041294973E-2</c:v>
                </c:pt>
                <c:pt idx="19">
                  <c:v>2.5014585565527492E-2</c:v>
                </c:pt>
                <c:pt idx="20">
                  <c:v>-5.7775073478376071E-2</c:v>
                </c:pt>
                <c:pt idx="21">
                  <c:v>-5.5188953378747629E-2</c:v>
                </c:pt>
                <c:pt idx="22">
                  <c:v>-8.6045505537282074E-2</c:v>
                </c:pt>
                <c:pt idx="23">
                  <c:v>-0.10143326601909963</c:v>
                </c:pt>
                <c:pt idx="24">
                  <c:v>-0.15982163345192113</c:v>
                </c:pt>
                <c:pt idx="25">
                  <c:v>-0.13461683865296614</c:v>
                </c:pt>
                <c:pt idx="26">
                  <c:v>-0.1295791185623647</c:v>
                </c:pt>
                <c:pt idx="27">
                  <c:v>-0.12905401144405071</c:v>
                </c:pt>
                <c:pt idx="28">
                  <c:v>-0.16602603030009699</c:v>
                </c:pt>
                <c:pt idx="29">
                  <c:v>-0.1960017943811031</c:v>
                </c:pt>
                <c:pt idx="30">
                  <c:v>-0.21479572928734481</c:v>
                </c:pt>
                <c:pt idx="31">
                  <c:v>-0.2237489429200149</c:v>
                </c:pt>
                <c:pt idx="32">
                  <c:v>-0.19788832666449707</c:v>
                </c:pt>
                <c:pt idx="33">
                  <c:v>-0.19264374709494103</c:v>
                </c:pt>
                <c:pt idx="34">
                  <c:v>-0.16253827958345013</c:v>
                </c:pt>
                <c:pt idx="35">
                  <c:v>-0.14122155497574596</c:v>
                </c:pt>
                <c:pt idx="36">
                  <c:v>-0.152633504418901</c:v>
                </c:pt>
                <c:pt idx="37">
                  <c:v>-0.12609075337237108</c:v>
                </c:pt>
                <c:pt idx="38">
                  <c:v>-0.12347269056956756</c:v>
                </c:pt>
                <c:pt idx="39">
                  <c:v>-0.14466330938912397</c:v>
                </c:pt>
                <c:pt idx="40">
                  <c:v>-0.13574323767374152</c:v>
                </c:pt>
                <c:pt idx="41">
                  <c:v>-0.13530532630551573</c:v>
                </c:pt>
                <c:pt idx="42">
                  <c:v>-0.10900024760302618</c:v>
                </c:pt>
                <c:pt idx="43">
                  <c:v>-0.10295219457817861</c:v>
                </c:pt>
                <c:pt idx="44">
                  <c:v>-7.3609982250342765E-2</c:v>
                </c:pt>
                <c:pt idx="45">
                  <c:v>-2.5447690166443326E-2</c:v>
                </c:pt>
                <c:pt idx="46">
                  <c:v>-3.4683402964891363E-2</c:v>
                </c:pt>
                <c:pt idx="47">
                  <c:v>2.2961848152674547E-2</c:v>
                </c:pt>
                <c:pt idx="48">
                  <c:v>5.0289023980744085E-2</c:v>
                </c:pt>
                <c:pt idx="49">
                  <c:v>2.2144677888264797E-2</c:v>
                </c:pt>
              </c:numCache>
            </c:numRef>
          </c:val>
          <c:smooth val="0"/>
        </c:ser>
        <c:dLbls>
          <c:showLegendKey val="0"/>
          <c:showVal val="0"/>
          <c:showCatName val="0"/>
          <c:showSerName val="0"/>
          <c:showPercent val="0"/>
          <c:showBubbleSize val="0"/>
        </c:dLbls>
        <c:marker val="1"/>
        <c:smooth val="0"/>
        <c:axId val="245582080"/>
        <c:axId val="245600256"/>
      </c:lineChart>
      <c:dateAx>
        <c:axId val="245582080"/>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45600256"/>
        <c:crosses val="autoZero"/>
        <c:auto val="0"/>
        <c:lblOffset val="100"/>
        <c:baseTimeUnit val="days"/>
        <c:majorUnit val="2"/>
        <c:majorTimeUnit val="months"/>
        <c:minorUnit val="82"/>
        <c:minorTimeUnit val="days"/>
      </c:dateAx>
      <c:valAx>
        <c:axId val="245600256"/>
        <c:scaling>
          <c:orientation val="minMax"/>
        </c:scaling>
        <c:delete val="0"/>
        <c:axPos val="l"/>
        <c:numFmt formatCode="0%" sourceLinked="0"/>
        <c:majorTickMark val="out"/>
        <c:minorTickMark val="none"/>
        <c:tickLblPos val="nextTo"/>
        <c:crossAx val="245582080"/>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41560</c:v>
                </c:pt>
                <c:pt idx="1">
                  <c:v>41567</c:v>
                </c:pt>
                <c:pt idx="2">
                  <c:v>41574</c:v>
                </c:pt>
                <c:pt idx="3">
                  <c:v>41581</c:v>
                </c:pt>
                <c:pt idx="4">
                  <c:v>41588</c:v>
                </c:pt>
                <c:pt idx="5">
                  <c:v>41595</c:v>
                </c:pt>
                <c:pt idx="6">
                  <c:v>41602</c:v>
                </c:pt>
                <c:pt idx="7">
                  <c:v>41609</c:v>
                </c:pt>
                <c:pt idx="8">
                  <c:v>41616</c:v>
                </c:pt>
                <c:pt idx="9">
                  <c:v>41623</c:v>
                </c:pt>
                <c:pt idx="10">
                  <c:v>41630</c:v>
                </c:pt>
                <c:pt idx="11">
                  <c:v>41637</c:v>
                </c:pt>
                <c:pt idx="12">
                  <c:v>41644</c:v>
                </c:pt>
                <c:pt idx="13">
                  <c:v>41651</c:v>
                </c:pt>
                <c:pt idx="14">
                  <c:v>41658</c:v>
                </c:pt>
                <c:pt idx="15">
                  <c:v>41665</c:v>
                </c:pt>
                <c:pt idx="16">
                  <c:v>41672</c:v>
                </c:pt>
                <c:pt idx="17">
                  <c:v>41679</c:v>
                </c:pt>
                <c:pt idx="18">
                  <c:v>41686</c:v>
                </c:pt>
                <c:pt idx="19">
                  <c:v>41693</c:v>
                </c:pt>
                <c:pt idx="20">
                  <c:v>41700</c:v>
                </c:pt>
                <c:pt idx="21">
                  <c:v>41707</c:v>
                </c:pt>
                <c:pt idx="22">
                  <c:v>41714</c:v>
                </c:pt>
                <c:pt idx="23">
                  <c:v>41721</c:v>
                </c:pt>
                <c:pt idx="24">
                  <c:v>41728</c:v>
                </c:pt>
                <c:pt idx="25">
                  <c:v>41735</c:v>
                </c:pt>
                <c:pt idx="26">
                  <c:v>41742</c:v>
                </c:pt>
                <c:pt idx="27">
                  <c:v>41749</c:v>
                </c:pt>
                <c:pt idx="28">
                  <c:v>41756</c:v>
                </c:pt>
                <c:pt idx="29">
                  <c:v>41763</c:v>
                </c:pt>
                <c:pt idx="30">
                  <c:v>41770</c:v>
                </c:pt>
                <c:pt idx="31">
                  <c:v>41777</c:v>
                </c:pt>
                <c:pt idx="32">
                  <c:v>41784</c:v>
                </c:pt>
                <c:pt idx="33">
                  <c:v>41791</c:v>
                </c:pt>
                <c:pt idx="34">
                  <c:v>41798</c:v>
                </c:pt>
                <c:pt idx="35">
                  <c:v>41805</c:v>
                </c:pt>
                <c:pt idx="36">
                  <c:v>41812</c:v>
                </c:pt>
                <c:pt idx="37">
                  <c:v>41819</c:v>
                </c:pt>
                <c:pt idx="38">
                  <c:v>41826</c:v>
                </c:pt>
                <c:pt idx="39">
                  <c:v>41833</c:v>
                </c:pt>
                <c:pt idx="40">
                  <c:v>41840</c:v>
                </c:pt>
                <c:pt idx="41">
                  <c:v>41847</c:v>
                </c:pt>
                <c:pt idx="42">
                  <c:v>41854</c:v>
                </c:pt>
                <c:pt idx="43">
                  <c:v>41861</c:v>
                </c:pt>
                <c:pt idx="44">
                  <c:v>41868</c:v>
                </c:pt>
                <c:pt idx="45">
                  <c:v>41875</c:v>
                </c:pt>
                <c:pt idx="46">
                  <c:v>41882</c:v>
                </c:pt>
                <c:pt idx="47">
                  <c:v>41889</c:v>
                </c:pt>
                <c:pt idx="48">
                  <c:v>41896</c:v>
                </c:pt>
                <c:pt idx="49">
                  <c:v>41903</c:v>
                </c:pt>
              </c:numCache>
            </c:numRef>
          </c:cat>
          <c:val>
            <c:numRef>
              <c:f>[0]!hushen300</c:f>
              <c:numCache>
                <c:formatCode>0.0%</c:formatCode>
                <c:ptCount val="51"/>
                <c:pt idx="0">
                  <c:v>0</c:v>
                </c:pt>
                <c:pt idx="1">
                  <c:v>-1.7198242825220644E-2</c:v>
                </c:pt>
                <c:pt idx="2">
                  <c:v>-4.0489639895839757E-2</c:v>
                </c:pt>
                <c:pt idx="3">
                  <c:v>-3.3845545568416124E-2</c:v>
                </c:pt>
                <c:pt idx="4">
                  <c:v>-6.5044553228103652E-2</c:v>
                </c:pt>
                <c:pt idx="5">
                  <c:v>-4.7710600897384103E-2</c:v>
                </c:pt>
                <c:pt idx="6">
                  <c:v>-2.8578396343054147E-2</c:v>
                </c:pt>
                <c:pt idx="7">
                  <c:v>-1.197646513602546E-2</c:v>
                </c:pt>
                <c:pt idx="8">
                  <c:v>-6.5711757871556031E-3</c:v>
                </c:pt>
                <c:pt idx="9">
                  <c:v>-2.5063317599132606E-2</c:v>
                </c:pt>
                <c:pt idx="10">
                  <c:v>-7.7120268599494057E-2</c:v>
                </c:pt>
                <c:pt idx="11">
                  <c:v>-6.6854148335755759E-2</c:v>
                </c:pt>
                <c:pt idx="12">
                  <c:v>-7.1998551351666551E-2</c:v>
                </c:pt>
                <c:pt idx="13">
                  <c:v>-0.10680824206362693</c:v>
                </c:pt>
                <c:pt idx="14">
                  <c:v>-0.11748797249188581</c:v>
                </c:pt>
                <c:pt idx="15">
                  <c:v>-9.0269101821829234E-2</c:v>
                </c:pt>
                <c:pt idx="16">
                  <c:v>-0.10778089437020255</c:v>
                </c:pt>
                <c:pt idx="17">
                  <c:v>-0.10371649595626165</c:v>
                </c:pt>
                <c:pt idx="18">
                  <c:v>-7.0055677356524626E-2</c:v>
                </c:pt>
                <c:pt idx="19">
                  <c:v>-8.2727704346106989E-2</c:v>
                </c:pt>
                <c:pt idx="20">
                  <c:v>-0.11729230774216648</c:v>
                </c:pt>
                <c:pt idx="21">
                  <c:v>-0.12159166589697079</c:v>
                </c:pt>
                <c:pt idx="22">
                  <c:v>-0.14003276473076043</c:v>
                </c:pt>
                <c:pt idx="23">
                  <c:v>-0.12546445059120737</c:v>
                </c:pt>
                <c:pt idx="24">
                  <c:v>-0.12823251940038261</c:v>
                </c:pt>
                <c:pt idx="25">
                  <c:v>-0.11465873312948538</c:v>
                </c:pt>
                <c:pt idx="26">
                  <c:v>-8.014638802061802E-2</c:v>
                </c:pt>
                <c:pt idx="27">
                  <c:v>-9.8856880350397858E-2</c:v>
                </c:pt>
                <c:pt idx="28">
                  <c:v>-0.12180718069376317</c:v>
                </c:pt>
                <c:pt idx="29">
                  <c:v>-0.12552075990841416</c:v>
                </c:pt>
                <c:pt idx="30">
                  <c:v>-0.13554624898926793</c:v>
                </c:pt>
                <c:pt idx="31">
                  <c:v>-0.13066840374833688</c:v>
                </c:pt>
                <c:pt idx="32">
                  <c:v>-0.12967104015867059</c:v>
                </c:pt>
                <c:pt idx="33">
                  <c:v>-0.126409960996683</c:v>
                </c:pt>
                <c:pt idx="34">
                  <c:v>-0.13522014107306923</c:v>
                </c:pt>
                <c:pt idx="35">
                  <c:v>-0.11839783383323033</c:v>
                </c:pt>
                <c:pt idx="36">
                  <c:v>-0.1344046687310716</c:v>
                </c:pt>
                <c:pt idx="37">
                  <c:v>-0.12892403022392473</c:v>
                </c:pt>
                <c:pt idx="38">
                  <c:v>-0.11740411617057744</c:v>
                </c:pt>
                <c:pt idx="39">
                  <c:v>-0.1298351068742738</c:v>
                </c:pt>
                <c:pt idx="40">
                  <c:v>-0.12329876994524636</c:v>
                </c:pt>
                <c:pt idx="41">
                  <c:v>-8.4283299871825257E-2</c:v>
                </c:pt>
                <c:pt idx="42">
                  <c:v>-5.6352258125150767E-2</c:v>
                </c:pt>
                <c:pt idx="43">
                  <c:v>-5.5650619726571593E-2</c:v>
                </c:pt>
                <c:pt idx="44">
                  <c:v>-4.3699676079639871E-2</c:v>
                </c:pt>
                <c:pt idx="45">
                  <c:v>-4.1783943985597705E-2</c:v>
                </c:pt>
                <c:pt idx="46">
                  <c:v>-5.275291795691972E-2</c:v>
                </c:pt>
                <c:pt idx="47">
                  <c:v>-7.7978276756647258E-3</c:v>
                </c:pt>
                <c:pt idx="48">
                  <c:v>-1.2213855494897952E-2</c:v>
                </c:pt>
                <c:pt idx="49">
                  <c:v>-1.7539744655476142E-2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41560</c:v>
                </c:pt>
                <c:pt idx="1">
                  <c:v>41567</c:v>
                </c:pt>
                <c:pt idx="2">
                  <c:v>41574</c:v>
                </c:pt>
                <c:pt idx="3">
                  <c:v>41581</c:v>
                </c:pt>
                <c:pt idx="4">
                  <c:v>41588</c:v>
                </c:pt>
                <c:pt idx="5">
                  <c:v>41595</c:v>
                </c:pt>
                <c:pt idx="6">
                  <c:v>41602</c:v>
                </c:pt>
                <c:pt idx="7">
                  <c:v>41609</c:v>
                </c:pt>
                <c:pt idx="8">
                  <c:v>41616</c:v>
                </c:pt>
                <c:pt idx="9">
                  <c:v>41623</c:v>
                </c:pt>
                <c:pt idx="10">
                  <c:v>41630</c:v>
                </c:pt>
                <c:pt idx="11">
                  <c:v>41637</c:v>
                </c:pt>
                <c:pt idx="12">
                  <c:v>41644</c:v>
                </c:pt>
                <c:pt idx="13">
                  <c:v>41651</c:v>
                </c:pt>
                <c:pt idx="14">
                  <c:v>41658</c:v>
                </c:pt>
                <c:pt idx="15">
                  <c:v>41665</c:v>
                </c:pt>
                <c:pt idx="16">
                  <c:v>41672</c:v>
                </c:pt>
                <c:pt idx="17">
                  <c:v>41679</c:v>
                </c:pt>
                <c:pt idx="18">
                  <c:v>41686</c:v>
                </c:pt>
                <c:pt idx="19">
                  <c:v>41693</c:v>
                </c:pt>
                <c:pt idx="20">
                  <c:v>41700</c:v>
                </c:pt>
                <c:pt idx="21">
                  <c:v>41707</c:v>
                </c:pt>
                <c:pt idx="22">
                  <c:v>41714</c:v>
                </c:pt>
                <c:pt idx="23">
                  <c:v>41721</c:v>
                </c:pt>
                <c:pt idx="24">
                  <c:v>41728</c:v>
                </c:pt>
                <c:pt idx="25">
                  <c:v>41735</c:v>
                </c:pt>
                <c:pt idx="26">
                  <c:v>41742</c:v>
                </c:pt>
                <c:pt idx="27">
                  <c:v>41749</c:v>
                </c:pt>
                <c:pt idx="28">
                  <c:v>41756</c:v>
                </c:pt>
                <c:pt idx="29">
                  <c:v>41763</c:v>
                </c:pt>
                <c:pt idx="30">
                  <c:v>41770</c:v>
                </c:pt>
                <c:pt idx="31">
                  <c:v>41777</c:v>
                </c:pt>
                <c:pt idx="32">
                  <c:v>41784</c:v>
                </c:pt>
                <c:pt idx="33">
                  <c:v>41791</c:v>
                </c:pt>
                <c:pt idx="34">
                  <c:v>41798</c:v>
                </c:pt>
                <c:pt idx="35">
                  <c:v>41805</c:v>
                </c:pt>
                <c:pt idx="36">
                  <c:v>41812</c:v>
                </c:pt>
                <c:pt idx="37">
                  <c:v>41819</c:v>
                </c:pt>
                <c:pt idx="38">
                  <c:v>41826</c:v>
                </c:pt>
                <c:pt idx="39">
                  <c:v>41833</c:v>
                </c:pt>
                <c:pt idx="40">
                  <c:v>41840</c:v>
                </c:pt>
                <c:pt idx="41">
                  <c:v>41847</c:v>
                </c:pt>
                <c:pt idx="42">
                  <c:v>41854</c:v>
                </c:pt>
                <c:pt idx="43">
                  <c:v>41861</c:v>
                </c:pt>
                <c:pt idx="44">
                  <c:v>41868</c:v>
                </c:pt>
                <c:pt idx="45">
                  <c:v>41875</c:v>
                </c:pt>
                <c:pt idx="46">
                  <c:v>41882</c:v>
                </c:pt>
                <c:pt idx="47">
                  <c:v>41889</c:v>
                </c:pt>
                <c:pt idx="48">
                  <c:v>41896</c:v>
                </c:pt>
                <c:pt idx="49">
                  <c:v>41903</c:v>
                </c:pt>
              </c:numCache>
            </c:numRef>
          </c:cat>
          <c:val>
            <c:numRef>
              <c:f>[0]!SHA</c:f>
              <c:numCache>
                <c:formatCode>0.0%</c:formatCode>
                <c:ptCount val="51"/>
                <c:pt idx="0">
                  <c:v>0</c:v>
                </c:pt>
                <c:pt idx="1">
                  <c:v>-1.5423585348536384E-2</c:v>
                </c:pt>
                <c:pt idx="2">
                  <c:v>-4.2722065789225772E-2</c:v>
                </c:pt>
                <c:pt idx="3">
                  <c:v>-3.5268784002484677E-2</c:v>
                </c:pt>
                <c:pt idx="4">
                  <c:v>-5.4762569418700724E-2</c:v>
                </c:pt>
                <c:pt idx="5">
                  <c:v>-4.1433101780583459E-2</c:v>
                </c:pt>
                <c:pt idx="6">
                  <c:v>-1.4257593532919333E-2</c:v>
                </c:pt>
                <c:pt idx="7">
                  <c:v>-3.4297572959762768E-3</c:v>
                </c:pt>
                <c:pt idx="8">
                  <c:v>4.0221780798923579E-3</c:v>
                </c:pt>
                <c:pt idx="9">
                  <c:v>-1.439358103104571E-2</c:v>
                </c:pt>
                <c:pt idx="10">
                  <c:v>-6.4336897133311921E-2</c:v>
                </c:pt>
                <c:pt idx="11">
                  <c:v>-5.6950935890197507E-2</c:v>
                </c:pt>
                <c:pt idx="12">
                  <c:v>-6.5081013542200639E-2</c:v>
                </c:pt>
                <c:pt idx="13">
                  <c:v>-9.6424561047615431E-2</c:v>
                </c:pt>
                <c:pt idx="14">
                  <c:v>-0.10017162250588607</c:v>
                </c:pt>
                <c:pt idx="15">
                  <c:v>-7.7981424915602671E-2</c:v>
                </c:pt>
                <c:pt idx="16">
                  <c:v>-8.7544981343233408E-2</c:v>
                </c:pt>
                <c:pt idx="17">
                  <c:v>-8.2422336776853955E-2</c:v>
                </c:pt>
                <c:pt idx="18">
                  <c:v>-5.0399749388056359E-2</c:v>
                </c:pt>
                <c:pt idx="19">
                  <c:v>-5.1366921198161997E-2</c:v>
                </c:pt>
                <c:pt idx="20">
                  <c:v>-7.7124209993420512E-2</c:v>
                </c:pt>
                <c:pt idx="21">
                  <c:v>-7.6403431372989106E-2</c:v>
                </c:pt>
                <c:pt idx="22">
                  <c:v>-0.10044539271663533</c:v>
                </c:pt>
                <c:pt idx="23">
                  <c:v>-8.1021171862167174E-2</c:v>
                </c:pt>
                <c:pt idx="24">
                  <c:v>-8.3672254870192586E-2</c:v>
                </c:pt>
                <c:pt idx="25">
                  <c:v>-7.5989185627871825E-2</c:v>
                </c:pt>
                <c:pt idx="26">
                  <c:v>-4.3805028934369772E-2</c:v>
                </c:pt>
                <c:pt idx="27">
                  <c:v>-5.8523094985696633E-2</c:v>
                </c:pt>
                <c:pt idx="28">
                  <c:v>-8.6002892090554228E-2</c:v>
                </c:pt>
                <c:pt idx="29">
                  <c:v>-9.0563185715837435E-2</c:v>
                </c:pt>
                <c:pt idx="30">
                  <c:v>-9.739532328671463E-2</c:v>
                </c:pt>
                <c:pt idx="31">
                  <c:v>-9.0497660386707257E-2</c:v>
                </c:pt>
                <c:pt idx="32">
                  <c:v>-8.6878059157703413E-2</c:v>
                </c:pt>
                <c:pt idx="33">
                  <c:v>-8.4794263930640157E-2</c:v>
                </c:pt>
                <c:pt idx="34">
                  <c:v>-8.8948390276041289E-2</c:v>
                </c:pt>
                <c:pt idx="35">
                  <c:v>-7.0655603358128261E-2</c:v>
                </c:pt>
                <c:pt idx="36">
                  <c:v>-9.0421363770596841E-2</c:v>
                </c:pt>
                <c:pt idx="37">
                  <c:v>-8.6006931323171942E-2</c:v>
                </c:pt>
                <c:pt idx="38">
                  <c:v>-7.5745036456318471E-2</c:v>
                </c:pt>
                <c:pt idx="39">
                  <c:v>-8.1316484646876908E-2</c:v>
                </c:pt>
                <c:pt idx="40">
                  <c:v>-7.5883267972565616E-2</c:v>
                </c:pt>
                <c:pt idx="41">
                  <c:v>-4.5567929570144883E-2</c:v>
                </c:pt>
                <c:pt idx="42">
                  <c:v>-1.9228093670702107E-2</c:v>
                </c:pt>
                <c:pt idx="43">
                  <c:v>-1.5134107010940978E-2</c:v>
                </c:pt>
                <c:pt idx="44">
                  <c:v>-6.3371071734086293E-4</c:v>
                </c:pt>
                <c:pt idx="45">
                  <c:v>5.6845467038513231E-3</c:v>
                </c:pt>
                <c:pt idx="46">
                  <c:v>-4.9126044702637595E-3</c:v>
                </c:pt>
                <c:pt idx="47">
                  <c:v>4.4111113006059632E-2</c:v>
                </c:pt>
                <c:pt idx="48">
                  <c:v>4.6587611404279361E-2</c:v>
                </c:pt>
                <c:pt idx="49">
                  <c:v>4.5466051147456055E-2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41560</c:v>
                </c:pt>
                <c:pt idx="1">
                  <c:v>41567</c:v>
                </c:pt>
                <c:pt idx="2">
                  <c:v>41574</c:v>
                </c:pt>
                <c:pt idx="3">
                  <c:v>41581</c:v>
                </c:pt>
                <c:pt idx="4">
                  <c:v>41588</c:v>
                </c:pt>
                <c:pt idx="5">
                  <c:v>41595</c:v>
                </c:pt>
                <c:pt idx="6">
                  <c:v>41602</c:v>
                </c:pt>
                <c:pt idx="7">
                  <c:v>41609</c:v>
                </c:pt>
                <c:pt idx="8">
                  <c:v>41616</c:v>
                </c:pt>
                <c:pt idx="9">
                  <c:v>41623</c:v>
                </c:pt>
                <c:pt idx="10">
                  <c:v>41630</c:v>
                </c:pt>
                <c:pt idx="11">
                  <c:v>41637</c:v>
                </c:pt>
                <c:pt idx="12">
                  <c:v>41644</c:v>
                </c:pt>
                <c:pt idx="13">
                  <c:v>41651</c:v>
                </c:pt>
                <c:pt idx="14">
                  <c:v>41658</c:v>
                </c:pt>
                <c:pt idx="15">
                  <c:v>41665</c:v>
                </c:pt>
                <c:pt idx="16">
                  <c:v>41672</c:v>
                </c:pt>
                <c:pt idx="17">
                  <c:v>41679</c:v>
                </c:pt>
                <c:pt idx="18">
                  <c:v>41686</c:v>
                </c:pt>
                <c:pt idx="19">
                  <c:v>41693</c:v>
                </c:pt>
                <c:pt idx="20">
                  <c:v>41700</c:v>
                </c:pt>
                <c:pt idx="21">
                  <c:v>41707</c:v>
                </c:pt>
                <c:pt idx="22">
                  <c:v>41714</c:v>
                </c:pt>
                <c:pt idx="23">
                  <c:v>41721</c:v>
                </c:pt>
                <c:pt idx="24">
                  <c:v>41728</c:v>
                </c:pt>
                <c:pt idx="25">
                  <c:v>41735</c:v>
                </c:pt>
                <c:pt idx="26">
                  <c:v>41742</c:v>
                </c:pt>
                <c:pt idx="27">
                  <c:v>41749</c:v>
                </c:pt>
                <c:pt idx="28">
                  <c:v>41756</c:v>
                </c:pt>
                <c:pt idx="29">
                  <c:v>41763</c:v>
                </c:pt>
                <c:pt idx="30">
                  <c:v>41770</c:v>
                </c:pt>
                <c:pt idx="31">
                  <c:v>41777</c:v>
                </c:pt>
                <c:pt idx="32">
                  <c:v>41784</c:v>
                </c:pt>
                <c:pt idx="33">
                  <c:v>41791</c:v>
                </c:pt>
                <c:pt idx="34">
                  <c:v>41798</c:v>
                </c:pt>
                <c:pt idx="35">
                  <c:v>41805</c:v>
                </c:pt>
                <c:pt idx="36">
                  <c:v>41812</c:v>
                </c:pt>
                <c:pt idx="37">
                  <c:v>41819</c:v>
                </c:pt>
                <c:pt idx="38">
                  <c:v>41826</c:v>
                </c:pt>
                <c:pt idx="39">
                  <c:v>41833</c:v>
                </c:pt>
                <c:pt idx="40">
                  <c:v>41840</c:v>
                </c:pt>
                <c:pt idx="41">
                  <c:v>41847</c:v>
                </c:pt>
                <c:pt idx="42">
                  <c:v>41854</c:v>
                </c:pt>
                <c:pt idx="43">
                  <c:v>41861</c:v>
                </c:pt>
                <c:pt idx="44">
                  <c:v>41868</c:v>
                </c:pt>
                <c:pt idx="45">
                  <c:v>41875</c:v>
                </c:pt>
                <c:pt idx="46">
                  <c:v>41882</c:v>
                </c:pt>
                <c:pt idx="47">
                  <c:v>41889</c:v>
                </c:pt>
                <c:pt idx="48">
                  <c:v>41896</c:v>
                </c:pt>
                <c:pt idx="49">
                  <c:v>41903</c:v>
                </c:pt>
              </c:numCache>
            </c:numRef>
          </c:cat>
          <c:val>
            <c:numRef>
              <c:f>[0]!env</c:f>
              <c:numCache>
                <c:formatCode>0.0%</c:formatCode>
                <c:ptCount val="50"/>
                <c:pt idx="0">
                  <c:v>0</c:v>
                </c:pt>
                <c:pt idx="1">
                  <c:v>7.0317505216804355E-2</c:v>
                </c:pt>
                <c:pt idx="2">
                  <c:v>3.8438063063855443E-2</c:v>
                </c:pt>
                <c:pt idx="3">
                  <c:v>-4.6996655966670575E-2</c:v>
                </c:pt>
                <c:pt idx="4">
                  <c:v>4.6812165299712216E-3</c:v>
                </c:pt>
                <c:pt idx="5">
                  <c:v>1.9084541155853785E-2</c:v>
                </c:pt>
                <c:pt idx="6">
                  <c:v>1.7748061626483347E-2</c:v>
                </c:pt>
                <c:pt idx="7">
                  <c:v>3.7009422443319728E-2</c:v>
                </c:pt>
                <c:pt idx="8">
                  <c:v>-1.8090670160786915E-2</c:v>
                </c:pt>
                <c:pt idx="9">
                  <c:v>-1.942736772908682E-3</c:v>
                </c:pt>
                <c:pt idx="10">
                  <c:v>-4.0565181484257029E-2</c:v>
                </c:pt>
                <c:pt idx="11">
                  <c:v>-1.2409437902280107E-2</c:v>
                </c:pt>
                <c:pt idx="12">
                  <c:v>-1.495460632659984E-2</c:v>
                </c:pt>
                <c:pt idx="13">
                  <c:v>-3.2893372729532189E-2</c:v>
                </c:pt>
                <c:pt idx="14">
                  <c:v>-7.3625423370897169E-2</c:v>
                </c:pt>
                <c:pt idx="15">
                  <c:v>-5.6582787057444239E-3</c:v>
                </c:pt>
                <c:pt idx="16">
                  <c:v>-2.9796109913939661E-2</c:v>
                </c:pt>
                <c:pt idx="17">
                  <c:v>-1.3252059256281257E-2</c:v>
                </c:pt>
                <c:pt idx="18">
                  <c:v>4.6047473041294973E-2</c:v>
                </c:pt>
                <c:pt idx="19">
                  <c:v>2.5014585565527492E-2</c:v>
                </c:pt>
                <c:pt idx="20">
                  <c:v>-5.7775073478376071E-2</c:v>
                </c:pt>
                <c:pt idx="21">
                  <c:v>-5.5188953378747629E-2</c:v>
                </c:pt>
                <c:pt idx="22">
                  <c:v>-8.6045505537282074E-2</c:v>
                </c:pt>
                <c:pt idx="23">
                  <c:v>-0.10143326601909963</c:v>
                </c:pt>
                <c:pt idx="24">
                  <c:v>-0.15982163345192113</c:v>
                </c:pt>
                <c:pt idx="25">
                  <c:v>-0.13461683865296614</c:v>
                </c:pt>
                <c:pt idx="26">
                  <c:v>-0.1295791185623647</c:v>
                </c:pt>
                <c:pt idx="27">
                  <c:v>-0.12905401144405071</c:v>
                </c:pt>
                <c:pt idx="28">
                  <c:v>-0.16602603030009699</c:v>
                </c:pt>
                <c:pt idx="29">
                  <c:v>-0.1960017943811031</c:v>
                </c:pt>
                <c:pt idx="30">
                  <c:v>-0.21479572928734481</c:v>
                </c:pt>
                <c:pt idx="31">
                  <c:v>-0.2237489429200149</c:v>
                </c:pt>
                <c:pt idx="32">
                  <c:v>-0.19788832666449707</c:v>
                </c:pt>
                <c:pt idx="33">
                  <c:v>-0.19264374709494103</c:v>
                </c:pt>
                <c:pt idx="34">
                  <c:v>-0.16253827958345013</c:v>
                </c:pt>
                <c:pt idx="35">
                  <c:v>-0.14122155497574596</c:v>
                </c:pt>
                <c:pt idx="36">
                  <c:v>-0.152633504418901</c:v>
                </c:pt>
                <c:pt idx="37">
                  <c:v>-0.12609075337237108</c:v>
                </c:pt>
                <c:pt idx="38">
                  <c:v>-0.12347269056956756</c:v>
                </c:pt>
                <c:pt idx="39">
                  <c:v>-0.14466330938912397</c:v>
                </c:pt>
                <c:pt idx="40">
                  <c:v>-0.13574323767374152</c:v>
                </c:pt>
                <c:pt idx="41">
                  <c:v>-0.13530532630551573</c:v>
                </c:pt>
                <c:pt idx="42">
                  <c:v>-0.10900024760302618</c:v>
                </c:pt>
                <c:pt idx="43">
                  <c:v>-0.10295219457817861</c:v>
                </c:pt>
                <c:pt idx="44">
                  <c:v>-7.3609982250342765E-2</c:v>
                </c:pt>
                <c:pt idx="45">
                  <c:v>-2.5447690166443326E-2</c:v>
                </c:pt>
                <c:pt idx="46">
                  <c:v>-3.4683402964891363E-2</c:v>
                </c:pt>
                <c:pt idx="47">
                  <c:v>2.2961848152674547E-2</c:v>
                </c:pt>
                <c:pt idx="48">
                  <c:v>5.0289023980744085E-2</c:v>
                </c:pt>
                <c:pt idx="49">
                  <c:v>2.2144677888264797E-2</c:v>
                </c:pt>
              </c:numCache>
            </c:numRef>
          </c:val>
          <c:smooth val="0"/>
        </c:ser>
        <c:dLbls>
          <c:showLegendKey val="0"/>
          <c:showVal val="0"/>
          <c:showCatName val="0"/>
          <c:showSerName val="0"/>
          <c:showPercent val="0"/>
          <c:showBubbleSize val="0"/>
        </c:dLbls>
        <c:marker val="1"/>
        <c:smooth val="0"/>
        <c:axId val="236939520"/>
        <c:axId val="236953600"/>
      </c:lineChart>
      <c:dateAx>
        <c:axId val="236939520"/>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36953600"/>
        <c:crosses val="autoZero"/>
        <c:auto val="0"/>
        <c:lblOffset val="100"/>
        <c:baseTimeUnit val="days"/>
        <c:majorUnit val="2"/>
        <c:majorTimeUnit val="months"/>
        <c:minorUnit val="82"/>
        <c:minorTimeUnit val="days"/>
      </c:dateAx>
      <c:valAx>
        <c:axId val="236953600"/>
        <c:scaling>
          <c:orientation val="minMax"/>
        </c:scaling>
        <c:delete val="0"/>
        <c:axPos val="l"/>
        <c:numFmt formatCode="0%" sourceLinked="0"/>
        <c:majorTickMark val="out"/>
        <c:minorTickMark val="none"/>
        <c:tickLblPos val="nextTo"/>
        <c:crossAx val="236939520"/>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0.393094</c:v>
                </c:pt>
                <c:pt idx="1">
                  <c:v>-0.42898900000000001</c:v>
                </c:pt>
                <c:pt idx="2">
                  <c:v>0.37536000000000003</c:v>
                </c:pt>
                <c:pt idx="3">
                  <c:v>2.355864</c:v>
                </c:pt>
                <c:pt idx="4">
                  <c:v>2.858231</c:v>
                </c:pt>
                <c:pt idx="5">
                  <c:v>2.700113</c:v>
                </c:pt>
                <c:pt idx="6">
                  <c:v>2.551085</c:v>
                </c:pt>
                <c:pt idx="7">
                  <c:v>2.1872780000000001</c:v>
                </c:pt>
                <c:pt idx="8">
                  <c:v>2.5302340000000001</c:v>
                </c:pt>
                <c:pt idx="9">
                  <c:v>3.3655409999999999</c:v>
                </c:pt>
                <c:pt idx="10">
                  <c:v>2.0520749999999999</c:v>
                </c:pt>
                <c:pt idx="11">
                  <c:v>4.0622449999999999</c:v>
                </c:pt>
                <c:pt idx="12">
                  <c:v>0.99235200000000001</c:v>
                </c:pt>
                <c:pt idx="13">
                  <c:v>3.1880829999999998</c:v>
                </c:pt>
                <c:pt idx="14">
                  <c:v>2.9346540000000001</c:v>
                </c:pt>
                <c:pt idx="15">
                  <c:v>0.64697199999999999</c:v>
                </c:pt>
                <c:pt idx="16">
                  <c:v>3.8565809999999998</c:v>
                </c:pt>
                <c:pt idx="17">
                  <c:v>1.421737</c:v>
                </c:pt>
                <c:pt idx="18">
                  <c:v>-1.7168479999999999</c:v>
                </c:pt>
                <c:pt idx="19">
                  <c:v>2.6566969999999999</c:v>
                </c:pt>
                <c:pt idx="20">
                  <c:v>-1.6329320000000001</c:v>
                </c:pt>
                <c:pt idx="21">
                  <c:v>-1.832697</c:v>
                </c:pt>
                <c:pt idx="22">
                  <c:v>0.85361200000000004</c:v>
                </c:pt>
                <c:pt idx="23">
                  <c:v>2.2444700000000002</c:v>
                </c:pt>
                <c:pt idx="24">
                  <c:v>0.61347099999999999</c:v>
                </c:pt>
                <c:pt idx="25">
                  <c:v>1.8575250000000001</c:v>
                </c:pt>
                <c:pt idx="26">
                  <c:v>2.6481469999999998</c:v>
                </c:pt>
                <c:pt idx="27">
                  <c:v>1.970289</c:v>
                </c:pt>
              </c:numCache>
            </c:numRef>
          </c:val>
        </c:ser>
        <c:dLbls>
          <c:showLegendKey val="0"/>
          <c:showVal val="0"/>
          <c:showCatName val="0"/>
          <c:showSerName val="0"/>
          <c:showPercent val="0"/>
          <c:showBubbleSize val="0"/>
        </c:dLbls>
        <c:gapWidth val="150"/>
        <c:axId val="253286272"/>
        <c:axId val="253287808"/>
      </c:barChart>
      <c:catAx>
        <c:axId val="253286272"/>
        <c:scaling>
          <c:orientation val="minMax"/>
        </c:scaling>
        <c:delete val="0"/>
        <c:axPos val="b"/>
        <c:numFmt formatCode="General" sourceLinked="1"/>
        <c:majorTickMark val="out"/>
        <c:minorTickMark val="none"/>
        <c:tickLblPos val="nextTo"/>
        <c:txPr>
          <a:bodyPr/>
          <a:lstStyle/>
          <a:p>
            <a:pPr>
              <a:defRPr sz="800" baseline="0"/>
            </a:pPr>
            <a:endParaRPr lang="zh-CN"/>
          </a:p>
        </c:txPr>
        <c:crossAx val="253287808"/>
        <c:crosses val="autoZero"/>
        <c:auto val="1"/>
        <c:lblAlgn val="ctr"/>
        <c:lblOffset val="100"/>
        <c:noMultiLvlLbl val="0"/>
      </c:catAx>
      <c:valAx>
        <c:axId val="253287808"/>
        <c:scaling>
          <c:orientation val="minMax"/>
        </c:scaling>
        <c:delete val="0"/>
        <c:axPos val="l"/>
        <c:majorGridlines/>
        <c:numFmt formatCode="#,##0.00_ " sourceLinked="0"/>
        <c:majorTickMark val="out"/>
        <c:minorTickMark val="none"/>
        <c:tickLblPos val="nextTo"/>
        <c:crossAx val="253286272"/>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40056</c:v>
                </c:pt>
                <c:pt idx="1">
                  <c:v>40086</c:v>
                </c:pt>
                <c:pt idx="2">
                  <c:v>40117</c:v>
                </c:pt>
                <c:pt idx="3">
                  <c:v>40147</c:v>
                </c:pt>
                <c:pt idx="4">
                  <c:v>40178</c:v>
                </c:pt>
                <c:pt idx="5">
                  <c:v>40209</c:v>
                </c:pt>
                <c:pt idx="6">
                  <c:v>40237</c:v>
                </c:pt>
                <c:pt idx="7">
                  <c:v>40268</c:v>
                </c:pt>
                <c:pt idx="8">
                  <c:v>40298</c:v>
                </c:pt>
                <c:pt idx="9">
                  <c:v>40329</c:v>
                </c:pt>
                <c:pt idx="10">
                  <c:v>40359</c:v>
                </c:pt>
                <c:pt idx="11">
                  <c:v>40390</c:v>
                </c:pt>
                <c:pt idx="12">
                  <c:v>40421</c:v>
                </c:pt>
                <c:pt idx="13">
                  <c:v>40451</c:v>
                </c:pt>
                <c:pt idx="14">
                  <c:v>40482</c:v>
                </c:pt>
                <c:pt idx="15">
                  <c:v>40512</c:v>
                </c:pt>
                <c:pt idx="16">
                  <c:v>40543</c:v>
                </c:pt>
                <c:pt idx="17">
                  <c:v>40574</c:v>
                </c:pt>
                <c:pt idx="18">
                  <c:v>40602</c:v>
                </c:pt>
                <c:pt idx="19">
                  <c:v>40633</c:v>
                </c:pt>
                <c:pt idx="20">
                  <c:v>40663</c:v>
                </c:pt>
                <c:pt idx="21">
                  <c:v>40694</c:v>
                </c:pt>
                <c:pt idx="22">
                  <c:v>40724</c:v>
                </c:pt>
                <c:pt idx="23">
                  <c:v>40755</c:v>
                </c:pt>
                <c:pt idx="24">
                  <c:v>40786</c:v>
                </c:pt>
                <c:pt idx="25">
                  <c:v>40816</c:v>
                </c:pt>
                <c:pt idx="26">
                  <c:v>40847</c:v>
                </c:pt>
                <c:pt idx="27">
                  <c:v>40877</c:v>
                </c:pt>
                <c:pt idx="28">
                  <c:v>40908</c:v>
                </c:pt>
                <c:pt idx="29">
                  <c:v>40939</c:v>
                </c:pt>
                <c:pt idx="30">
                  <c:v>40968</c:v>
                </c:pt>
                <c:pt idx="31">
                  <c:v>40999</c:v>
                </c:pt>
                <c:pt idx="32">
                  <c:v>41029</c:v>
                </c:pt>
                <c:pt idx="33">
                  <c:v>41060</c:v>
                </c:pt>
                <c:pt idx="34">
                  <c:v>41090</c:v>
                </c:pt>
                <c:pt idx="35">
                  <c:v>41121</c:v>
                </c:pt>
                <c:pt idx="36">
                  <c:v>41152</c:v>
                </c:pt>
                <c:pt idx="37">
                  <c:v>41182</c:v>
                </c:pt>
                <c:pt idx="38">
                  <c:v>41213</c:v>
                </c:pt>
                <c:pt idx="39">
                  <c:v>41243</c:v>
                </c:pt>
                <c:pt idx="40">
                  <c:v>41274</c:v>
                </c:pt>
                <c:pt idx="41">
                  <c:v>41305</c:v>
                </c:pt>
                <c:pt idx="42">
                  <c:v>41333</c:v>
                </c:pt>
                <c:pt idx="43">
                  <c:v>41364</c:v>
                </c:pt>
                <c:pt idx="44">
                  <c:v>41394</c:v>
                </c:pt>
                <c:pt idx="45">
                  <c:v>41425</c:v>
                </c:pt>
                <c:pt idx="46">
                  <c:v>41455</c:v>
                </c:pt>
                <c:pt idx="47">
                  <c:v>41486</c:v>
                </c:pt>
                <c:pt idx="48">
                  <c:v>41517</c:v>
                </c:pt>
                <c:pt idx="49">
                  <c:v>41547</c:v>
                </c:pt>
                <c:pt idx="50">
                  <c:v>41578</c:v>
                </c:pt>
                <c:pt idx="51">
                  <c:v>41608</c:v>
                </c:pt>
                <c:pt idx="52">
                  <c:v>41639</c:v>
                </c:pt>
                <c:pt idx="53">
                  <c:v>41670</c:v>
                </c:pt>
                <c:pt idx="54">
                  <c:v>41698</c:v>
                </c:pt>
                <c:pt idx="55">
                  <c:v>41729</c:v>
                </c:pt>
                <c:pt idx="56">
                  <c:v>41759</c:v>
                </c:pt>
                <c:pt idx="57">
                  <c:v>41790</c:v>
                </c:pt>
                <c:pt idx="58">
                  <c:v>41820</c:v>
                </c:pt>
              </c:numCache>
            </c:numRef>
          </c:cat>
          <c:val>
            <c:numRef>
              <c:f>[0]!budgetdata</c:f>
              <c:numCache>
                <c:formatCode>###,###,###,###,##0.00</c:formatCode>
                <c:ptCount val="59"/>
                <c:pt idx="0">
                  <c:v>132.19</c:v>
                </c:pt>
                <c:pt idx="1">
                  <c:v>146.28</c:v>
                </c:pt>
                <c:pt idx="2">
                  <c:v>109.01</c:v>
                </c:pt>
                <c:pt idx="3">
                  <c:v>144.84</c:v>
                </c:pt>
                <c:pt idx="4">
                  <c:v>0</c:v>
                </c:pt>
                <c:pt idx="5">
                  <c:v>51.8</c:v>
                </c:pt>
                <c:pt idx="6">
                  <c:v>60.69</c:v>
                </c:pt>
                <c:pt idx="7">
                  <c:v>60.4</c:v>
                </c:pt>
                <c:pt idx="8">
                  <c:v>74.38</c:v>
                </c:pt>
                <c:pt idx="9">
                  <c:v>89.48</c:v>
                </c:pt>
                <c:pt idx="10">
                  <c:v>203.7</c:v>
                </c:pt>
                <c:pt idx="11">
                  <c:v>132.30000000000001</c:v>
                </c:pt>
                <c:pt idx="12">
                  <c:v>161.24</c:v>
                </c:pt>
                <c:pt idx="13">
                  <c:v>282.32</c:v>
                </c:pt>
                <c:pt idx="14">
                  <c:v>240.19</c:v>
                </c:pt>
                <c:pt idx="15">
                  <c:v>375.74</c:v>
                </c:pt>
                <c:pt idx="16">
                  <c:v>0</c:v>
                </c:pt>
                <c:pt idx="17">
                  <c:v>78.430000000000007</c:v>
                </c:pt>
                <c:pt idx="18">
                  <c:v>0</c:v>
                </c:pt>
                <c:pt idx="19">
                  <c:v>115.97</c:v>
                </c:pt>
                <c:pt idx="20">
                  <c:v>109.21</c:v>
                </c:pt>
                <c:pt idx="21">
                  <c:v>148.41999999999999</c:v>
                </c:pt>
                <c:pt idx="22">
                  <c:v>246.71</c:v>
                </c:pt>
                <c:pt idx="23">
                  <c:v>123.36</c:v>
                </c:pt>
                <c:pt idx="24">
                  <c:v>203.03</c:v>
                </c:pt>
                <c:pt idx="25">
                  <c:v>281.02</c:v>
                </c:pt>
                <c:pt idx="26">
                  <c:v>234.1</c:v>
                </c:pt>
                <c:pt idx="27">
                  <c:v>342.22</c:v>
                </c:pt>
                <c:pt idx="28">
                  <c:v>0</c:v>
                </c:pt>
                <c:pt idx="29">
                  <c:v>84.89</c:v>
                </c:pt>
                <c:pt idx="30">
                  <c:v>118.23</c:v>
                </c:pt>
                <c:pt idx="31">
                  <c:v>176.17</c:v>
                </c:pt>
                <c:pt idx="32">
                  <c:v>110.73</c:v>
                </c:pt>
                <c:pt idx="33">
                  <c:v>167.72</c:v>
                </c:pt>
                <c:pt idx="34">
                  <c:v>269.8</c:v>
                </c:pt>
                <c:pt idx="35">
                  <c:v>177.1</c:v>
                </c:pt>
                <c:pt idx="36">
                  <c:v>213.6</c:v>
                </c:pt>
                <c:pt idx="37">
                  <c:v>280.7</c:v>
                </c:pt>
                <c:pt idx="38">
                  <c:v>234.3</c:v>
                </c:pt>
                <c:pt idx="39">
                  <c:v>325.89999999999998</c:v>
                </c:pt>
                <c:pt idx="40">
                  <c:v>0</c:v>
                </c:pt>
                <c:pt idx="41">
                  <c:v>170.34</c:v>
                </c:pt>
                <c:pt idx="42">
                  <c:v>119.44</c:v>
                </c:pt>
                <c:pt idx="43">
                  <c:v>195.81</c:v>
                </c:pt>
                <c:pt idx="44">
                  <c:v>144.79</c:v>
                </c:pt>
                <c:pt idx="45">
                  <c:v>191.08</c:v>
                </c:pt>
                <c:pt idx="46">
                  <c:v>237.16</c:v>
                </c:pt>
                <c:pt idx="47">
                  <c:v>169.71</c:v>
                </c:pt>
                <c:pt idx="48">
                  <c:v>208.88</c:v>
                </c:pt>
                <c:pt idx="49">
                  <c:v>300.39</c:v>
                </c:pt>
                <c:pt idx="50">
                  <c:v>327.62</c:v>
                </c:pt>
                <c:pt idx="51">
                  <c:v>398.89</c:v>
                </c:pt>
                <c:pt idx="52">
                  <c:v>918.89</c:v>
                </c:pt>
                <c:pt idx="53">
                  <c:v>164.53</c:v>
                </c:pt>
                <c:pt idx="54">
                  <c:v>90.43</c:v>
                </c:pt>
                <c:pt idx="55">
                  <c:v>212.55</c:v>
                </c:pt>
                <c:pt idx="56">
                  <c:v>135.41999999999999</c:v>
                </c:pt>
                <c:pt idx="57">
                  <c:v>263.60000000000002</c:v>
                </c:pt>
                <c:pt idx="58">
                  <c:v>373.15</c:v>
                </c:pt>
              </c:numCache>
            </c:numRef>
          </c:val>
          <c:smooth val="0"/>
        </c:ser>
        <c:dLbls>
          <c:showLegendKey val="0"/>
          <c:showVal val="0"/>
          <c:showCatName val="0"/>
          <c:showSerName val="0"/>
          <c:showPercent val="0"/>
          <c:showBubbleSize val="0"/>
        </c:dLbls>
        <c:marker val="1"/>
        <c:smooth val="0"/>
        <c:axId val="225532928"/>
        <c:axId val="226648832"/>
      </c:lineChart>
      <c:dateAx>
        <c:axId val="225532928"/>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26648832"/>
        <c:crosses val="autoZero"/>
        <c:auto val="0"/>
        <c:lblOffset val="100"/>
        <c:baseTimeUnit val="days"/>
        <c:majorUnit val="2"/>
        <c:majorTimeUnit val="months"/>
        <c:minorUnit val="82"/>
        <c:minorTimeUnit val="days"/>
      </c:dateAx>
      <c:valAx>
        <c:axId val="226648832"/>
        <c:scaling>
          <c:orientation val="minMax"/>
        </c:scaling>
        <c:delete val="0"/>
        <c:axPos val="l"/>
        <c:numFmt formatCode="#,##0_);\(#,##0\)" sourceLinked="0"/>
        <c:majorTickMark val="out"/>
        <c:minorTickMark val="none"/>
        <c:tickLblPos val="nextTo"/>
        <c:crossAx val="225532928"/>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55</xdr:row>
      <xdr:rowOff>9525</xdr:rowOff>
    </xdr:to>
    <xdr:sp macro="" textlink="">
      <xdr:nvSpPr>
        <xdr:cNvPr id="5" name="TextBox 4"/>
        <xdr:cNvSpPr txBox="1">
          <a:spLocks noChangeArrowheads="1"/>
        </xdr:cNvSpPr>
      </xdr:nvSpPr>
      <xdr:spPr bwMode="auto">
        <a:xfrm>
          <a:off x="11206" y="2240056"/>
          <a:ext cx="6576483" cy="7865969"/>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000" b="0" i="0" baseline="0">
            <a:solidFill>
              <a:schemeClr val="tx1"/>
            </a:solidFill>
            <a:effectLst/>
            <a:latin typeface="+mn-lt"/>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lt"/>
              <a:ea typeface="+mn-ea"/>
              <a:cs typeface="+mn-cs"/>
            </a:rPr>
            <a:t>　　上周（</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15</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21</a:t>
          </a:r>
          <a:r>
            <a:rPr lang="zh-CN" altLang="en-US" sz="1000" b="0" i="0" baseline="0">
              <a:solidFill>
                <a:schemeClr val="tx1"/>
              </a:solidFill>
              <a:effectLst/>
              <a:latin typeface="+mn-lt"/>
              <a:ea typeface="+mn-ea"/>
              <a:cs typeface="+mn-cs"/>
            </a:rPr>
            <a:t>日）环保板块（中信环保指数）下跌</a:t>
          </a:r>
          <a:r>
            <a:rPr lang="en-US" altLang="zh-CN" sz="1000" b="0" i="0" baseline="0">
              <a:solidFill>
                <a:schemeClr val="tx1"/>
              </a:solidFill>
              <a:effectLst/>
              <a:latin typeface="+mn-lt"/>
              <a:ea typeface="+mn-ea"/>
              <a:cs typeface="+mn-cs"/>
            </a:rPr>
            <a:t>2.68%</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下跌</a:t>
          </a:r>
          <a:r>
            <a:rPr lang="en-US" altLang="zh-CN" sz="1000" b="0" i="0" baseline="0">
              <a:solidFill>
                <a:schemeClr val="tx1"/>
              </a:solidFill>
              <a:effectLst/>
              <a:latin typeface="+mn-lt"/>
              <a:ea typeface="+mn-ea"/>
              <a:cs typeface="+mn-cs"/>
            </a:rPr>
            <a:t>0.54%</a:t>
          </a:r>
          <a:r>
            <a:rPr lang="zh-CN" altLang="en-US" sz="1000" b="0" i="0" baseline="0">
              <a:solidFill>
                <a:schemeClr val="tx1"/>
              </a:solidFill>
              <a:effectLst/>
              <a:latin typeface="+mn-lt"/>
              <a:ea typeface="+mn-ea"/>
              <a:cs typeface="+mn-cs"/>
            </a:rPr>
            <a:t>，中信环保指数跑输沪深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2.14</a:t>
          </a:r>
          <a:r>
            <a:rPr lang="zh-CN" altLang="en-US" sz="1000" b="0" i="0" baseline="0">
              <a:solidFill>
                <a:schemeClr val="tx1"/>
              </a:solidFill>
              <a:effectLst/>
              <a:latin typeface="+mn-lt"/>
              <a:ea typeface="+mn-ea"/>
              <a:cs typeface="+mn-cs"/>
            </a:rPr>
            <a:t>个百分点。分板块来看，环保工程及服务（申万）下跌</a:t>
          </a:r>
          <a:r>
            <a:rPr lang="en-US" altLang="zh-CN" sz="1000" b="0" i="0" baseline="0">
              <a:solidFill>
                <a:schemeClr val="tx1"/>
              </a:solidFill>
              <a:effectLst/>
              <a:latin typeface="+mn-lt"/>
              <a:ea typeface="+mn-ea"/>
              <a:cs typeface="+mn-cs"/>
            </a:rPr>
            <a:t>0.69%</a:t>
          </a:r>
          <a:r>
            <a:rPr lang="zh-CN" altLang="en-US" sz="1000" b="0" i="0" baseline="0">
              <a:solidFill>
                <a:schemeClr val="tx1"/>
              </a:solidFill>
              <a:effectLst/>
              <a:latin typeface="+mn-lt"/>
              <a:ea typeface="+mn-ea"/>
              <a:cs typeface="+mn-cs"/>
            </a:rPr>
            <a:t>，环保设备（申万）下跌</a:t>
          </a:r>
          <a:r>
            <a:rPr lang="en-US" altLang="zh-CN" sz="1000" b="0" i="0" baseline="0">
              <a:solidFill>
                <a:schemeClr val="tx1"/>
              </a:solidFill>
              <a:effectLst/>
              <a:latin typeface="+mn-lt"/>
              <a:ea typeface="+mn-ea"/>
              <a:cs typeface="+mn-cs"/>
            </a:rPr>
            <a:t>1.33%</a:t>
          </a:r>
          <a:r>
            <a:rPr lang="zh-CN" altLang="en-US" sz="1000" b="0" i="0" baseline="0">
              <a:solidFill>
                <a:schemeClr val="tx1"/>
              </a:solidFill>
              <a:effectLst/>
              <a:latin typeface="+mn-lt"/>
              <a:ea typeface="+mn-ea"/>
              <a:cs typeface="+mn-cs"/>
            </a:rPr>
            <a:t>，水务（申万）上涨</a:t>
          </a:r>
          <a:r>
            <a:rPr lang="en-US" altLang="zh-CN" sz="1000" b="0" i="0" baseline="0">
              <a:solidFill>
                <a:schemeClr val="tx1"/>
              </a:solidFill>
              <a:effectLst/>
              <a:latin typeface="+mn-lt"/>
              <a:ea typeface="+mn-ea"/>
              <a:cs typeface="+mn-cs"/>
            </a:rPr>
            <a:t>1.37%</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）国家发展改革委近日发布</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国家应对气候变化规划</a:t>
          </a:r>
          <a:r>
            <a:rPr lang="en-US" altLang="zh-CN" sz="1000" b="0" i="0" baseline="0">
              <a:solidFill>
                <a:schemeClr val="tx1"/>
              </a:solidFill>
              <a:effectLst/>
              <a:latin typeface="+mn-ea"/>
              <a:ea typeface="+mn-ea"/>
              <a:cs typeface="+mn-cs"/>
            </a:rPr>
            <a:t>(2014—2020</a:t>
          </a:r>
          <a:r>
            <a:rPr lang="zh-CN" altLang="en-US" sz="1000" b="0" i="0" baseline="0">
              <a:solidFill>
                <a:schemeClr val="tx1"/>
              </a:solidFill>
              <a:effectLst/>
              <a:latin typeface="+mn-ea"/>
              <a:ea typeface="+mn-ea"/>
              <a:cs typeface="+mn-cs"/>
            </a:rPr>
            <a:t>年</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，这是我国第一部应对气候变化中长期规划。规划明确控制温室气体排放等重点任务，提出根据我国的主体功能区定位来制定区域应对气候变化政策，逐步建立我国碳排放交易市场。。</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）发改委、环保部、国家能源局近日印发</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煤电节能减排升级与改造行动计划 </a:t>
          </a:r>
          <a:r>
            <a:rPr lang="en-US" altLang="zh-CN" sz="1000" b="0" i="0" baseline="0">
              <a:solidFill>
                <a:schemeClr val="tx1"/>
              </a:solidFill>
              <a:effectLst/>
              <a:latin typeface="+mn-ea"/>
              <a:ea typeface="+mn-ea"/>
              <a:cs typeface="+mn-cs"/>
            </a:rPr>
            <a:t>(2014-2020</a:t>
          </a:r>
          <a:r>
            <a:rPr lang="zh-CN" altLang="en-US" sz="1000" b="0" i="0" baseline="0">
              <a:solidFill>
                <a:schemeClr val="tx1"/>
              </a:solidFill>
              <a:effectLst/>
              <a:latin typeface="+mn-ea"/>
              <a:ea typeface="+mn-ea"/>
              <a:cs typeface="+mn-cs"/>
            </a:rPr>
            <a:t>年</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的通知：</a:t>
          </a:r>
          <a:r>
            <a:rPr lang="zh-CN" altLang="en-US" sz="1000">
              <a:effectLst/>
            </a:rPr>
            <a:t>在执行更严格能效环保标准的前提下，到</a:t>
          </a:r>
          <a:r>
            <a:rPr lang="en-US" altLang="zh-CN" sz="1000">
              <a:effectLst/>
            </a:rPr>
            <a:t>2020</a:t>
          </a:r>
          <a:r>
            <a:rPr lang="zh-CN" altLang="en-US" sz="1000">
              <a:effectLst/>
            </a:rPr>
            <a:t>年，力争使煤炭占一次能源消费比重下降到</a:t>
          </a:r>
          <a:r>
            <a:rPr lang="en-US" altLang="zh-CN" sz="1000">
              <a:effectLst/>
            </a:rPr>
            <a:t>62%</a:t>
          </a:r>
          <a:r>
            <a:rPr lang="zh-CN" altLang="en-US" sz="1000">
              <a:effectLst/>
            </a:rPr>
            <a:t>以内，电煤占煤炭消费比重提高到</a:t>
          </a:r>
          <a:r>
            <a:rPr lang="en-US" altLang="zh-CN" sz="1000">
              <a:effectLst/>
            </a:rPr>
            <a:t>60%</a:t>
          </a:r>
          <a:r>
            <a:rPr lang="zh-CN" altLang="en-US" sz="1000">
              <a:effectLst/>
            </a:rPr>
            <a:t>以上。同时加强新建机组准入控制、加快现役机组升级</a:t>
          </a:r>
          <a:r>
            <a:rPr lang="zh-CN" altLang="en-US" sz="1000" b="0" i="0" baseline="0">
              <a:solidFill>
                <a:schemeClr val="tx1"/>
              </a:solidFill>
              <a:effectLst/>
              <a:latin typeface="+mn-ea"/>
              <a:ea typeface="+mn-ea"/>
              <a:cs typeface="+mn-cs"/>
            </a:rPr>
            <a:t>改造、提升机组负荷率和运行质量、推进技术创新和集成应用、完善配套政策措施和抓好任务落实和监管。                      </a:t>
          </a:r>
          <a:endParaRPr lang="en-US" altLang="zh-CN" sz="1000" b="0"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3</a:t>
          </a:r>
          <a:r>
            <a:rPr lang="zh-CN" altLang="en-US" sz="1000" b="0" i="0" baseline="0">
              <a:solidFill>
                <a:schemeClr val="tx1"/>
              </a:solidFill>
              <a:effectLst/>
              <a:latin typeface="+mn-ea"/>
              <a:ea typeface="+mn-ea"/>
              <a:cs typeface="+mn-cs"/>
            </a:rPr>
            <a:t>）日前环保部联合六部委出台淘汰黄标车和老旧车方案，预计到</a:t>
          </a:r>
          <a:r>
            <a:rPr lang="en-US" altLang="zh-CN" sz="1000" b="0" i="0" baseline="0">
              <a:solidFill>
                <a:schemeClr val="tx1"/>
              </a:solidFill>
              <a:effectLst/>
              <a:latin typeface="+mn-ea"/>
              <a:ea typeface="+mn-ea"/>
              <a:cs typeface="+mn-cs"/>
            </a:rPr>
            <a:t>2015 </a:t>
          </a:r>
          <a:r>
            <a:rPr lang="zh-CN" altLang="en-US" sz="1000" b="0" i="0" baseline="0">
              <a:solidFill>
                <a:schemeClr val="tx1"/>
              </a:solidFill>
              <a:effectLst/>
              <a:latin typeface="+mn-ea"/>
              <a:ea typeface="+mn-ea"/>
              <a:cs typeface="+mn-cs"/>
            </a:rPr>
            <a:t>年，基本淘汰京津冀、长三角、珠三角等区域内的</a:t>
          </a:r>
          <a:r>
            <a:rPr lang="en-US" altLang="zh-CN" sz="1000" b="0" i="0" baseline="0">
              <a:solidFill>
                <a:schemeClr val="tx1"/>
              </a:solidFill>
              <a:effectLst/>
              <a:latin typeface="+mn-ea"/>
              <a:ea typeface="+mn-ea"/>
              <a:cs typeface="+mn-cs"/>
            </a:rPr>
            <a:t>500</a:t>
          </a:r>
          <a:r>
            <a:rPr lang="zh-CN" altLang="en-US" sz="1000" b="0" i="0" baseline="0">
              <a:solidFill>
                <a:schemeClr val="tx1"/>
              </a:solidFill>
              <a:effectLst/>
              <a:latin typeface="+mn-ea"/>
              <a:ea typeface="+mn-ea"/>
              <a:cs typeface="+mn-cs"/>
            </a:rPr>
            <a:t>万辆黄标车；到</a:t>
          </a:r>
          <a:r>
            <a:rPr lang="en-US" altLang="zh-CN" sz="1000" b="0" i="0" baseline="0">
              <a:solidFill>
                <a:schemeClr val="tx1"/>
              </a:solidFill>
              <a:effectLst/>
              <a:latin typeface="+mn-ea"/>
              <a:ea typeface="+mn-ea"/>
              <a:cs typeface="+mn-cs"/>
            </a:rPr>
            <a:t>2017 </a:t>
          </a:r>
          <a:r>
            <a:rPr lang="zh-CN" altLang="en-US" sz="1000" b="0" i="0" baseline="0">
              <a:solidFill>
                <a:schemeClr val="tx1"/>
              </a:solidFill>
              <a:effectLst/>
              <a:latin typeface="+mn-ea"/>
              <a:ea typeface="+mn-ea"/>
              <a:cs typeface="+mn-cs"/>
            </a:rPr>
            <a:t>年基本淘汰全国范围的黄标车。方案要求今年</a:t>
          </a:r>
          <a:r>
            <a:rPr lang="en-US" altLang="zh-CN" sz="1000" b="0" i="0" baseline="0">
              <a:solidFill>
                <a:schemeClr val="tx1"/>
              </a:solidFill>
              <a:effectLst/>
              <a:latin typeface="+mn-ea"/>
              <a:ea typeface="+mn-ea"/>
              <a:cs typeface="+mn-cs"/>
            </a:rPr>
            <a:t>10</a:t>
          </a:r>
          <a:r>
            <a:rPr lang="zh-CN" altLang="en-US" sz="1000" b="0" i="0" baseline="0">
              <a:solidFill>
                <a:schemeClr val="tx1"/>
              </a:solidFill>
              <a:effectLst/>
              <a:latin typeface="+mn-ea"/>
              <a:ea typeface="+mn-ea"/>
              <a:cs typeface="+mn-cs"/>
            </a:rPr>
            <a:t>月底前，重点区域地级及以上城市完成黄标车限行和禁行区域划定工作；年底前实施限行区域黄标车分时段限行，城市核心区域全天禁行； </a:t>
          </a:r>
          <a:r>
            <a:rPr lang="en-US" altLang="zh-CN" sz="1000" b="0" i="0" baseline="0">
              <a:solidFill>
                <a:schemeClr val="tx1"/>
              </a:solidFill>
              <a:effectLst/>
              <a:latin typeface="+mn-ea"/>
              <a:ea typeface="+mn-ea"/>
              <a:cs typeface="+mn-cs"/>
            </a:rPr>
            <a:t>2015</a:t>
          </a:r>
          <a:r>
            <a:rPr lang="zh-CN" altLang="en-US" sz="1000" b="0" i="0" baseline="0">
              <a:solidFill>
                <a:schemeClr val="tx1"/>
              </a:solidFill>
              <a:effectLst/>
              <a:latin typeface="+mn-ea"/>
              <a:ea typeface="+mn-ea"/>
              <a:cs typeface="+mn-cs"/>
            </a:rPr>
            <a:t>年</a:t>
          </a:r>
          <a:r>
            <a:rPr lang="en-US" altLang="zh-CN" sz="1000" b="0" i="0" baseline="0">
              <a:solidFill>
                <a:schemeClr val="tx1"/>
              </a:solidFill>
              <a:effectLst/>
              <a:latin typeface="+mn-ea"/>
              <a:ea typeface="+mn-ea"/>
              <a:cs typeface="+mn-cs"/>
            </a:rPr>
            <a:t>6</a:t>
          </a:r>
          <a:r>
            <a:rPr lang="zh-CN" altLang="en-US" sz="1000" b="0" i="0" baseline="0">
              <a:solidFill>
                <a:schemeClr val="tx1"/>
              </a:solidFill>
              <a:effectLst/>
              <a:latin typeface="+mn-ea"/>
              <a:ea typeface="+mn-ea"/>
              <a:cs typeface="+mn-cs"/>
            </a:rPr>
            <a:t>月底前，所有地级及以上城市实现黄标车限行、禁行。</a:t>
          </a:r>
          <a:r>
            <a:rPr lang="en-US" altLang="zh-CN" sz="1000" b="0" i="0" baseline="0">
              <a:solidFill>
                <a:schemeClr val="tx1"/>
              </a:solidFill>
              <a:effectLst/>
              <a:latin typeface="+mn-ea"/>
              <a:ea typeface="+mn-ea"/>
              <a:cs typeface="+mn-cs"/>
            </a:rPr>
            <a:t>   </a:t>
          </a: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）碧水源发布：</a:t>
          </a:r>
          <a:r>
            <a:rPr lang="en-US" altLang="zh-CN" sz="1000" b="0" i="0" baseline="0">
              <a:effectLst/>
              <a:latin typeface="+mn-lt"/>
              <a:ea typeface="+mn-ea"/>
              <a:cs typeface="+mn-cs"/>
            </a:rPr>
            <a:t>1</a:t>
          </a:r>
          <a:r>
            <a:rPr lang="zh-CN" altLang="en-US" sz="1000" b="0" i="0" baseline="0">
              <a:solidFill>
                <a:schemeClr val="tx1"/>
              </a:solidFill>
              <a:effectLst/>
              <a:latin typeface="+mn-lt"/>
              <a:ea typeface="+mn-ea"/>
              <a:cs typeface="+mn-cs"/>
            </a:rPr>
            <a:t>）中标通知公告：碧水源收到招标人太原市排水管理处及招标代理机构中招康泰项目管理有限公司发来的</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中标通知书</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，确定碧水源为“晋阳污水厂一期建设项目</a:t>
          </a:r>
          <a:r>
            <a:rPr lang="en-US" altLang="zh-CN" sz="1000" b="0" i="0" baseline="0">
              <a:solidFill>
                <a:schemeClr val="tx1"/>
              </a:solidFill>
              <a:effectLst/>
              <a:latin typeface="+mn-lt"/>
              <a:ea typeface="+mn-ea"/>
              <a:cs typeface="+mn-cs"/>
            </a:rPr>
            <a:t>EPC </a:t>
          </a:r>
          <a:r>
            <a:rPr lang="zh-CN" altLang="en-US" sz="1000" b="0" i="0" baseline="0">
              <a:solidFill>
                <a:schemeClr val="tx1"/>
              </a:solidFill>
              <a:effectLst/>
              <a:latin typeface="+mn-lt"/>
              <a:ea typeface="+mn-ea"/>
              <a:cs typeface="+mn-cs"/>
            </a:rPr>
            <a:t>总承包”项目的中标人。中标价为</a:t>
          </a:r>
          <a:r>
            <a:rPr lang="en-US" altLang="zh-CN" sz="1000" b="0" i="0" baseline="0">
              <a:solidFill>
                <a:schemeClr val="tx1"/>
              </a:solidFill>
              <a:effectLst/>
              <a:latin typeface="+mn-lt"/>
              <a:ea typeface="+mn-ea"/>
              <a:cs typeface="+mn-cs"/>
            </a:rPr>
            <a:t>EPC</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1,096,431,117.52 </a:t>
          </a:r>
          <a:r>
            <a:rPr lang="zh-CN" altLang="en-US" sz="1000" b="0" i="0" baseline="0">
              <a:solidFill>
                <a:schemeClr val="tx1"/>
              </a:solidFill>
              <a:effectLst/>
              <a:latin typeface="+mn-lt"/>
              <a:ea typeface="+mn-ea"/>
              <a:cs typeface="+mn-cs"/>
            </a:rPr>
            <a:t>元、</a:t>
          </a:r>
          <a:r>
            <a:rPr lang="en-US" altLang="zh-CN" sz="1000" b="0" i="0" baseline="0">
              <a:solidFill>
                <a:schemeClr val="tx1"/>
              </a:solidFill>
              <a:effectLst/>
              <a:latin typeface="+mn-lt"/>
              <a:ea typeface="+mn-ea"/>
              <a:cs typeface="+mn-cs"/>
            </a:rPr>
            <a:t>MBR</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1.451 </a:t>
          </a:r>
          <a:r>
            <a:rPr lang="zh-CN" altLang="en-US" sz="1000" b="0" i="0" baseline="0">
              <a:solidFill>
                <a:schemeClr val="tx1"/>
              </a:solidFill>
              <a:effectLst/>
              <a:latin typeface="+mn-lt"/>
              <a:ea typeface="+mn-ea"/>
              <a:cs typeface="+mn-cs"/>
            </a:rPr>
            <a:t>元</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立方米、</a:t>
          </a:r>
          <a:r>
            <a:rPr lang="en-US" altLang="zh-CN" sz="1000" b="0" i="0" baseline="0">
              <a:solidFill>
                <a:schemeClr val="tx1"/>
              </a:solidFill>
              <a:effectLst/>
              <a:latin typeface="+mn-lt"/>
              <a:ea typeface="+mn-ea"/>
              <a:cs typeface="+mn-cs"/>
            </a:rPr>
            <a:t>A/A/O</a:t>
          </a:r>
          <a:r>
            <a:rPr lang="zh-CN" altLang="en-US" sz="1000" b="0" i="0" baseline="0">
              <a:solidFill>
                <a:schemeClr val="tx1"/>
              </a:solidFill>
              <a:effectLst/>
              <a:latin typeface="+mn-lt"/>
              <a:ea typeface="+mn-ea"/>
              <a:cs typeface="+mn-cs"/>
            </a:rPr>
            <a:t>：</a:t>
          </a:r>
          <a:r>
            <a:rPr lang="en-US" altLang="zh-CN" sz="1000" b="0" i="0" baseline="0">
              <a:solidFill>
                <a:schemeClr val="tx1"/>
              </a:solidFill>
              <a:effectLst/>
              <a:latin typeface="+mn-lt"/>
              <a:ea typeface="+mn-ea"/>
              <a:cs typeface="+mn-cs"/>
            </a:rPr>
            <a:t>1.501 </a:t>
          </a:r>
          <a:r>
            <a:rPr lang="zh-CN" altLang="en-US" sz="1000" b="0" i="0" baseline="0">
              <a:solidFill>
                <a:schemeClr val="tx1"/>
              </a:solidFill>
              <a:effectLst/>
              <a:latin typeface="+mn-lt"/>
              <a:ea typeface="+mn-ea"/>
              <a:cs typeface="+mn-cs"/>
            </a:rPr>
            <a:t>元</a:t>
          </a:r>
          <a:r>
            <a:rPr lang="en-US" altLang="zh-CN" sz="1000" b="0" i="0" baseline="0">
              <a:solidFill>
                <a:schemeClr val="tx1"/>
              </a:solidFill>
              <a:effectLst/>
              <a:latin typeface="+mn-lt"/>
              <a:ea typeface="+mn-ea"/>
              <a:cs typeface="+mn-cs"/>
            </a:rPr>
            <a:t>/</a:t>
          </a:r>
          <a:r>
            <a:rPr lang="zh-CN" altLang="en-US" sz="1000" b="0" i="0" baseline="0">
              <a:solidFill>
                <a:schemeClr val="tx1"/>
              </a:solidFill>
              <a:effectLst/>
              <a:latin typeface="+mn-lt"/>
              <a:ea typeface="+mn-ea"/>
              <a:cs typeface="+mn-cs"/>
            </a:rPr>
            <a:t>立方米。</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）部分已授予股票期权注销完成的公告：公司两类共</a:t>
          </a:r>
          <a:r>
            <a:rPr lang="en-US" altLang="zh-CN" sz="1000" b="0" i="0" baseline="0">
              <a:solidFill>
                <a:schemeClr val="tx1"/>
              </a:solidFill>
              <a:effectLst/>
              <a:latin typeface="+mn-lt"/>
              <a:ea typeface="+mn-ea"/>
              <a:cs typeface="+mn-cs"/>
            </a:rPr>
            <a:t>14</a:t>
          </a:r>
          <a:r>
            <a:rPr lang="zh-CN" altLang="en-US" sz="1000" b="0" i="0" baseline="0">
              <a:solidFill>
                <a:schemeClr val="tx1"/>
              </a:solidFill>
              <a:effectLst/>
              <a:latin typeface="+mn-lt"/>
              <a:ea typeface="+mn-ea"/>
              <a:cs typeface="+mn-cs"/>
            </a:rPr>
            <a:t>人的</a:t>
          </a:r>
          <a:r>
            <a:rPr lang="en-US" altLang="zh-CN" sz="1000" b="0" i="0" baseline="0">
              <a:solidFill>
                <a:schemeClr val="tx1"/>
              </a:solidFill>
              <a:effectLst/>
              <a:latin typeface="+mn-lt"/>
              <a:ea typeface="+mn-ea"/>
              <a:cs typeface="+mn-cs"/>
            </a:rPr>
            <a:t>1,240,046</a:t>
          </a:r>
          <a:r>
            <a:rPr lang="zh-CN" altLang="en-US" sz="1000" b="0" i="0" baseline="0">
              <a:solidFill>
                <a:schemeClr val="tx1"/>
              </a:solidFill>
              <a:effectLst/>
              <a:latin typeface="+mn-lt"/>
              <a:ea typeface="+mn-ea"/>
              <a:cs typeface="+mn-cs"/>
            </a:rPr>
            <a:t>份未行权股票期权注销事宜已于</a:t>
          </a:r>
          <a:r>
            <a:rPr lang="en-US" altLang="zh-CN" sz="1000" b="0" i="0" baseline="0">
              <a:solidFill>
                <a:schemeClr val="tx1"/>
              </a:solidFill>
              <a:effectLst/>
              <a:latin typeface="+mn-lt"/>
              <a:ea typeface="+mn-ea"/>
              <a:cs typeface="+mn-cs"/>
            </a:rPr>
            <a:t>2014</a:t>
          </a:r>
          <a:r>
            <a:rPr lang="zh-CN" altLang="en-US" sz="1000" b="0" i="0" baseline="0">
              <a:solidFill>
                <a:schemeClr val="tx1"/>
              </a:solidFill>
              <a:effectLst/>
              <a:latin typeface="+mn-lt"/>
              <a:ea typeface="+mn-ea"/>
              <a:cs typeface="+mn-cs"/>
            </a:rPr>
            <a:t>年</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16</a:t>
          </a:r>
          <a:r>
            <a:rPr lang="zh-CN" altLang="en-US" sz="1000" b="0" i="0" baseline="0">
              <a:solidFill>
                <a:schemeClr val="tx1"/>
              </a:solidFill>
              <a:effectLst/>
              <a:latin typeface="+mn-lt"/>
              <a:ea typeface="+mn-ea"/>
              <a:cs typeface="+mn-cs"/>
            </a:rPr>
            <a:t>日办理完毕。</a:t>
          </a:r>
          <a:r>
            <a:rPr lang="en-US" altLang="zh-CN" sz="1000" b="0" i="0" baseline="0">
              <a:solidFill>
                <a:schemeClr val="tx1"/>
              </a:solidFill>
              <a:effectLst/>
              <a:latin typeface="+mn-lt"/>
              <a:ea typeface="+mn-ea"/>
              <a:cs typeface="+mn-cs"/>
            </a:rPr>
            <a:t>3</a:t>
          </a:r>
          <a:r>
            <a:rPr lang="zh-CN" altLang="en-US" sz="1000" b="0" i="0" baseline="0">
              <a:solidFill>
                <a:schemeClr val="tx1"/>
              </a:solidFill>
              <a:effectLst/>
              <a:latin typeface="+mn-lt"/>
              <a:ea typeface="+mn-ea"/>
              <a:cs typeface="+mn-cs"/>
            </a:rPr>
            <a:t>）第一期中期票据发行结果公告：公司于</a:t>
          </a:r>
          <a:r>
            <a:rPr lang="en-US" altLang="zh-CN" sz="1000" b="0" i="0" baseline="0">
              <a:solidFill>
                <a:schemeClr val="tx1"/>
              </a:solidFill>
              <a:effectLst/>
              <a:latin typeface="+mn-lt"/>
              <a:ea typeface="+mn-ea"/>
              <a:cs typeface="+mn-cs"/>
            </a:rPr>
            <a:t>2014</a:t>
          </a:r>
          <a:r>
            <a:rPr lang="zh-CN" altLang="en-US" sz="1000" b="0" i="0" baseline="0">
              <a:solidFill>
                <a:schemeClr val="tx1"/>
              </a:solidFill>
              <a:effectLst/>
              <a:latin typeface="+mn-lt"/>
              <a:ea typeface="+mn-ea"/>
              <a:cs typeface="+mn-cs"/>
            </a:rPr>
            <a:t>年</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15</a:t>
          </a:r>
          <a:r>
            <a:rPr lang="zh-CN" altLang="en-US" sz="1000" b="0" i="0" baseline="0">
              <a:solidFill>
                <a:schemeClr val="tx1"/>
              </a:solidFill>
              <a:effectLst/>
              <a:latin typeface="+mn-lt"/>
              <a:ea typeface="+mn-ea"/>
              <a:cs typeface="+mn-cs"/>
            </a:rPr>
            <a:t>日</a:t>
          </a:r>
          <a:r>
            <a:rPr lang="en-US" altLang="zh-CN" sz="1000" b="0" i="0" baseline="0">
              <a:solidFill>
                <a:schemeClr val="tx1"/>
              </a:solidFill>
              <a:effectLst/>
              <a:latin typeface="+mn-lt"/>
              <a:ea typeface="+mn-ea"/>
              <a:cs typeface="+mn-cs"/>
            </a:rPr>
            <a:t>-2014</a:t>
          </a:r>
          <a:r>
            <a:rPr lang="zh-CN" altLang="en-US" sz="1000" b="0" i="0" baseline="0">
              <a:solidFill>
                <a:schemeClr val="tx1"/>
              </a:solidFill>
              <a:effectLst/>
              <a:latin typeface="+mn-lt"/>
              <a:ea typeface="+mn-ea"/>
              <a:cs typeface="+mn-cs"/>
            </a:rPr>
            <a:t>年</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16</a:t>
          </a:r>
          <a:r>
            <a:rPr lang="zh-CN" altLang="en-US" sz="1000" b="0" i="0" baseline="0">
              <a:solidFill>
                <a:schemeClr val="tx1"/>
              </a:solidFill>
              <a:effectLst/>
              <a:latin typeface="+mn-lt"/>
              <a:ea typeface="+mn-ea"/>
              <a:cs typeface="+mn-cs"/>
            </a:rPr>
            <a:t>日发行了“北京碧水源科技股份有限公司</a:t>
          </a:r>
          <a:r>
            <a:rPr lang="en-US" altLang="zh-CN" sz="1000" b="0" i="0" baseline="0">
              <a:solidFill>
                <a:schemeClr val="tx1"/>
              </a:solidFill>
              <a:effectLst/>
              <a:latin typeface="+mn-lt"/>
              <a:ea typeface="+mn-ea"/>
              <a:cs typeface="+mn-cs"/>
            </a:rPr>
            <a:t>2014</a:t>
          </a:r>
          <a:r>
            <a:rPr lang="zh-CN" altLang="en-US" sz="1000" b="0" i="0" baseline="0">
              <a:solidFill>
                <a:schemeClr val="tx1"/>
              </a:solidFill>
              <a:effectLst/>
              <a:latin typeface="+mn-lt"/>
              <a:ea typeface="+mn-ea"/>
              <a:cs typeface="+mn-cs"/>
            </a:rPr>
            <a:t>年度第一期中期票据”，中期融资券代码为</a:t>
          </a:r>
          <a:r>
            <a:rPr lang="en-US" altLang="zh-CN" sz="1000" b="0" i="0" baseline="0">
              <a:solidFill>
                <a:schemeClr val="tx1"/>
              </a:solidFill>
              <a:effectLst/>
              <a:latin typeface="+mn-lt"/>
              <a:ea typeface="+mn-ea"/>
              <a:cs typeface="+mn-cs"/>
            </a:rPr>
            <a:t>101469007</a:t>
          </a:r>
          <a:r>
            <a:rPr lang="zh-CN" altLang="en-US" sz="1000" b="0" i="0" baseline="0">
              <a:solidFill>
                <a:schemeClr val="tx1"/>
              </a:solidFill>
              <a:effectLst/>
              <a:latin typeface="+mn-lt"/>
              <a:ea typeface="+mn-ea"/>
              <a:cs typeface="+mn-cs"/>
            </a:rPr>
            <a:t>，期限为</a:t>
          </a:r>
          <a:r>
            <a:rPr lang="en-US" altLang="zh-CN" sz="1000" b="0" i="0" baseline="0">
              <a:solidFill>
                <a:schemeClr val="tx1"/>
              </a:solidFill>
              <a:effectLst/>
              <a:latin typeface="+mn-lt"/>
              <a:ea typeface="+mn-ea"/>
              <a:cs typeface="+mn-cs"/>
            </a:rPr>
            <a:t>3</a:t>
          </a:r>
          <a:r>
            <a:rPr lang="zh-CN" altLang="en-US" sz="1000" b="0" i="0" baseline="0">
              <a:solidFill>
                <a:schemeClr val="tx1"/>
              </a:solidFill>
              <a:effectLst/>
              <a:latin typeface="+mn-lt"/>
              <a:ea typeface="+mn-ea"/>
              <a:cs typeface="+mn-cs"/>
            </a:rPr>
            <a:t>年，实际发行总额</a:t>
          </a:r>
          <a:r>
            <a:rPr lang="en-US" altLang="zh-CN" sz="1000" b="0" i="0" baseline="0">
              <a:solidFill>
                <a:schemeClr val="tx1"/>
              </a:solidFill>
              <a:effectLst/>
              <a:latin typeface="+mn-lt"/>
              <a:ea typeface="+mn-ea"/>
              <a:cs typeface="+mn-cs"/>
            </a:rPr>
            <a:t>9</a:t>
          </a:r>
          <a:r>
            <a:rPr lang="zh-CN" altLang="en-US" sz="1000" b="0" i="0" baseline="0">
              <a:solidFill>
                <a:schemeClr val="tx1"/>
              </a:solidFill>
              <a:effectLst/>
              <a:latin typeface="+mn-lt"/>
              <a:ea typeface="+mn-ea"/>
              <a:cs typeface="+mn-cs"/>
            </a:rPr>
            <a:t>亿元，票面年利率为</a:t>
          </a:r>
          <a:r>
            <a:rPr lang="en-US" altLang="zh-CN" sz="1000" b="0" i="0" baseline="0">
              <a:solidFill>
                <a:schemeClr val="tx1"/>
              </a:solidFill>
              <a:effectLst/>
              <a:latin typeface="+mn-lt"/>
              <a:ea typeface="+mn-ea"/>
              <a:cs typeface="+mn-cs"/>
            </a:rPr>
            <a:t>6.00%</a:t>
          </a:r>
          <a:r>
            <a:rPr lang="zh-CN" altLang="en-US" sz="1000" b="0" i="0" baseline="0">
              <a:solidFill>
                <a:schemeClr val="tx1"/>
              </a:solidFill>
              <a:effectLst/>
              <a:latin typeface="+mn-lt"/>
              <a:ea typeface="+mn-ea"/>
              <a:cs typeface="+mn-cs"/>
            </a:rPr>
            <a:t>，计息方式为附息固定。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a:t>
          </a:r>
          <a:r>
            <a:rPr lang="en-US" altLang="zh-CN" sz="1000" b="0" i="0" u="none" strike="noStrike">
              <a:effectLst/>
              <a:latin typeface="+mn-lt"/>
              <a:ea typeface="+mn-ea"/>
              <a:cs typeface="+mn-cs"/>
            </a:rPr>
            <a:t>9</a:t>
          </a:r>
          <a:r>
            <a:rPr lang="zh-CN" altLang="en-US" sz="1000" b="0" i="0" u="none" strike="noStrike">
              <a:effectLst/>
              <a:latin typeface="+mn-lt"/>
              <a:ea typeface="+mn-ea"/>
              <a:cs typeface="+mn-cs"/>
            </a:rPr>
            <a:t>月</a:t>
          </a:r>
          <a:r>
            <a:rPr lang="en-US" altLang="zh-CN" sz="1000" b="0" i="0" u="none" strike="noStrike">
              <a:effectLst/>
              <a:latin typeface="+mn-lt"/>
              <a:ea typeface="+mn-ea"/>
              <a:cs typeface="+mn-cs"/>
            </a:rPr>
            <a:t>15</a:t>
          </a:r>
          <a:r>
            <a:rPr lang="zh-CN" altLang="en-US" sz="1000" b="0" i="0" u="none" strike="noStrike">
              <a:effectLst/>
              <a:latin typeface="+mn-lt"/>
              <a:ea typeface="+mn-ea"/>
              <a:cs typeface="+mn-cs"/>
            </a:rPr>
            <a:t>日，东营津膜环保科技有限公司（“发包方”）与津膜科技（“承包方”）签订了</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东营津膜环保科技有限公司</a:t>
          </a:r>
          <a:r>
            <a:rPr lang="en-US" altLang="zh-CN" sz="1000" b="0" i="0" u="none" strike="noStrike">
              <a:effectLst/>
              <a:latin typeface="+mn-lt"/>
              <a:ea typeface="+mn-ea"/>
              <a:cs typeface="+mn-cs"/>
            </a:rPr>
            <a:t>12</a:t>
          </a:r>
          <a:r>
            <a:rPr lang="zh-CN" altLang="en-US" sz="1000" b="0" i="0" u="none" strike="noStrike">
              <a:effectLst/>
              <a:latin typeface="+mn-lt"/>
              <a:ea typeface="+mn-ea"/>
              <a:cs typeface="+mn-cs"/>
            </a:rPr>
            <a:t>万吨</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天东营东城南污水处理厂项目</a:t>
          </a:r>
          <a:r>
            <a:rPr lang="en-US" altLang="zh-CN" sz="1000" b="0" i="0" u="none" strike="noStrike">
              <a:effectLst/>
              <a:latin typeface="+mn-lt"/>
              <a:ea typeface="+mn-ea"/>
              <a:cs typeface="+mn-cs"/>
            </a:rPr>
            <a:t>EPC</a:t>
          </a:r>
          <a:r>
            <a:rPr lang="zh-CN" altLang="en-US" sz="1000" b="0" i="0" u="none" strike="noStrike">
              <a:effectLst/>
              <a:latin typeface="+mn-lt"/>
              <a:ea typeface="+mn-ea"/>
              <a:cs typeface="+mn-cs"/>
            </a:rPr>
            <a:t>总承包合同。公司与胜利油田孚瑞特置业有限责任公司共同投资设立了东营津膜环保科技有限公司，公司占有</a:t>
          </a:r>
          <a:r>
            <a:rPr lang="en-US" altLang="zh-CN" sz="1000" b="0" i="0" u="none" strike="noStrike">
              <a:effectLst/>
              <a:latin typeface="+mn-lt"/>
              <a:ea typeface="+mn-ea"/>
              <a:cs typeface="+mn-cs"/>
            </a:rPr>
            <a:t>69%</a:t>
          </a:r>
          <a:r>
            <a:rPr lang="zh-CN" altLang="en-US" sz="1000" b="0" i="0" u="none" strike="noStrike">
              <a:effectLst/>
              <a:latin typeface="+mn-lt"/>
              <a:ea typeface="+mn-ea"/>
              <a:cs typeface="+mn-cs"/>
            </a:rPr>
            <a:t>的股权。本工程污水处理采用“多模式</a:t>
          </a:r>
          <a:r>
            <a:rPr lang="en-US" altLang="zh-CN" sz="1000" b="0" i="0" u="none" strike="noStrike">
              <a:effectLst/>
              <a:latin typeface="+mn-lt"/>
              <a:ea typeface="+mn-ea"/>
              <a:cs typeface="+mn-cs"/>
            </a:rPr>
            <a:t>AAO+</a:t>
          </a:r>
          <a:r>
            <a:rPr lang="zh-CN" altLang="en-US" sz="1000" b="0" i="0" u="none" strike="noStrike">
              <a:effectLst/>
              <a:latin typeface="+mn-lt"/>
              <a:ea typeface="+mn-ea"/>
              <a:cs typeface="+mn-cs"/>
            </a:rPr>
            <a:t>高效沉淀池</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深床滤池”处理工艺，污泥处理工艺采用“机械浓缩</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机械脱水”处理工艺。出水水质达到</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城镇污水处理厂污染物排放标准</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a:t>
          </a:r>
          <a:r>
            <a:rPr lang="en-US" altLang="zh-CN" sz="1000" b="0" i="0" u="none" strike="noStrike">
              <a:effectLst/>
              <a:latin typeface="+mn-lt"/>
              <a:ea typeface="+mn-ea"/>
              <a:cs typeface="+mn-cs"/>
            </a:rPr>
            <a:t>GB18918-2002</a:t>
          </a:r>
          <a:r>
            <a:rPr lang="zh-CN" altLang="en-US" sz="1000" b="0" i="0" u="none" strike="noStrike">
              <a:effectLst/>
              <a:latin typeface="+mn-lt"/>
              <a:ea typeface="+mn-ea"/>
              <a:cs typeface="+mn-cs"/>
            </a:rPr>
            <a:t>）规定中的一级</a:t>
          </a:r>
          <a:r>
            <a:rPr lang="en-US" altLang="zh-CN" sz="1000" b="0" i="0" u="none" strike="noStrike">
              <a:effectLst/>
              <a:latin typeface="+mn-lt"/>
              <a:ea typeface="+mn-ea"/>
              <a:cs typeface="+mn-cs"/>
            </a:rPr>
            <a:t>A</a:t>
          </a:r>
          <a:r>
            <a:rPr lang="zh-CN" altLang="en-US" sz="1000" b="0" i="0" u="none" strike="noStrike">
              <a:effectLst/>
              <a:latin typeface="+mn-lt"/>
              <a:ea typeface="+mn-ea"/>
              <a:cs typeface="+mn-cs"/>
            </a:rPr>
            <a:t>标准。合同价格为人民币</a:t>
          </a:r>
          <a:r>
            <a:rPr lang="en-US" altLang="zh-CN" sz="1000" b="0" i="0" u="none" strike="noStrike">
              <a:effectLst/>
              <a:latin typeface="+mn-lt"/>
              <a:ea typeface="+mn-ea"/>
              <a:cs typeface="+mn-cs"/>
            </a:rPr>
            <a:t>30543.8</a:t>
          </a:r>
          <a:r>
            <a:rPr lang="zh-CN" altLang="en-US" sz="1000" b="0" i="0" u="none" strike="noStrike">
              <a:effectLst/>
              <a:latin typeface="+mn-lt"/>
              <a:ea typeface="+mn-ea"/>
              <a:cs typeface="+mn-cs"/>
            </a:rPr>
            <a:t>万元。</a:t>
          </a:r>
          <a:r>
            <a:rPr lang="zh-CN" altLang="en-US"/>
            <a:t> ，</a:t>
          </a:r>
          <a:r>
            <a:rPr lang="zh-CN" altLang="en-US" sz="1000" b="0" i="0" u="none" strike="noStrike">
              <a:effectLst/>
              <a:latin typeface="+mn-lt"/>
              <a:ea typeface="+mn-ea"/>
              <a:cs typeface="+mn-cs"/>
            </a:rPr>
            <a:t>。</a:t>
          </a:r>
          <a:r>
            <a:rPr lang="zh-CN" altLang="en-US"/>
            <a:t> </a:t>
          </a:r>
          <a:endParaRPr lang="en-US" altLang="zh-CN"/>
        </a:p>
        <a:p>
          <a:pPr algn="l" rtl="0">
            <a:lnSpc>
              <a:spcPts val="1500"/>
            </a:lnSpc>
            <a:defRPr sz="1000"/>
          </a:pPr>
          <a:r>
            <a:rPr lang="en-US" altLang="zh-CN"/>
            <a:t>          </a:t>
          </a:r>
          <a:r>
            <a:rPr lang="zh-CN" altLang="en-US"/>
            <a:t>（</a:t>
          </a:r>
          <a:r>
            <a:rPr lang="en-US" altLang="zh-CN"/>
            <a:t>3</a:t>
          </a:r>
          <a:r>
            <a:rPr lang="zh-CN" altLang="en-US"/>
            <a:t>）</a:t>
          </a:r>
          <a:r>
            <a:rPr lang="zh-CN" altLang="en-US" baseline="0"/>
            <a:t> 维尔利拟以现金及非公开发行股份方式购买蔡昌达、蔡卓宁、石东伟、蔡磊、寿亦丰、吉农基金等</a:t>
          </a:r>
          <a:r>
            <a:rPr lang="en-US" altLang="zh-CN" baseline="0"/>
            <a:t>6 </a:t>
          </a:r>
          <a:r>
            <a:rPr lang="zh-CN" altLang="en-US" baseline="0"/>
            <a:t>名交易对方合计持有的杭能环境</a:t>
          </a:r>
          <a:r>
            <a:rPr lang="en-US" altLang="zh-CN" baseline="0"/>
            <a:t>100%</a:t>
          </a:r>
          <a:r>
            <a:rPr lang="zh-CN" altLang="en-US" baseline="0"/>
            <a:t>股权，股权作价</a:t>
          </a:r>
          <a:r>
            <a:rPr lang="en-US" altLang="zh-CN" baseline="0"/>
            <a:t>46,000.00 </a:t>
          </a:r>
          <a:r>
            <a:rPr lang="zh-CN" altLang="en-US" baseline="0"/>
            <a:t>万元。上市公司以非公开发行股份的方式购买吉农基金持有的杭能环境全部股权，以现金和非公开发行股份的方式购买除吉农基金以外的其他每一交易对方各自持有的杭能环境的全部股权，支付对价的比例均为</a:t>
          </a:r>
          <a:r>
            <a:rPr lang="en-US" altLang="zh-CN" baseline="0"/>
            <a:t>4</a:t>
          </a:r>
          <a:r>
            <a:rPr lang="zh-CN" altLang="en-US" baseline="0"/>
            <a:t>：</a:t>
          </a:r>
          <a:r>
            <a:rPr lang="en-US" altLang="zh-CN" baseline="0"/>
            <a:t>6</a:t>
          </a:r>
          <a:r>
            <a:rPr lang="zh-CN" altLang="en-US" baseline="0"/>
            <a:t>。维尔利拟向不超过</a:t>
          </a:r>
          <a:r>
            <a:rPr lang="en-US" altLang="zh-CN" baseline="0"/>
            <a:t>10 </a:t>
          </a:r>
          <a:r>
            <a:rPr lang="zh-CN" altLang="en-US" baseline="0"/>
            <a:t>名其他特定投资者发行股份募集配套资金，配套资金总额不超过</a:t>
          </a:r>
          <a:r>
            <a:rPr lang="en-US" altLang="zh-CN" baseline="0"/>
            <a:t>15,330.00 </a:t>
          </a:r>
          <a:r>
            <a:rPr lang="zh-CN" altLang="en-US" baseline="0"/>
            <a:t>万元，在扣除发行费用后全部用于现金对价的支付。。</a:t>
          </a:r>
          <a:endParaRPr lang="en-US" altLang="zh-CN"/>
        </a:p>
        <a:p>
          <a:pPr algn="l" rtl="0">
            <a:lnSpc>
              <a:spcPts val="1500"/>
            </a:lnSpc>
            <a:defRPr sz="1000"/>
          </a:pPr>
          <a:endParaRPr lang="en-US" altLang="zh-CN" sz="1000" b="0" i="0" baseline="0">
            <a:solidFill>
              <a:schemeClr val="tx1"/>
            </a:solidFill>
            <a:effectLst/>
            <a:latin typeface="+mn-lt"/>
            <a:ea typeface="+mn-ea"/>
            <a:cs typeface="+mn-cs"/>
          </a:endParaRPr>
        </a:p>
        <a:p>
          <a:pPr algn="l" rtl="0">
            <a:lnSpc>
              <a:spcPts val="1500"/>
            </a:lnSpc>
            <a:defRPr sz="1000"/>
          </a:pPr>
          <a:r>
            <a:rPr lang="zh-CN" altLang="en-US" sz="1000" b="0" i="0" baseline="0">
              <a:solidFill>
                <a:schemeClr val="tx1"/>
              </a:solidFill>
              <a:effectLst/>
              <a:latin typeface="+mn-lt"/>
              <a:ea typeface="+mn-ea"/>
              <a:cs typeface="+mn-cs"/>
            </a:rPr>
            <a:t> </a:t>
          </a: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近日有关大气板块政策规划频出，政策释放的利好消息不断，在关注水十条政策预期下的水务板块同时，大气板块同样值得关注。近期动向表明环保板块进入秋季政策收获期，上周水务板块更是逆势上扬，体现政策利好下的强劲势头。环保板块整体业绩良好，在政策推动力下建议关注大气、水务子版块业绩有保障的龙头公司。</a:t>
          </a:r>
          <a:endParaRPr lang="en-US" altLang="zh-CN" sz="1000" b="0" i="0" u="none" strike="noStrike" baseline="0">
            <a:solidFill>
              <a:sysClr val="windowText" lastClr="000000"/>
            </a:solidFill>
            <a:effectLst/>
            <a:latin typeface="+mn-ea"/>
            <a:ea typeface="+mn-ea"/>
            <a:cs typeface="+mn-cs"/>
          </a:endParaRPr>
        </a:p>
        <a:p>
          <a:pPr algn="l" rtl="0">
            <a:lnSpc>
              <a:spcPts val="1500"/>
            </a:lnSpc>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经济下行的风险、项目进行不达预期、政策执行缓慢、下游需求不振</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16</xdr:row>
      <xdr:rowOff>0</xdr:rowOff>
    </xdr:from>
    <xdr:to>
      <xdr:col>3</xdr:col>
      <xdr:colOff>304800</xdr:colOff>
      <xdr:row>16</xdr:row>
      <xdr:rowOff>304800</xdr:rowOff>
    </xdr:to>
    <xdr:sp macro="" textlink="">
      <xdr:nvSpPr>
        <xdr:cNvPr id="1240065" name="AutoShape 1" descr="http://mlt01.com/dspo.htm?sp=19,1,1173986,1&amp;ext=1,1,1,1,1&amp;ost=1&amp;c=1700&amp;cb=7427759929"/>
        <xdr:cNvSpPr>
          <a:spLocks noChangeAspect="1" noChangeArrowheads="1"/>
        </xdr:cNvSpPr>
      </xdr:nvSpPr>
      <xdr:spPr bwMode="auto">
        <a:xfrm>
          <a:off x="2162175"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314325</xdr:colOff>
      <xdr:row>16</xdr:row>
      <xdr:rowOff>0</xdr:rowOff>
    </xdr:from>
    <xdr:to>
      <xdr:col>3</xdr:col>
      <xdr:colOff>619125</xdr:colOff>
      <xdr:row>16</xdr:row>
      <xdr:rowOff>304800</xdr:rowOff>
    </xdr:to>
    <xdr:sp macro="" textlink="">
      <xdr:nvSpPr>
        <xdr:cNvPr id="1240066" name="AutoShape 2" descr="http://irs09.com/f.htm?f=148,LUFTHANSA20140901,ADTVGMW&amp;cb=5489461842"/>
        <xdr:cNvSpPr>
          <a:spLocks noChangeAspect="1" noChangeArrowheads="1"/>
        </xdr:cNvSpPr>
      </xdr:nvSpPr>
      <xdr:spPr bwMode="auto">
        <a:xfrm>
          <a:off x="2476500" y="895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628650</xdr:colOff>
      <xdr:row>16</xdr:row>
      <xdr:rowOff>0</xdr:rowOff>
    </xdr:from>
    <xdr:to>
      <xdr:col>3</xdr:col>
      <xdr:colOff>638175</xdr:colOff>
      <xdr:row>16</xdr:row>
      <xdr:rowOff>9525</xdr:rowOff>
    </xdr:to>
    <xdr:pic>
      <xdr:nvPicPr>
        <xdr:cNvPr id="5" name="图片 4" descr="http://ad.doubleclick.net/ddm/trackimp/N3707.adchina/B8244626.111072022;dc_trk_aid=284054519;dc_trk_cid=59205537;ord=14103383288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0825" y="895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opLeftCell="A22" zoomScaleNormal="100" zoomScaleSheetLayoutView="100" workbookViewId="0">
      <selection activeCell="A25" sqref="A25"/>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8" t="s">
        <v>888</v>
      </c>
      <c r="H1" s="308"/>
      <c r="I1" s="308"/>
      <c r="J1" s="309"/>
    </row>
    <row r="2" spans="1:13">
      <c r="A2" s="1"/>
      <c r="B2" s="2"/>
      <c r="C2" s="2"/>
      <c r="D2" s="2"/>
      <c r="E2" s="2"/>
      <c r="F2" s="2"/>
      <c r="G2" s="308"/>
      <c r="H2" s="308"/>
      <c r="I2" s="308"/>
      <c r="J2" s="309"/>
    </row>
    <row r="3" spans="1:13">
      <c r="A3" s="1"/>
      <c r="B3" s="2"/>
      <c r="C3" s="2"/>
      <c r="D3" s="2"/>
      <c r="E3" s="2"/>
      <c r="F3" s="2"/>
      <c r="G3" s="308"/>
      <c r="H3" s="308"/>
      <c r="I3" s="308"/>
      <c r="J3" s="309"/>
    </row>
    <row r="4" spans="1:13">
      <c r="A4" s="1"/>
      <c r="B4" s="2"/>
      <c r="C4" s="2"/>
      <c r="D4" s="2"/>
      <c r="E4" s="2"/>
      <c r="F4" s="2"/>
      <c r="G4" s="2"/>
      <c r="H4" s="2"/>
      <c r="I4" s="2"/>
      <c r="J4" s="4"/>
    </row>
    <row r="5" spans="1:13">
      <c r="A5" s="172"/>
      <c r="B5" s="173"/>
      <c r="C5" s="173"/>
      <c r="D5" s="173"/>
      <c r="E5" s="166"/>
      <c r="F5" s="166"/>
      <c r="G5" s="166"/>
      <c r="H5" s="166"/>
      <c r="I5" s="166"/>
      <c r="J5" s="167"/>
    </row>
    <row r="6" spans="1:13">
      <c r="A6" s="1"/>
      <c r="B6" s="2"/>
      <c r="C6" s="2"/>
      <c r="D6" s="2"/>
      <c r="E6" s="2"/>
      <c r="F6" s="2"/>
      <c r="G6" s="2"/>
      <c r="H6" s="2"/>
      <c r="I6" s="2"/>
      <c r="J6" s="4"/>
    </row>
    <row r="7" spans="1:13" ht="17.25" customHeight="1">
      <c r="A7" s="168" t="s">
        <v>887</v>
      </c>
      <c r="B7" s="169"/>
      <c r="C7" s="169"/>
      <c r="D7" s="169"/>
      <c r="E7" s="169"/>
      <c r="F7" s="169"/>
      <c r="G7" s="169"/>
      <c r="H7" s="310">
        <f ca="1">TODAY()</f>
        <v>41905</v>
      </c>
      <c r="I7" s="310"/>
      <c r="J7" s="311"/>
    </row>
    <row r="8" spans="1:13">
      <c r="A8" s="312" t="s">
        <v>0</v>
      </c>
      <c r="B8" s="312"/>
      <c r="C8" s="312"/>
      <c r="D8" s="312"/>
      <c r="E8" s="312"/>
      <c r="F8" s="312"/>
      <c r="G8" s="312"/>
      <c r="H8" s="6"/>
      <c r="I8" s="7"/>
      <c r="J8" s="8"/>
    </row>
    <row r="9" spans="1:13">
      <c r="A9" s="313"/>
      <c r="B9" s="313"/>
      <c r="C9" s="313"/>
      <c r="D9" s="313"/>
      <c r="E9" s="313"/>
      <c r="F9" s="313"/>
      <c r="G9" s="313"/>
      <c r="H9" s="305" t="s">
        <v>1</v>
      </c>
      <c r="I9" s="306"/>
      <c r="J9" s="307"/>
    </row>
    <row r="10" spans="1:13" ht="15.75">
      <c r="A10" s="303" t="s">
        <v>2450</v>
      </c>
      <c r="B10" s="304"/>
      <c r="C10" s="304"/>
      <c r="D10" s="304"/>
      <c r="E10" s="304"/>
      <c r="F10" s="304"/>
      <c r="G10" s="304"/>
      <c r="H10" s="11"/>
      <c r="I10" s="12"/>
    </row>
    <row r="11" spans="1:13">
      <c r="A11" s="9"/>
      <c r="B11" s="10"/>
      <c r="C11" s="10"/>
      <c r="D11" s="10"/>
      <c r="E11" s="10"/>
      <c r="F11" s="10"/>
      <c r="G11" s="10"/>
      <c r="H11" s="305" t="s">
        <v>889</v>
      </c>
      <c r="I11" s="306"/>
      <c r="J11" s="307"/>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2291</v>
      </c>
      <c r="I31" s="22"/>
      <c r="J31" s="13"/>
    </row>
    <row r="32" spans="8:10" ht="15">
      <c r="H32" s="21" t="s">
        <v>2292</v>
      </c>
      <c r="I32" s="22"/>
      <c r="J32" s="13"/>
    </row>
    <row r="33" spans="1:10" ht="15">
      <c r="H33" s="21" t="s">
        <v>2293</v>
      </c>
      <c r="I33" s="22"/>
      <c r="J33" s="13"/>
    </row>
    <row r="34" spans="1:10" ht="15">
      <c r="H34" s="21" t="s">
        <v>2294</v>
      </c>
      <c r="I34" s="22"/>
      <c r="J34" s="13"/>
    </row>
    <row r="35" spans="1:10" ht="15">
      <c r="H35" s="21"/>
      <c r="I35" s="22"/>
      <c r="J35" s="13"/>
    </row>
    <row r="36" spans="1:10">
      <c r="H36" s="218"/>
      <c r="I36" s="22"/>
      <c r="J36" s="13"/>
    </row>
    <row r="37" spans="1:10">
      <c r="H37" s="218"/>
      <c r="I37" s="22"/>
      <c r="J37" s="13"/>
    </row>
    <row r="38" spans="1:10">
      <c r="H38" s="218"/>
      <c r="I38" s="12"/>
      <c r="J38" s="13"/>
    </row>
    <row r="39" spans="1:10" ht="15">
      <c r="H39" s="21" t="s">
        <v>2295</v>
      </c>
      <c r="I39" s="12"/>
      <c r="J39" s="13"/>
    </row>
    <row r="40" spans="1:10" ht="15">
      <c r="H40" s="21" t="s">
        <v>2296</v>
      </c>
      <c r="I40" s="23"/>
      <c r="J40" s="24"/>
    </row>
    <row r="41" spans="1:10" ht="15">
      <c r="H41" s="21" t="s">
        <v>2297</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c r="J54" s="13"/>
    </row>
    <row r="55" spans="1:10">
      <c r="H55" s="11"/>
      <c r="I55" s="12"/>
      <c r="J55" s="13"/>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4"/>
      <c r="B5" s="5"/>
      <c r="C5" s="5"/>
      <c r="D5" s="175"/>
      <c r="E5" s="175"/>
      <c r="F5" s="175"/>
      <c r="G5" s="175"/>
      <c r="H5" s="175"/>
      <c r="I5" s="175"/>
      <c r="J5" s="175"/>
    </row>
    <row r="6" spans="1:10">
      <c r="A6" s="60"/>
      <c r="B6" s="61"/>
      <c r="C6" s="61"/>
      <c r="D6" s="61"/>
      <c r="E6" s="61"/>
      <c r="F6" s="61"/>
      <c r="G6" s="61"/>
      <c r="H6" s="61"/>
      <c r="I6" s="61"/>
      <c r="J6" s="62"/>
    </row>
    <row r="7" spans="1:10">
      <c r="A7" s="63" t="s">
        <v>91</v>
      </c>
      <c r="B7" s="64"/>
      <c r="C7" s="64"/>
      <c r="D7" s="64"/>
      <c r="E7" s="64"/>
      <c r="F7" s="64"/>
      <c r="G7" s="64"/>
      <c r="H7" s="64"/>
      <c r="I7" s="64"/>
      <c r="J7" s="65"/>
    </row>
    <row r="8" spans="1:10">
      <c r="A8" s="340" t="s">
        <v>92</v>
      </c>
      <c r="B8" s="340"/>
      <c r="C8" s="340"/>
      <c r="D8" s="340"/>
      <c r="E8" s="340"/>
      <c r="F8" s="340" t="s">
        <v>93</v>
      </c>
      <c r="G8" s="340"/>
      <c r="H8" s="340"/>
      <c r="I8" s="340"/>
      <c r="J8" s="340"/>
    </row>
    <row r="9" spans="1:10" ht="30" customHeight="1">
      <c r="A9" s="66" t="s">
        <v>94</v>
      </c>
      <c r="B9" s="341" t="s">
        <v>95</v>
      </c>
      <c r="C9" s="342"/>
      <c r="D9" s="342"/>
      <c r="E9" s="343"/>
      <c r="F9" s="66" t="s">
        <v>96</v>
      </c>
      <c r="G9" s="338" t="s">
        <v>97</v>
      </c>
      <c r="H9" s="338"/>
      <c r="I9" s="338"/>
      <c r="J9" s="338"/>
    </row>
    <row r="10" spans="1:10" ht="30" customHeight="1">
      <c r="A10" s="66" t="s">
        <v>98</v>
      </c>
      <c r="B10" s="338" t="s">
        <v>99</v>
      </c>
      <c r="C10" s="338"/>
      <c r="D10" s="338"/>
      <c r="E10" s="338"/>
      <c r="F10" s="66" t="s">
        <v>100</v>
      </c>
      <c r="G10" s="338" t="s">
        <v>101</v>
      </c>
      <c r="H10" s="338"/>
      <c r="I10" s="338"/>
      <c r="J10" s="338"/>
    </row>
    <row r="11" spans="1:10" ht="30" customHeight="1">
      <c r="A11" s="66" t="s">
        <v>100</v>
      </c>
      <c r="B11" s="338" t="s">
        <v>102</v>
      </c>
      <c r="C11" s="338"/>
      <c r="D11" s="338"/>
      <c r="E11" s="338"/>
      <c r="F11" s="66" t="s">
        <v>103</v>
      </c>
      <c r="G11" s="338" t="s">
        <v>104</v>
      </c>
      <c r="H11" s="338"/>
      <c r="I11" s="338"/>
      <c r="J11" s="338"/>
    </row>
    <row r="12" spans="1:10" ht="30" customHeight="1">
      <c r="A12" s="66" t="s">
        <v>105</v>
      </c>
      <c r="B12" s="338" t="s">
        <v>106</v>
      </c>
      <c r="C12" s="338"/>
      <c r="D12" s="338"/>
      <c r="E12" s="338"/>
      <c r="F12" s="66"/>
      <c r="G12" s="339"/>
      <c r="H12" s="339"/>
      <c r="I12" s="339"/>
      <c r="J12" s="339"/>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B47" sqref="B47"/>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4"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41904</v>
      </c>
      <c r="C3" s="69"/>
      <c r="D3" s="69"/>
      <c r="O3" s="134"/>
      <c r="P3" s="134"/>
    </row>
    <row r="4" spans="1:21" ht="12.75" customHeight="1">
      <c r="A4" s="321" t="s">
        <v>11</v>
      </c>
      <c r="B4" s="322"/>
      <c r="C4" s="322"/>
      <c r="D4" s="322"/>
      <c r="E4" s="322"/>
      <c r="F4" s="322"/>
      <c r="G4" s="322"/>
      <c r="H4" s="322"/>
      <c r="I4" s="322"/>
      <c r="J4" s="322"/>
      <c r="K4" s="322"/>
      <c r="L4" s="322"/>
      <c r="M4" s="322"/>
      <c r="N4" s="322"/>
      <c r="O4" s="322"/>
      <c r="P4" s="323"/>
    </row>
    <row r="5" spans="1:21" ht="13.5" customHeight="1" thickBot="1">
      <c r="A5" s="324"/>
      <c r="B5" s="325"/>
      <c r="C5" s="325"/>
      <c r="D5" s="325"/>
      <c r="E5" s="325"/>
      <c r="F5" s="325"/>
      <c r="G5" s="325"/>
      <c r="H5" s="325"/>
      <c r="I5" s="325"/>
      <c r="J5" s="325"/>
      <c r="K5" s="325"/>
      <c r="L5" s="325"/>
      <c r="M5" s="325"/>
      <c r="N5" s="325"/>
      <c r="O5" s="325"/>
      <c r="P5" s="326"/>
    </row>
    <row r="6" spans="1:21" ht="13.5" customHeight="1">
      <c r="A6" s="327" t="s">
        <v>12</v>
      </c>
      <c r="B6" s="329" t="s">
        <v>13</v>
      </c>
      <c r="C6" s="329" t="s">
        <v>88</v>
      </c>
      <c r="D6" s="329" t="s">
        <v>89</v>
      </c>
      <c r="E6" s="329" t="s">
        <v>14</v>
      </c>
      <c r="F6" s="329" t="s">
        <v>15</v>
      </c>
      <c r="G6" s="329" t="s">
        <v>16</v>
      </c>
      <c r="H6" s="329" t="s">
        <v>109</v>
      </c>
      <c r="I6" s="331" t="s">
        <v>17</v>
      </c>
      <c r="J6" s="332"/>
      <c r="K6" s="333"/>
      <c r="L6" s="331" t="s">
        <v>18</v>
      </c>
      <c r="M6" s="332"/>
      <c r="N6" s="333"/>
      <c r="O6" s="131" t="s">
        <v>19</v>
      </c>
      <c r="P6" s="131" t="s">
        <v>90</v>
      </c>
    </row>
    <row r="7" spans="1:21" ht="15" customHeight="1" thickBot="1">
      <c r="A7" s="328"/>
      <c r="B7" s="330"/>
      <c r="C7" s="330"/>
      <c r="D7" s="330"/>
      <c r="E7" s="330"/>
      <c r="F7" s="330"/>
      <c r="G7" s="330"/>
      <c r="H7" s="330"/>
      <c r="I7" s="36" t="s">
        <v>1863</v>
      </c>
      <c r="J7" s="36" t="s">
        <v>1864</v>
      </c>
      <c r="K7" s="36" t="s">
        <v>1865</v>
      </c>
      <c r="L7" s="37" t="s">
        <v>1866</v>
      </c>
      <c r="M7" s="36" t="s">
        <v>1864</v>
      </c>
      <c r="N7" s="36" t="s">
        <v>1867</v>
      </c>
      <c r="O7" s="229" t="s">
        <v>1342</v>
      </c>
      <c r="P7" s="37" t="s">
        <v>1864</v>
      </c>
    </row>
    <row r="8" spans="1:21" ht="13.5" customHeight="1">
      <c r="A8" s="318" t="s">
        <v>22</v>
      </c>
      <c r="B8" s="319"/>
      <c r="C8" s="55"/>
      <c r="D8" s="55"/>
      <c r="E8" s="38"/>
      <c r="F8" s="38"/>
      <c r="G8" s="38"/>
      <c r="H8" s="39"/>
      <c r="I8" s="39"/>
      <c r="J8" s="40"/>
      <c r="K8" s="41"/>
      <c r="L8" s="39"/>
      <c r="M8" s="40"/>
      <c r="N8" s="41"/>
      <c r="O8" s="38"/>
      <c r="P8" s="39"/>
      <c r="Q8" s="42"/>
      <c r="R8" s="42"/>
      <c r="S8" s="43"/>
    </row>
    <row r="9" spans="1:21">
      <c r="A9" s="38" t="s">
        <v>27</v>
      </c>
      <c r="B9" s="38" t="str">
        <f>[2]!S_INFO_NAME(A9)</f>
        <v>中原环保</v>
      </c>
      <c r="C9" s="58">
        <f ca="1">[2]!S_SHARE_TOTAL(A9,$B$3)/10^8</f>
        <v>2.6945979900000001</v>
      </c>
      <c r="D9" s="58">
        <f ca="1">[2]!s_share_liqa(A9,$B$3)/10^8</f>
        <v>2.6945979900000001</v>
      </c>
      <c r="E9" s="38">
        <f ca="1">[2]!S_WQ_PRECLOSE($A9,$B$3-7,3)</f>
        <v>11.83</v>
      </c>
      <c r="F9" s="38">
        <f ca="1">[2]!S_wQ_CLOSE($A9,$B$3,1)</f>
        <v>11.95</v>
      </c>
      <c r="G9" s="44">
        <f ca="1">F9/E9-1</f>
        <v>1.0143702451394621E-2</v>
      </c>
      <c r="H9" s="68">
        <f ca="1">[2]!s_dq_preclose($A9,$B$3,3)/[2]!s_mq_preclose($A9,$B$3,3)-1</f>
        <v>8.7188612099644125E-2</v>
      </c>
      <c r="I9" s="39">
        <f>[2]!S_FA_EPS_ADJUST(A9,"2012/12/31")</f>
        <v>0.37573513732191272</v>
      </c>
      <c r="J9" s="45">
        <f>[2]!S_FA_EPS_ADJUST(A9,"2013/12/31")</f>
        <v>0.22172892361580065</v>
      </c>
      <c r="K9" s="45">
        <f ca="1">[2]!s_est_eps($A9,2014,$B$3)</f>
        <v>0</v>
      </c>
      <c r="L9" s="39">
        <f ca="1">$F9/I9</f>
        <v>31.804318555817645</v>
      </c>
      <c r="M9" s="45">
        <f ca="1">$F9/J9</f>
        <v>53.894637673460608</v>
      </c>
      <c r="N9" s="45" t="e">
        <f ca="1">$F9/K9</f>
        <v>#DIV/0!</v>
      </c>
      <c r="O9" s="38">
        <f ca="1">[2]!s_val_pb_lf($A9,$B$3)</f>
        <v>3.757521390914917</v>
      </c>
      <c r="P9" s="135">
        <f>[2]!S_FA_ROE_BASIC($A9,"2013/12/31")/100</f>
        <v>7.46E-2</v>
      </c>
      <c r="Q9" s="46"/>
      <c r="R9" s="43"/>
      <c r="S9" s="43"/>
      <c r="T9" s="43"/>
      <c r="U9" s="43"/>
    </row>
    <row r="10" spans="1:21">
      <c r="A10" s="38" t="s">
        <v>28</v>
      </c>
      <c r="B10" s="38" t="str">
        <f>[2]!S_INFO_NAME(A10)</f>
        <v>兴蓉投资</v>
      </c>
      <c r="C10" s="58">
        <f ca="1">[2]!S_SHARE_TOTAL(A10,$B$3)/10^8</f>
        <v>29.862186019999999</v>
      </c>
      <c r="D10" s="58">
        <f ca="1">[2]!s_share_liqa(A10,$B$3)/10^8</f>
        <v>17.30512208</v>
      </c>
      <c r="E10" s="38">
        <f ca="1">[2]!S_WQ_PRECLOSE($A10,$B$3-7,3)</f>
        <v>5.6</v>
      </c>
      <c r="F10" s="38">
        <f ca="1">[2]!S_wQ_CLOSE($A10,$B$3,1)</f>
        <v>5.54</v>
      </c>
      <c r="G10" s="44">
        <f t="shared" ref="G10:G33" ca="1" si="0">F10/E10-1</f>
        <v>-1.0714285714285676E-2</v>
      </c>
      <c r="H10" s="68">
        <f ca="1">[2]!s_dq_preclose($A10,$B$3,3)/[2]!s_mq_preclose($A10,$B$3,3)-1</f>
        <v>0.13827655310621223</v>
      </c>
      <c r="I10" s="39">
        <f>[2]!S_FA_EPS_ADJUST(A10,"2012/12/31")</f>
        <v>0.24307075748033266</v>
      </c>
      <c r="J10" s="45">
        <f>[2]!S_FA_EPS_ADJUST(A10,"2013/12/31")</f>
        <v>0.24965302481228063</v>
      </c>
      <c r="K10" s="45">
        <f ca="1">[2]!s_est_eps($A10,2014,$B$3)</f>
        <v>0.27939999103546143</v>
      </c>
      <c r="L10" s="39">
        <f t="shared" ref="L10:L33" ca="1" si="1">$F10/I10</f>
        <v>22.79171734776962</v>
      </c>
      <c r="M10" s="45">
        <f t="shared" ref="M10:M33" ca="1" si="2">$F10/J10</f>
        <v>22.190798626075701</v>
      </c>
      <c r="N10" s="45">
        <f t="shared" ref="N10:N33" ca="1" si="3">$F10/K10</f>
        <v>19.828203928957404</v>
      </c>
      <c r="O10" s="38">
        <f ca="1">[2]!s_val_pb_lf($A10,$B$3)</f>
        <v>2.3330583572387695</v>
      </c>
      <c r="P10" s="135">
        <f>[2]!S_FA_ROE_BASIC($A10,"2013/12/31")/100</f>
        <v>0.12470000000000001</v>
      </c>
      <c r="Q10" s="46"/>
      <c r="R10" s="43"/>
      <c r="S10" s="43"/>
      <c r="T10" s="43"/>
      <c r="U10" s="43"/>
    </row>
    <row r="11" spans="1:21">
      <c r="A11" s="38" t="s">
        <v>29</v>
      </c>
      <c r="B11" s="38" t="str">
        <f>[2]!S_INFO_NAME(A11)</f>
        <v>锦龙股份</v>
      </c>
      <c r="C11" s="58">
        <f ca="1">[2]!S_SHARE_TOTAL(A11,$B$3)/10^8</f>
        <v>8.9600000000000009</v>
      </c>
      <c r="D11" s="58">
        <f ca="1">[2]!s_share_liqa(A11,$B$3)/10^8</f>
        <v>4.4788872800000004</v>
      </c>
      <c r="E11" s="38">
        <f ca="1">[2]!S_WQ_PRECLOSE($A11,$B$3-7,3)</f>
        <v>17.59</v>
      </c>
      <c r="F11" s="38">
        <f ca="1">[2]!S_wQ_CLOSE($A11,$B$3,1)</f>
        <v>16.510000000000002</v>
      </c>
      <c r="G11" s="44">
        <f t="shared" ca="1" si="0"/>
        <v>-6.1398521887435997E-2</v>
      </c>
      <c r="H11" s="68">
        <f ca="1">[2]!s_dq_preclose($A11,$B$3,3)/[2]!s_mq_preclose($A11,$B$3,3)-1</f>
        <v>4.2540073982737514E-2</v>
      </c>
      <c r="I11" s="39">
        <f>[2]!S_FA_EPS_ADJUST(A11,"2012/12/31")</f>
        <v>2.6331886852678572E-2</v>
      </c>
      <c r="J11" s="45">
        <f>[2]!S_FA_EPS_ADJUST(A11,"2013/12/31")</f>
        <v>5.9013884877232144E-2</v>
      </c>
      <c r="K11" s="45">
        <f ca="1">[2]!s_est_eps($A11,2014,$B$3)</f>
        <v>0.44409999251365662</v>
      </c>
      <c r="L11" s="39">
        <f t="shared" ca="1" si="1"/>
        <v>626.99646600982362</v>
      </c>
      <c r="M11" s="45">
        <f t="shared" ca="1" si="2"/>
        <v>279.76466952389444</v>
      </c>
      <c r="N11" s="45">
        <f t="shared" ca="1" si="3"/>
        <v>37.17631226821581</v>
      </c>
      <c r="O11" s="38">
        <f ca="1">[2]!s_val_pb_lf($A11,$B$3)</f>
        <v>6.2234535217285156</v>
      </c>
      <c r="P11" s="135">
        <f>[2]!S_FA_ROE_BASIC($A11,"2013/12/31")/100</f>
        <v>2.3700000000000002E-2</v>
      </c>
      <c r="Q11" s="46"/>
      <c r="R11" s="43"/>
      <c r="S11" s="43"/>
      <c r="T11" s="43"/>
      <c r="U11" s="43"/>
    </row>
    <row r="12" spans="1:21">
      <c r="A12" s="38" t="s">
        <v>30</v>
      </c>
      <c r="B12" s="38" t="str">
        <f>[2]!S_INFO_NAME(A12)</f>
        <v>大禹节水</v>
      </c>
      <c r="C12" s="58">
        <f ca="1">[2]!S_SHARE_TOTAL(A12,$B$3)/10^8</f>
        <v>2.786</v>
      </c>
      <c r="D12" s="58">
        <f ca="1">[2]!s_share_liqa(A12,$B$3)/10^8</f>
        <v>1.6750815400000001</v>
      </c>
      <c r="E12" s="38">
        <f ca="1">[2]!S_WQ_PRECLOSE($A12,$B$3-7,3)</f>
        <v>16.989999999999998</v>
      </c>
      <c r="F12" s="38">
        <f ca="1">[2]!S_wQ_CLOSE($A12,$B$3,1)</f>
        <v>16.239999999999998</v>
      </c>
      <c r="G12" s="44">
        <f t="shared" ca="1" si="0"/>
        <v>-4.4143613890523792E-2</v>
      </c>
      <c r="H12" s="68">
        <f ca="1">[2]!s_dq_preclose($A12,$B$3,3)/[2]!s_mq_preclose($A12,$B$3,3)-1</f>
        <v>0.2697220135236662</v>
      </c>
      <c r="I12" s="39">
        <f>[2]!S_FA_EPS_ADJUST(A12,"2012/12/31")</f>
        <v>0.11320097286432161</v>
      </c>
      <c r="J12" s="45">
        <f>[2]!S_FA_EPS_ADJUST(A12,"2013/12/31")</f>
        <v>6.139327569992821E-2</v>
      </c>
      <c r="K12" s="45">
        <f ca="1">[2]!s_est_eps($A12,2014,$B$3)</f>
        <v>0.22460000216960907</v>
      </c>
      <c r="L12" s="39">
        <f t="shared" ca="1" si="1"/>
        <v>143.46166458714666</v>
      </c>
      <c r="M12" s="45">
        <f t="shared" ca="1" si="2"/>
        <v>264.52408370219916</v>
      </c>
      <c r="N12" s="45">
        <f t="shared" ca="1" si="3"/>
        <v>72.306321652375544</v>
      </c>
      <c r="O12" s="38">
        <f ca="1">[2]!s_val_pb_lf($A12,$B$3)</f>
        <v>9.3819980621337891</v>
      </c>
      <c r="P12" s="135">
        <f>[2]!S_FA_ROE_BASIC($A12,"2013/12/31")/100</f>
        <v>1.26E-2</v>
      </c>
      <c r="Q12" s="46"/>
      <c r="R12" s="43"/>
      <c r="S12" s="43"/>
      <c r="T12" s="43"/>
      <c r="U12" s="43"/>
    </row>
    <row r="13" spans="1:21">
      <c r="A13" s="38" t="s">
        <v>31</v>
      </c>
      <c r="B13" s="38" t="str">
        <f>[2]!S_INFO_NAME(A13)</f>
        <v>万邦达</v>
      </c>
      <c r="C13" s="58">
        <f ca="1">[2]!S_SHARE_TOTAL(A13,$B$3)/10^8</f>
        <v>2.4506160500000003</v>
      </c>
      <c r="D13" s="58">
        <f ca="1">[2]!s_share_liqa(A13,$B$3)/10^8</f>
        <v>1.71844625</v>
      </c>
      <c r="E13" s="38">
        <f ca="1">[2]!S_WQ_PRECLOSE($A13,$B$3-7,3)</f>
        <v>34.07</v>
      </c>
      <c r="F13" s="38">
        <f ca="1">[2]!S_wQ_CLOSE($A13,$B$3,1)</f>
        <v>31.79</v>
      </c>
      <c r="G13" s="44">
        <f t="shared" ca="1" si="0"/>
        <v>-6.6921044907543359E-2</v>
      </c>
      <c r="H13" s="68">
        <f ca="1">[2]!s_dq_preclose($A13,$B$3,3)/[2]!s_mq_preclose($A13,$B$3,3)-1</f>
        <v>8.2410423452768722E-2</v>
      </c>
      <c r="I13" s="39">
        <f>[2]!S_FA_EPS_ADJUST(A13,"2012/12/31")</f>
        <v>0.40294463296280131</v>
      </c>
      <c r="J13" s="45">
        <f>[2]!S_FA_EPS_ADJUST(A13,"2013/12/31")</f>
        <v>0.57351293451293595</v>
      </c>
      <c r="K13" s="45">
        <f ca="1">[2]!s_est_eps($A13,2014,$B$3)</f>
        <v>0.8091999888420105</v>
      </c>
      <c r="L13" s="39">
        <f t="shared" ca="1" si="1"/>
        <v>78.894213744087168</v>
      </c>
      <c r="M13" s="45">
        <f t="shared" ca="1" si="2"/>
        <v>55.430310437545948</v>
      </c>
      <c r="N13" s="45">
        <f t="shared" ca="1" si="3"/>
        <v>39.285714827421643</v>
      </c>
      <c r="O13" s="38">
        <f ca="1">[2]!s_val_pb_lf($A13,$B$3)</f>
        <v>3.140568733215332</v>
      </c>
      <c r="P13" s="135">
        <f>[2]!S_FA_ROE_BASIC($A13,"2013/12/31")/100</f>
        <v>7.8700000000000006E-2</v>
      </c>
      <c r="Q13" s="46"/>
      <c r="R13" s="43"/>
      <c r="S13" s="43"/>
      <c r="T13" s="43"/>
      <c r="U13" s="43"/>
    </row>
    <row r="14" spans="1:21">
      <c r="A14" s="38" t="s">
        <v>32</v>
      </c>
      <c r="B14" s="38" t="str">
        <f>[2]!S_INFO_NAME(A14)</f>
        <v>碧水源</v>
      </c>
      <c r="C14" s="58">
        <f ca="1">[2]!S_SHARE_TOTAL(A14,$B$3)/10^8</f>
        <v>10.70450451</v>
      </c>
      <c r="D14" s="58">
        <f ca="1">[2]!s_share_liqa(A14,$B$3)/10^8</f>
        <v>6.4701739600000003</v>
      </c>
      <c r="E14" s="38">
        <f ca="1">[2]!S_WQ_PRECLOSE($A14,$B$3-7,3)</f>
        <v>32.35</v>
      </c>
      <c r="F14" s="38">
        <f ca="1">[2]!S_wQ_CLOSE($A14,$B$3,1)</f>
        <v>30.9</v>
      </c>
      <c r="G14" s="44">
        <f t="shared" ca="1" si="0"/>
        <v>-4.4822256568779029E-2</v>
      </c>
      <c r="H14" s="68">
        <f ca="1">[2]!s_dq_preclose($A14,$B$3,3)/[2]!s_mq_preclose($A14,$B$3,3)-1</f>
        <v>3.8923126824521592E-2</v>
      </c>
      <c r="I14" s="39">
        <f>[2]!S_FA_EPS_ADJUST(A14,"2012/12/31")</f>
        <v>0.52544492535320542</v>
      </c>
      <c r="J14" s="45">
        <f>[2]!S_FA_EPS_ADJUST(A14,"2013/12/31")</f>
        <v>0.78463249242911481</v>
      </c>
      <c r="K14" s="45">
        <f ca="1">[2]!s_est_eps($A14,2014,$B$3)</f>
        <v>1.1325000524520874</v>
      </c>
      <c r="L14" s="39">
        <f t="shared" ca="1" si="1"/>
        <v>58.807305026742696</v>
      </c>
      <c r="M14" s="45">
        <f t="shared" ca="1" si="2"/>
        <v>39.381494264069829</v>
      </c>
      <c r="N14" s="45">
        <f t="shared" ca="1" si="3"/>
        <v>27.284766948218117</v>
      </c>
      <c r="O14" s="38">
        <f ca="1">[2]!s_val_pb_lf($A14,$B$3)</f>
        <v>6.6928801536560059</v>
      </c>
      <c r="P14" s="135">
        <f>[2]!S_FA_ROE_BASIC($A14,"2013/12/31")/100</f>
        <v>0.19350000000000001</v>
      </c>
      <c r="Q14" s="46"/>
      <c r="R14" s="43"/>
      <c r="S14" s="43"/>
      <c r="T14" s="43"/>
      <c r="U14" s="43"/>
    </row>
    <row r="15" spans="1:21">
      <c r="A15" s="38" t="s">
        <v>33</v>
      </c>
      <c r="B15" s="38" t="str">
        <f>[2]!S_INFO_NAME(A15)</f>
        <v>中电环保</v>
      </c>
      <c r="C15" s="58">
        <f ca="1">[2]!S_SHARE_TOTAL(A15,$B$3)/10^8</f>
        <v>1.69</v>
      </c>
      <c r="D15" s="58">
        <f ca="1">[2]!s_share_liqa(A15,$B$3)/10^8</f>
        <v>1.0224559499999999</v>
      </c>
      <c r="E15" s="38">
        <f ca="1">[2]!S_WQ_PRECLOSE($A15,$B$3-7,3)</f>
        <v>20.59</v>
      </c>
      <c r="F15" s="38">
        <f ca="1">[2]!S_wQ_CLOSE($A15,$B$3,1)</f>
        <v>19.38</v>
      </c>
      <c r="G15" s="44">
        <f t="shared" ca="1" si="0"/>
        <v>-5.8766391452161337E-2</v>
      </c>
      <c r="H15" s="68">
        <f ca="1">[2]!s_dq_preclose($A15,$B$3,3)/[2]!s_mq_preclose($A15,$B$3,3)-1</f>
        <v>6.3863757317722092E-2</v>
      </c>
      <c r="I15" s="39">
        <f>[2]!S_FA_EPS_ADJUST(A15,"2012/12/31")</f>
        <v>0.33924665402366866</v>
      </c>
      <c r="J15" s="45">
        <f>[2]!S_FA_EPS_ADJUST(A15,"2013/12/31")</f>
        <v>0.40870211082840241</v>
      </c>
      <c r="K15" s="45">
        <f ca="1">[2]!s_est_eps($A15,2014,$B$3)</f>
        <v>0.52359998226165771</v>
      </c>
      <c r="L15" s="39">
        <f t="shared" ca="1" si="1"/>
        <v>57.126576696163639</v>
      </c>
      <c r="M15" s="45">
        <f t="shared" ca="1" si="2"/>
        <v>47.418399578897407</v>
      </c>
      <c r="N15" s="45">
        <f t="shared" ca="1" si="3"/>
        <v>37.012988266900408</v>
      </c>
      <c r="O15" s="38">
        <f ca="1">[2]!s_val_pb_lf($A15,$B$3)</f>
        <v>3.7262701988220215</v>
      </c>
      <c r="P15" s="135">
        <f>[2]!S_FA_ROE_BASIC($A15,"2013/12/31")/100</f>
        <v>8.2100000000000006E-2</v>
      </c>
      <c r="Q15" s="46"/>
      <c r="R15" s="43"/>
      <c r="S15" s="43"/>
      <c r="T15" s="43"/>
      <c r="U15" s="43"/>
    </row>
    <row r="16" spans="1:21">
      <c r="A16" s="38" t="s">
        <v>34</v>
      </c>
      <c r="B16" s="38" t="str">
        <f>[2]!S_INFO_NAME(A16)</f>
        <v>元力股份</v>
      </c>
      <c r="C16" s="58">
        <f ca="1">[2]!S_SHARE_TOTAL(A16,$B$3)/10^8</f>
        <v>1.36</v>
      </c>
      <c r="D16" s="58">
        <f ca="1">[2]!s_share_liqa(A16,$B$3)/10^8</f>
        <v>0.65944387999999998</v>
      </c>
      <c r="E16" s="38">
        <f ca="1">[2]!S_WQ_PRECLOSE($A16,$B$3-7,3)</f>
        <v>13.85</v>
      </c>
      <c r="F16" s="38">
        <f ca="1">[2]!S_wQ_CLOSE($A16,$B$3,1)</f>
        <v>13.39</v>
      </c>
      <c r="G16" s="44">
        <f t="shared" ca="1" si="0"/>
        <v>-3.3212996389891614E-2</v>
      </c>
      <c r="H16" s="68">
        <f ca="1">[2]!s_dq_preclose($A16,$B$3,3)/[2]!s_mq_preclose($A16,$B$3,3)-1</f>
        <v>4.9141965678627164E-2</v>
      </c>
      <c r="I16" s="39">
        <f>[2]!S_FA_EPS_ADJUST(A16,"2012/12/31")</f>
        <v>0.17026011941176469</v>
      </c>
      <c r="J16" s="45">
        <f>[2]!S_FA_EPS_ADJUST(A16,"2013/12/31")</f>
        <v>3.9823668161764705E-2</v>
      </c>
      <c r="K16" s="45">
        <f ca="1">[2]!s_est_eps($A16,2014,$B$3)</f>
        <v>7.9899996519088745E-2</v>
      </c>
      <c r="L16" s="39">
        <f t="shared" ca="1" si="1"/>
        <v>78.644371014547602</v>
      </c>
      <c r="M16" s="45">
        <f t="shared" ca="1" si="2"/>
        <v>336.23221109641372</v>
      </c>
      <c r="N16" s="45">
        <f t="shared" ca="1" si="3"/>
        <v>167.58448790171127</v>
      </c>
      <c r="O16" s="38">
        <f ca="1">[2]!s_val_pb_lf($A16,$B$3)</f>
        <v>3.6654701232910156</v>
      </c>
      <c r="P16" s="135">
        <f>[2]!S_FA_ROE_BASIC($A16,"2013/12/31")/100</f>
        <v>1.0800000000000001E-2</v>
      </c>
      <c r="Q16" s="46"/>
      <c r="R16" s="43"/>
      <c r="S16" s="43"/>
      <c r="T16" s="43"/>
      <c r="U16" s="43"/>
    </row>
    <row r="17" spans="1:21">
      <c r="A17" s="38" t="s">
        <v>35</v>
      </c>
      <c r="B17" s="38" t="str">
        <f>[2]!S_INFO_NAME(A17)</f>
        <v>维尔利</v>
      </c>
      <c r="C17" s="58">
        <f ca="1">[2]!S_SHARE_TOTAL(A17,$B$3)/10^8</f>
        <v>1.74060444</v>
      </c>
      <c r="D17" s="58">
        <f ca="1">[2]!s_share_liqa(A17,$B$3)/10^8</f>
        <v>0.63515520000000003</v>
      </c>
      <c r="E17" s="38">
        <f ca="1">[2]!S_WQ_PRECLOSE($A17,$B$3-7,3)</f>
        <v>29.3</v>
      </c>
      <c r="F17" s="38">
        <f ca="1">[2]!S_wQ_CLOSE($A17,$B$3,1)</f>
        <v>27.97</v>
      </c>
      <c r="G17" s="44">
        <f t="shared" ca="1" si="0"/>
        <v>-4.5392491467576845E-2</v>
      </c>
      <c r="H17" s="68">
        <f ca="1">[2]!s_dq_preclose($A17,$B$3,3)/[2]!s_mq_preclose($A17,$B$3,3)-1</f>
        <v>0.13031709203402952</v>
      </c>
      <c r="I17" s="39">
        <f>[2]!S_FA_EPS_ADJUST(A17,"2012/12/31")</f>
        <v>0.39067117903019938</v>
      </c>
      <c r="J17" s="45">
        <f>[2]!S_FA_EPS_ADJUST(A17,"2013/12/31")</f>
        <v>0.16592845184285523</v>
      </c>
      <c r="K17" s="45">
        <f ca="1">[2]!s_est_eps($A17,2014,$B$3)</f>
        <v>0.63050001859664917</v>
      </c>
      <c r="L17" s="39">
        <f t="shared" ca="1" si="1"/>
        <v>71.594736190759249</v>
      </c>
      <c r="M17" s="45">
        <f t="shared" ca="1" si="2"/>
        <v>168.56663031177655</v>
      </c>
      <c r="N17" s="45">
        <f t="shared" ca="1" si="3"/>
        <v>44.361616455230106</v>
      </c>
      <c r="O17" s="38">
        <f ca="1">[2]!s_val_pb_lf($A17,$B$3)</f>
        <v>3.4538857936859131</v>
      </c>
      <c r="P17" s="135">
        <f>[2]!S_FA_ROE_BASIC($A17,"2013/12/31")/100</f>
        <v>3.0099999999999998E-2</v>
      </c>
      <c r="Q17" s="46"/>
      <c r="R17" s="43"/>
      <c r="S17" s="43"/>
      <c r="T17" s="43"/>
      <c r="U17" s="43"/>
    </row>
    <row r="18" spans="1:21">
      <c r="A18" s="38" t="s">
        <v>36</v>
      </c>
      <c r="B18" s="38" t="str">
        <f>[2]!S_INFO_NAME(A18)</f>
        <v>津膜科技</v>
      </c>
      <c r="C18" s="58">
        <f ca="1">[2]!S_SHARE_TOTAL(A18,$B$3)/10^8</f>
        <v>2.61</v>
      </c>
      <c r="D18" s="58">
        <f ca="1">[2]!s_share_liqa(A18,$B$3)/10^8</f>
        <v>1.05035627</v>
      </c>
      <c r="E18" s="38">
        <f ca="1">[2]!S_WQ_PRECLOSE($A18,$B$3-7,3)</f>
        <v>24.32</v>
      </c>
      <c r="F18" s="38">
        <f ca="1">[2]!S_wQ_CLOSE($A18,$B$3,1)</f>
        <v>23.12</v>
      </c>
      <c r="G18" s="44">
        <f t="shared" ca="1" si="0"/>
        <v>-4.9342105263157854E-2</v>
      </c>
      <c r="H18" s="68">
        <f ca="1">[2]!s_dq_preclose($A18,$B$3,3)/[2]!s_mq_preclose($A18,$B$3,3)-1</f>
        <v>0.15354713313896995</v>
      </c>
      <c r="I18" s="39">
        <f>[2]!S_FA_EPS_ADJUST(A18,"2012/12/31")</f>
        <v>0.22724598061302681</v>
      </c>
      <c r="J18" s="45">
        <f>[2]!S_FA_EPS_ADJUST(A18,"2013/12/31")</f>
        <v>0.30817239459770113</v>
      </c>
      <c r="K18" s="45">
        <f ca="1">[2]!s_est_eps($A18,2014,$B$3)</f>
        <v>0.45789998769760132</v>
      </c>
      <c r="L18" s="39">
        <f t="shared" ca="1" si="1"/>
        <v>101.73997329955263</v>
      </c>
      <c r="M18" s="45">
        <f t="shared" ca="1" si="2"/>
        <v>75.022943019220293</v>
      </c>
      <c r="N18" s="45">
        <f t="shared" ca="1" si="3"/>
        <v>50.491375018923407</v>
      </c>
      <c r="O18" s="38">
        <f ca="1">[2]!s_val_pb_lf($A18,$B$3)</f>
        <v>7.5677585601806641</v>
      </c>
      <c r="P18" s="135">
        <f>[2]!S_FA_ROE_BASIC($A18,"2013/12/31")/100</f>
        <v>0.10779999999999999</v>
      </c>
      <c r="Q18" s="46"/>
      <c r="R18" s="43"/>
      <c r="S18" s="43"/>
      <c r="T18" s="43"/>
      <c r="U18" s="43"/>
    </row>
    <row r="19" spans="1:21">
      <c r="A19" s="38" t="s">
        <v>37</v>
      </c>
      <c r="B19" s="38" t="str">
        <f>[2]!S_INFO_NAME(A19)</f>
        <v>首创股份</v>
      </c>
      <c r="C19" s="58">
        <f ca="1">[2]!S_SHARE_TOTAL(A19,$B$3)/10^8</f>
        <v>22</v>
      </c>
      <c r="D19" s="58">
        <f ca="1">[2]!s_share_liqa(A19,$B$3)/10^8</f>
        <v>22</v>
      </c>
      <c r="E19" s="38">
        <f ca="1">[2]!S_WQ_PRECLOSE($A19,$B$3-7,3)</f>
        <v>7.27</v>
      </c>
      <c r="F19" s="38">
        <f ca="1">[2]!S_wQ_CLOSE($A19,$B$3,1)</f>
        <v>7.62</v>
      </c>
      <c r="G19" s="44">
        <f t="shared" ca="1" si="0"/>
        <v>4.8143053645117062E-2</v>
      </c>
      <c r="H19" s="68">
        <f ca="1">[2]!s_dq_preclose($A19,$B$3,3)/[2]!s_mq_preclose($A19,$B$3,3)-1</f>
        <v>0.1781437125748504</v>
      </c>
      <c r="I19" s="39">
        <f>[2]!S_FA_EPS_ADJUST(A19,"2012/12/31")</f>
        <v>0.26423132313636361</v>
      </c>
      <c r="J19" s="45">
        <f>[2]!S_FA_EPS_ADJUST(A19,"2013/12/31")</f>
        <v>0.27330248091818182</v>
      </c>
      <c r="K19" s="45">
        <f ca="1">[2]!s_est_eps($A19,2014,$B$3)</f>
        <v>0.27849999070167542</v>
      </c>
      <c r="L19" s="39">
        <f t="shared" ca="1" si="1"/>
        <v>28.838367493877691</v>
      </c>
      <c r="M19" s="45">
        <f t="shared" ca="1" si="2"/>
        <v>27.88119586181579</v>
      </c>
      <c r="N19" s="45">
        <f t="shared" ca="1" si="3"/>
        <v>27.360862672927045</v>
      </c>
      <c r="O19" s="38">
        <f ca="1">[2]!s_val_pb_lf($A19,$B$3)</f>
        <v>2.845999002456665</v>
      </c>
      <c r="P19" s="135">
        <f>[2]!S_FA_ROE_BASIC($A19,"2013/12/31")/100</f>
        <v>0.10189999999999999</v>
      </c>
      <c r="Q19" s="46"/>
      <c r="R19" s="43"/>
      <c r="S19" s="43"/>
      <c r="T19" s="43"/>
      <c r="U19" s="43"/>
    </row>
    <row r="20" spans="1:21">
      <c r="A20" s="38" t="s">
        <v>38</v>
      </c>
      <c r="B20" s="38" t="str">
        <f>[2]!S_INFO_NAME(A20)</f>
        <v>武汉控股</v>
      </c>
      <c r="C20" s="58">
        <f ca="1">[2]!S_SHARE_TOTAL(A20,$B$3)/10^8</f>
        <v>7.0956969200000009</v>
      </c>
      <c r="D20" s="58">
        <f ca="1">[2]!s_share_liqa(A20,$B$3)/10^8</f>
        <v>4.4115000000000002</v>
      </c>
      <c r="E20" s="38">
        <f ca="1">[2]!S_WQ_PRECLOSE($A20,$B$3-7,3)</f>
        <v>9.91</v>
      </c>
      <c r="F20" s="38">
        <f ca="1">[2]!S_wQ_CLOSE($A20,$B$3,1)</f>
        <v>10.210000000000001</v>
      </c>
      <c r="G20" s="44">
        <f t="shared" ca="1" si="0"/>
        <v>3.0272452068617728E-2</v>
      </c>
      <c r="H20" s="68">
        <f ca="1">[2]!s_dq_preclose($A20,$B$3,3)/[2]!s_mq_preclose($A20,$B$3,3)-1</f>
        <v>0.25870646766169147</v>
      </c>
      <c r="I20" s="39">
        <f>[2]!S_FA_EPS_ADJUST(A20,"2012/12/31")</f>
        <v>7.2333182347929251E-2</v>
      </c>
      <c r="J20" s="45">
        <f>[2]!S_FA_EPS_ADJUST(A20,"2013/12/31")</f>
        <v>0.38301263346518466</v>
      </c>
      <c r="K20" s="45">
        <f ca="1">[2]!s_est_eps($A20,2014,$B$3)</f>
        <v>0.48089998960494995</v>
      </c>
      <c r="L20" s="39">
        <f t="shared" ca="1" si="1"/>
        <v>141.15236836793608</v>
      </c>
      <c r="M20" s="45">
        <f t="shared" ca="1" si="2"/>
        <v>26.65708414792557</v>
      </c>
      <c r="N20" s="45">
        <f t="shared" ca="1" si="3"/>
        <v>21.231025620082292</v>
      </c>
      <c r="O20" s="38">
        <f ca="1">[2]!s_val_pb_lf($A20,$B$3)</f>
        <v>1.8042182922363281</v>
      </c>
      <c r="P20" s="135">
        <f>[2]!S_FA_ROE_BASIC($A20,"2013/12/31")/100</f>
        <v>8.7799999999999989E-2</v>
      </c>
      <c r="Q20" s="46"/>
      <c r="R20" s="43"/>
      <c r="S20" s="43"/>
      <c r="T20" s="43"/>
      <c r="U20" s="43"/>
    </row>
    <row r="21" spans="1:21">
      <c r="A21" s="38" t="s">
        <v>39</v>
      </c>
      <c r="B21" s="38" t="str">
        <f>[2]!S_INFO_NAME(A21)</f>
        <v>国中水务</v>
      </c>
      <c r="C21" s="58">
        <f ca="1">[2]!S_SHARE_TOTAL(A21,$B$3)/10^8</f>
        <v>14.556242279999999</v>
      </c>
      <c r="D21" s="58">
        <f ca="1">[2]!s_share_liqa(A21,$B$3)/10^8</f>
        <v>14.556242279999999</v>
      </c>
      <c r="E21" s="38">
        <f ca="1">[2]!S_WQ_PRECLOSE($A21,$B$3-7,3)</f>
        <v>6.71</v>
      </c>
      <c r="F21" s="38">
        <f ca="1">[2]!S_wQ_CLOSE($A21,$B$3,1)</f>
        <v>6.5</v>
      </c>
      <c r="G21" s="44">
        <f t="shared" ca="1" si="0"/>
        <v>-3.1296572280178792E-2</v>
      </c>
      <c r="H21" s="68">
        <f ca="1">[2]!s_dq_preclose($A21,$B$3,3)/[2]!s_mq_preclose($A21,$B$3,3)-1</f>
        <v>0.11920529801324498</v>
      </c>
      <c r="I21" s="39">
        <f>[2]!S_FA_EPS_ADJUST(A21,"2012/12/31")</f>
        <v>5.0894610233156966E-2</v>
      </c>
      <c r="J21" s="45">
        <f>[2]!S_FA_EPS_ADJUST(A21,"2013/12/31")</f>
        <v>9.8077188737202017E-2</v>
      </c>
      <c r="K21" s="45">
        <f ca="1">[2]!s_est_eps($A21,2014,$B$3)</f>
        <v>0.15170000493526459</v>
      </c>
      <c r="L21" s="39">
        <f t="shared" ca="1" si="1"/>
        <v>127.7148988905187</v>
      </c>
      <c r="M21" s="45">
        <f t="shared" ca="1" si="2"/>
        <v>66.274330287104377</v>
      </c>
      <c r="N21" s="45">
        <f t="shared" ca="1" si="3"/>
        <v>42.847724380587628</v>
      </c>
      <c r="O21" s="38">
        <f ca="1">[2]!s_val_pb_lf($A21,$B$3)</f>
        <v>3.6893959045410156</v>
      </c>
      <c r="P21" s="135">
        <f>[2]!S_FA_ROE_BASIC($A21,"2013/12/31")/100</f>
        <v>7.7899999999999997E-2</v>
      </c>
      <c r="Q21" s="46"/>
      <c r="R21" s="43"/>
      <c r="S21" s="43"/>
      <c r="T21" s="43"/>
      <c r="U21" s="43"/>
    </row>
    <row r="22" spans="1:21">
      <c r="A22" s="38" t="s">
        <v>40</v>
      </c>
      <c r="B22" s="38" t="str">
        <f>[2]!S_INFO_NAME(A22)</f>
        <v>瀚蓝环境</v>
      </c>
      <c r="C22" s="58">
        <f ca="1">[2]!S_SHARE_TOTAL(A22,$B$3)/10^8</f>
        <v>5.7924288099999997</v>
      </c>
      <c r="D22" s="58">
        <f ca="1">[2]!s_share_liqa(A22,$B$3)/10^8</f>
        <v>4.8792315499999992</v>
      </c>
      <c r="E22" s="38">
        <f ca="1">[2]!S_WQ_PRECLOSE($A22,$B$3-7,3)</f>
        <v>13.32</v>
      </c>
      <c r="F22" s="38">
        <f ca="1">[2]!S_wQ_CLOSE($A22,$B$3,1)</f>
        <v>13.02</v>
      </c>
      <c r="G22" s="44">
        <f t="shared" ca="1" si="0"/>
        <v>-2.2522522522522626E-2</v>
      </c>
      <c r="H22" s="68">
        <f ca="1">[2]!s_dq_preclose($A22,$B$3,3)/[2]!s_mq_preclose($A22,$B$3,3)-1</f>
        <v>4.0880503144653968E-2</v>
      </c>
      <c r="I22" s="39">
        <f>[2]!S_FA_EPS_ADJUST(A22,"2012/12/31")</f>
        <v>0.32845821946320997</v>
      </c>
      <c r="J22" s="45">
        <f>[2]!S_FA_EPS_ADJUST(A22,"2013/12/31")</f>
        <v>0.40376521747877986</v>
      </c>
      <c r="K22" s="45">
        <f ca="1">[2]!s_est_eps($A22,2014,$B$3)</f>
        <v>0.4505000114440918</v>
      </c>
      <c r="L22" s="39">
        <f t="shared" ca="1" si="1"/>
        <v>39.639744809182183</v>
      </c>
      <c r="M22" s="45">
        <f t="shared" ca="1" si="2"/>
        <v>32.246462638115368</v>
      </c>
      <c r="N22" s="45">
        <f t="shared" ca="1" si="3"/>
        <v>28.901220131524493</v>
      </c>
      <c r="O22" s="38">
        <f ca="1">[2]!s_val_pb_lf($A22,$B$3)</f>
        <v>2.9875681400299072</v>
      </c>
      <c r="P22" s="135">
        <f>[2]!S_FA_ROE_BASIC($A22,"2013/12/31")/100</f>
        <v>9.9299999999999999E-2</v>
      </c>
      <c r="Q22" s="46"/>
      <c r="R22" s="43"/>
      <c r="S22" s="43"/>
      <c r="T22" s="43"/>
      <c r="U22" s="43"/>
    </row>
    <row r="23" spans="1:21">
      <c r="A23" s="38" t="s">
        <v>41</v>
      </c>
      <c r="B23" s="38" t="str">
        <f>[2]!S_INFO_NAME(A23)</f>
        <v>洪城水业</v>
      </c>
      <c r="C23" s="58">
        <f ca="1">[2]!S_SHARE_TOTAL(A23,$B$3)/10^8</f>
        <v>3.3</v>
      </c>
      <c r="D23" s="58">
        <f ca="1">[2]!s_share_liqa(A23,$B$3)/10^8</f>
        <v>3.3</v>
      </c>
      <c r="E23" s="38">
        <f ca="1">[2]!S_WQ_PRECLOSE($A23,$B$3-7,3)</f>
        <v>10.91</v>
      </c>
      <c r="F23" s="38">
        <f ca="1">[2]!S_wQ_CLOSE($A23,$B$3,1)</f>
        <v>10.16</v>
      </c>
      <c r="G23" s="44">
        <f t="shared" ca="1" si="0"/>
        <v>-6.8744271310724137E-2</v>
      </c>
      <c r="H23" s="68">
        <f ca="1">[2]!s_dq_preclose($A23,$B$3,3)/[2]!s_mq_preclose($A23,$B$3,3)-1</f>
        <v>6.7218200620475788E-2</v>
      </c>
      <c r="I23" s="39">
        <f>[2]!S_FA_EPS_ADJUST(A23,"2012/12/31")</f>
        <v>0.30512884039393939</v>
      </c>
      <c r="J23" s="45">
        <f>[2]!S_FA_EPS_ADJUST(A23,"2013/12/31")</f>
        <v>0.30172740533333336</v>
      </c>
      <c r="K23" s="45">
        <f ca="1">[2]!s_est_eps($A23,2014,$B$3)</f>
        <v>0.45870000123977661</v>
      </c>
      <c r="L23" s="39">
        <f t="shared" ca="1" si="1"/>
        <v>33.297409667610701</v>
      </c>
      <c r="M23" s="45">
        <f t="shared" ca="1" si="2"/>
        <v>33.672778211099981</v>
      </c>
      <c r="N23" s="45">
        <f t="shared" ca="1" si="3"/>
        <v>22.149553024938964</v>
      </c>
      <c r="O23" s="38">
        <f ca="1">[2]!s_val_pb_lf($A23,$B$3)</f>
        <v>1.8861795663833618</v>
      </c>
      <c r="P23" s="135">
        <f>[2]!S_FA_ROE_BASIC($A23,"2013/12/31")/100</f>
        <v>5.8299999999999998E-2</v>
      </c>
      <c r="Q23" s="46"/>
      <c r="R23" s="43"/>
      <c r="S23" s="43"/>
      <c r="T23" s="43"/>
      <c r="U23" s="43"/>
    </row>
    <row r="24" spans="1:21">
      <c r="A24" s="38" t="s">
        <v>42</v>
      </c>
      <c r="B24" s="38" t="str">
        <f>[2]!S_INFO_NAME(A24)</f>
        <v>创业环保</v>
      </c>
      <c r="C24" s="58">
        <f ca="1">[2]!S_SHARE_TOTAL(A24,$B$3)/10^8</f>
        <v>14.272284300000001</v>
      </c>
      <c r="D24" s="58">
        <f ca="1">[2]!s_share_liqa(A24,$B$3)/10^8</f>
        <v>10.8722843</v>
      </c>
      <c r="E24" s="38">
        <f ca="1">[2]!S_WQ_PRECLOSE($A24,$B$3-7,3)</f>
        <v>8.66</v>
      </c>
      <c r="F24" s="38">
        <f ca="1">[2]!S_wQ_CLOSE($A24,$B$3,1)</f>
        <v>8.56</v>
      </c>
      <c r="G24" s="44">
        <f t="shared" ca="1" si="0"/>
        <v>-1.1547344110854452E-2</v>
      </c>
      <c r="H24" s="68">
        <f ca="1">[2]!s_dq_preclose($A24,$B$3,3)/[2]!s_mq_preclose($A24,$B$3,3)-1</f>
        <v>8.6633663366336489E-2</v>
      </c>
      <c r="I24" s="39">
        <f>[2]!S_FA_EPS_ADJUST(A24,"2012/12/31")</f>
        <v>0.18846387470014173</v>
      </c>
      <c r="J24" s="45">
        <f>[2]!S_FA_EPS_ADJUST(A24,"2013/12/31")</f>
        <v>0.19751498363860368</v>
      </c>
      <c r="K24" s="45">
        <f ca="1">[2]!s_est_eps($A24,2014,$B$3)</f>
        <v>0</v>
      </c>
      <c r="L24" s="39">
        <f t="shared" ca="1" si="1"/>
        <v>45.419845122146178</v>
      </c>
      <c r="M24" s="45">
        <f t="shared" ca="1" si="2"/>
        <v>43.338484211721223</v>
      </c>
      <c r="N24" s="45" t="e">
        <f t="shared" ca="1" si="3"/>
        <v>#DIV/0!</v>
      </c>
      <c r="O24" s="38">
        <f ca="1">[2]!s_val_pb_lf($A24,$B$3)</f>
        <v>3.0494863986968994</v>
      </c>
      <c r="P24" s="135">
        <f>[2]!S_FA_ROE_BASIC($A24,"2013/12/31")/100</f>
        <v>7.2800000000000004E-2</v>
      </c>
      <c r="Q24" s="46"/>
      <c r="R24" s="43"/>
      <c r="S24" s="43"/>
      <c r="T24" s="43"/>
      <c r="U24" s="43"/>
    </row>
    <row r="25" spans="1:21">
      <c r="A25" s="38" t="s">
        <v>43</v>
      </c>
      <c r="B25" s="38" t="str">
        <f>[2]!S_INFO_NAME(A25)</f>
        <v>重庆水务</v>
      </c>
      <c r="C25" s="58">
        <f ca="1">[2]!S_SHARE_TOTAL(A25,$B$3)/10^8</f>
        <v>48</v>
      </c>
      <c r="D25" s="58">
        <f ca="1">[2]!s_share_liqa(A25,$B$3)/10^8</f>
        <v>48</v>
      </c>
      <c r="E25" s="38">
        <f ca="1">[2]!S_WQ_PRECLOSE($A25,$B$3-7,3)</f>
        <v>5.64</v>
      </c>
      <c r="F25" s="38">
        <f ca="1">[2]!S_wQ_CLOSE($A25,$B$3,1)</f>
        <v>6.22</v>
      </c>
      <c r="G25" s="44">
        <f t="shared" ca="1" si="0"/>
        <v>0.10283687943262421</v>
      </c>
      <c r="H25" s="68">
        <f ca="1">[2]!s_dq_preclose($A25,$B$3,3)/[2]!s_mq_preclose($A25,$B$3,3)-1</f>
        <v>0.20537428023032644</v>
      </c>
      <c r="I25" s="39">
        <f>[2]!S_FA_EPS_ADJUST(A25,"2012/12/31")</f>
        <v>0.39345712942291666</v>
      </c>
      <c r="J25" s="45">
        <f>[2]!S_FA_EPS_ADJUST(A25,"2013/12/31")</f>
        <v>0.39108406776041665</v>
      </c>
      <c r="K25" s="45">
        <f ca="1">[2]!s_est_eps($A25,2014,$B$3)</f>
        <v>0.4099000096321106</v>
      </c>
      <c r="L25" s="39">
        <f t="shared" ca="1" si="1"/>
        <v>15.808583794434911</v>
      </c>
      <c r="M25" s="45">
        <f t="shared" ca="1" si="2"/>
        <v>15.904508807069213</v>
      </c>
      <c r="N25" s="45">
        <f t="shared" ca="1" si="3"/>
        <v>15.174432431905803</v>
      </c>
      <c r="O25" s="38">
        <f ca="1">[2]!s_val_pb_lf($A25,$B$3)</f>
        <v>2.3658850193023682</v>
      </c>
      <c r="P25" s="135">
        <f>[2]!S_FA_ROE_BASIC($A25,"2013/12/31")/100</f>
        <v>0.1477</v>
      </c>
      <c r="Q25" s="46"/>
      <c r="R25" s="43"/>
      <c r="S25" s="43"/>
      <c r="T25" s="43"/>
      <c r="U25" s="43"/>
    </row>
    <row r="26" spans="1:21">
      <c r="A26" s="38" t="s">
        <v>44</v>
      </c>
      <c r="B26" s="38" t="str">
        <f>[2]!S_INFO_NAME(A26)</f>
        <v>江南水务</v>
      </c>
      <c r="C26" s="58">
        <f ca="1">[2]!S_SHARE_TOTAL(A26,$B$3)/10^8</f>
        <v>2.3380000000000001</v>
      </c>
      <c r="D26" s="58">
        <f ca="1">[2]!s_share_liqa(A26,$B$3)/10^8</f>
        <v>2.3380000000000001</v>
      </c>
      <c r="E26" s="38">
        <f ca="1">[2]!S_WQ_PRECLOSE($A26,$B$3-7,3)</f>
        <v>16.690000000000001</v>
      </c>
      <c r="F26" s="38">
        <f ca="1">[2]!S_wQ_CLOSE($A26,$B$3,1)</f>
        <v>17.25</v>
      </c>
      <c r="G26" s="44">
        <f t="shared" ca="1" si="0"/>
        <v>3.3553025763930489E-2</v>
      </c>
      <c r="H26" s="68">
        <f ca="1">[2]!s_dq_preclose($A26,$B$3,3)/[2]!s_mq_preclose($A26,$B$3,3)-1</f>
        <v>0.11632390745501286</v>
      </c>
      <c r="I26" s="39">
        <f>[2]!S_FA_EPS_ADJUST(A26,"2012/12/31")</f>
        <v>0.59450819820359291</v>
      </c>
      <c r="J26" s="45">
        <f>[2]!S_FA_EPS_ADJUST(A26,"2013/12/31")</f>
        <v>0.62278921650983743</v>
      </c>
      <c r="K26" s="45">
        <f ca="1">[2]!s_est_eps($A26,2014,$B$3)</f>
        <v>0.66269999742507935</v>
      </c>
      <c r="L26" s="39">
        <f t="shared" ca="1" si="1"/>
        <v>29.015579687755011</v>
      </c>
      <c r="M26" s="45">
        <f t="shared" ca="1" si="2"/>
        <v>27.697974760498319</v>
      </c>
      <c r="N26" s="45">
        <f t="shared" ca="1" si="3"/>
        <v>26.029877873886932</v>
      </c>
      <c r="O26" s="38">
        <f ca="1">[2]!s_val_pb_lf($A26,$B$3)</f>
        <v>2.1575582027435303</v>
      </c>
      <c r="P26" s="135">
        <f>[2]!S_FA_ROE_BASIC($A26,"2013/12/31")/100</f>
        <v>8.14E-2</v>
      </c>
      <c r="Q26" s="46"/>
      <c r="R26" s="43"/>
      <c r="S26" s="43"/>
      <c r="T26" s="43"/>
      <c r="U26" s="43"/>
    </row>
    <row r="27" spans="1:21">
      <c r="A27" s="38" t="s">
        <v>45</v>
      </c>
      <c r="B27" s="38" t="str">
        <f>[2]!S_INFO_NAME(A27)</f>
        <v>宝莫股份</v>
      </c>
      <c r="C27" s="58">
        <f ca="1">[2]!S_SHARE_TOTAL(A27,$B$3)/10^8</f>
        <v>6.12</v>
      </c>
      <c r="D27" s="58">
        <f ca="1">[2]!s_share_liqa(A27,$B$3)/10^8</f>
        <v>6.12</v>
      </c>
      <c r="E27" s="38">
        <f ca="1">[2]!S_WQ_PRECLOSE($A27,$B$3-7,3)</f>
        <v>9.91</v>
      </c>
      <c r="F27" s="38">
        <f ca="1">[2]!S_wQ_CLOSE($A27,$B$3,1)</f>
        <v>10.17</v>
      </c>
      <c r="G27" s="44">
        <f t="shared" ca="1" si="0"/>
        <v>2.6236125126135157E-2</v>
      </c>
      <c r="H27" s="68">
        <f ca="1">[2]!s_dq_preclose($A27,$B$3,3)/[2]!s_mq_preclose($A27,$B$3,3)-1</f>
        <v>8.9266737513283623E-2</v>
      </c>
      <c r="I27" s="39">
        <f>[2]!S_FA_EPS_ADJUST(A27,"2012/12/31")</f>
        <v>8.3739643431372551E-2</v>
      </c>
      <c r="J27" s="45">
        <f>[2]!S_FA_EPS_ADJUST(A27,"2013/12/31")</f>
        <v>7.6686609852941165E-2</v>
      </c>
      <c r="K27" s="45">
        <f ca="1">[2]!s_est_eps($A27,2014,$B$3)</f>
        <v>0.10459999740123749</v>
      </c>
      <c r="L27" s="39">
        <f t="shared" ca="1" si="1"/>
        <v>121.44785412580191</v>
      </c>
      <c r="M27" s="45">
        <f t="shared" ca="1" si="2"/>
        <v>132.61767627363631</v>
      </c>
      <c r="N27" s="45">
        <f t="shared" ca="1" si="3"/>
        <v>97.22753587639842</v>
      </c>
      <c r="O27" s="38">
        <f ca="1">[2]!s_val_pb_lf($A27,$B$3)</f>
        <v>6.1664185523986816</v>
      </c>
      <c r="P27" s="135">
        <f>[2]!S_FA_ROE_BASIC($A27,"2013/12/31")/100</f>
        <v>4.7800000000000002E-2</v>
      </c>
      <c r="Q27" s="46"/>
      <c r="R27" s="43"/>
      <c r="S27" s="43"/>
      <c r="T27" s="43"/>
      <c r="U27" s="43"/>
    </row>
    <row r="28" spans="1:21">
      <c r="A28" s="38" t="s">
        <v>46</v>
      </c>
      <c r="B28" s="38" t="str">
        <f>[2]!S_INFO_NAME(A28)</f>
        <v>城投控股</v>
      </c>
      <c r="C28" s="58">
        <f ca="1">[2]!S_SHARE_TOTAL(A28,$B$3)/10^8</f>
        <v>29.875235180000001</v>
      </c>
      <c r="D28" s="58">
        <f ca="1">[2]!s_share_liqa(A28,$B$3)/10^8</f>
        <v>29.875235180000001</v>
      </c>
      <c r="E28" s="38">
        <f ca="1">[2]!S_WQ_PRECLOSE($A28,$B$3-7,3)</f>
        <v>6.91</v>
      </c>
      <c r="F28" s="38">
        <f ca="1">[2]!S_wQ_CLOSE($A28,$B$3,1)</f>
        <v>7.02</v>
      </c>
      <c r="G28" s="44">
        <f t="shared" ca="1" si="0"/>
        <v>1.5918958031837738E-2</v>
      </c>
      <c r="H28" s="68">
        <f ca="1">[2]!s_dq_preclose($A28,$B$3,3)/[2]!s_mq_preclose($A28,$B$3,3)-1</f>
        <v>7.3134328358208878E-2</v>
      </c>
      <c r="I28" s="39">
        <f>[2]!S_FA_EPS_ADJUST(A28,"2012/12/31")</f>
        <v>0.44879932908698861</v>
      </c>
      <c r="J28" s="45">
        <f>[2]!S_FA_EPS_ADJUST(A28,"2013/12/31")</f>
        <v>0.46146762575878741</v>
      </c>
      <c r="K28" s="45">
        <f ca="1">[2]!s_est_eps($A28,2014,$B$3)</f>
        <v>0.54650002717971802</v>
      </c>
      <c r="L28" s="39">
        <f t="shared" ca="1" si="1"/>
        <v>15.641734612841516</v>
      </c>
      <c r="M28" s="45">
        <f t="shared" ca="1" si="2"/>
        <v>15.212334751451028</v>
      </c>
      <c r="N28" s="45">
        <f t="shared" ca="1" si="3"/>
        <v>12.845379050075424</v>
      </c>
      <c r="O28" s="38">
        <f ca="1">[2]!s_val_pb_lf($A28,$B$3)</f>
        <v>1.4695124626159668</v>
      </c>
      <c r="P28" s="135">
        <f>[2]!S_FA_ROE_BASIC($A28,"2013/12/31")/100</f>
        <v>9.8400000000000001E-2</v>
      </c>
      <c r="Q28" s="46"/>
      <c r="R28" s="43"/>
      <c r="S28" s="43"/>
      <c r="T28" s="43"/>
      <c r="U28" s="43"/>
    </row>
    <row r="29" spans="1:21">
      <c r="A29" s="38" t="s">
        <v>47</v>
      </c>
      <c r="B29" s="38" t="str">
        <f>[2]!S_INFO_NAME(A29)</f>
        <v>中山公用</v>
      </c>
      <c r="C29" s="58">
        <f ca="1">[2]!S_SHARE_TOTAL(A29,$B$3)/10^8</f>
        <v>7.7868321500000004</v>
      </c>
      <c r="D29" s="58">
        <f ca="1">[2]!s_share_liqa(A29,$B$3)/10^8</f>
        <v>6.5474487999999997</v>
      </c>
      <c r="E29" s="38">
        <f ca="1">[2]!S_WQ_PRECLOSE($A29,$B$3-7,3)</f>
        <v>13.05</v>
      </c>
      <c r="F29" s="38">
        <f ca="1">[2]!S_wQ_CLOSE($A29,$B$3,1)</f>
        <v>12.68</v>
      </c>
      <c r="G29" s="44">
        <f t="shared" ca="1" si="0"/>
        <v>-2.8352490421456045E-2</v>
      </c>
      <c r="H29" s="68">
        <f ca="1">[2]!s_dq_preclose($A29,$B$3,3)/[2]!s_mq_preclose($A29,$B$3,3)-1</f>
        <v>0.12316968130921624</v>
      </c>
      <c r="I29" s="39">
        <f>[2]!S_FA_EPS_ADJUST(A29,"2012/12/31")</f>
        <v>0.47110230406083692</v>
      </c>
      <c r="J29" s="45">
        <f>[2]!S_FA_EPS_ADJUST(A29,"2013/12/31")</f>
        <v>0.78137240951058651</v>
      </c>
      <c r="K29" s="45">
        <f ca="1">[2]!s_est_eps($A29,2014,$B$3)</f>
        <v>0.85290002822875977</v>
      </c>
      <c r="L29" s="39">
        <f t="shared" ca="1" si="1"/>
        <v>26.915597505467808</v>
      </c>
      <c r="M29" s="45">
        <f t="shared" ca="1" si="2"/>
        <v>16.227857351582369</v>
      </c>
      <c r="N29" s="45">
        <f t="shared" ca="1" si="3"/>
        <v>14.86692411809728</v>
      </c>
      <c r="O29" s="38">
        <f ca="1">[2]!s_val_pb_lf($A29,$B$3)</f>
        <v>1.4846326112747192</v>
      </c>
      <c r="P29" s="135">
        <f>[2]!S_FA_ROE_BASIC($A29,"2013/12/31")/100</f>
        <v>9.69E-2</v>
      </c>
      <c r="Q29" s="46"/>
      <c r="R29" s="43"/>
      <c r="S29" s="43"/>
      <c r="T29" s="43"/>
      <c r="U29" s="43"/>
    </row>
    <row r="30" spans="1:21">
      <c r="A30" s="38" t="s">
        <v>48</v>
      </c>
      <c r="B30" s="38" t="str">
        <f>[2]!S_INFO_NAME(A30)</f>
        <v>*ST新业</v>
      </c>
      <c r="C30" s="58">
        <f ca="1">[2]!S_SHARE_TOTAL(A30,$B$3)/10^8</f>
        <v>4.3859199999999996</v>
      </c>
      <c r="D30" s="58">
        <f ca="1">[2]!s_share_liqa(A30,$B$3)/10^8</f>
        <v>4.3859199999999996</v>
      </c>
      <c r="E30" s="38">
        <f ca="1">[2]!S_WQ_PRECLOSE($A30,$B$3-7,3)</f>
        <v>6.6</v>
      </c>
      <c r="F30" s="38">
        <f ca="1">[2]!S_wQ_CLOSE($A30,$B$3,1)</f>
        <v>6.48</v>
      </c>
      <c r="G30" s="44">
        <f t="shared" ca="1" si="0"/>
        <v>-1.8181818181818077E-2</v>
      </c>
      <c r="H30" s="68">
        <f ca="1">[2]!s_dq_preclose($A30,$B$3,3)/[2]!s_mq_preclose($A30,$B$3,3)-1</f>
        <v>0.12886597938144329</v>
      </c>
      <c r="I30" s="39">
        <f>[2]!S_FA_EPS_ADJUST(A30,"2012/12/31")</f>
        <v>-0.16259832224481977</v>
      </c>
      <c r="J30" s="45">
        <f>[2]!S_FA_EPS_ADJUST(A30,"2013/12/31")</f>
        <v>-0.49173791471344669</v>
      </c>
      <c r="K30" s="45">
        <f ca="1">[2]!s_est_eps($A30,2014,$B$3)</f>
        <v>0</v>
      </c>
      <c r="L30" s="39">
        <f t="shared" ca="1" si="1"/>
        <v>-39.852809737133974</v>
      </c>
      <c r="M30" s="45">
        <f t="shared" ca="1" si="2"/>
        <v>-13.177751412103598</v>
      </c>
      <c r="N30" s="45" t="e">
        <f t="shared" ca="1" si="3"/>
        <v>#DIV/0!</v>
      </c>
      <c r="O30" s="38">
        <f ca="1">[2]!s_val_pb_lf($A30,$B$3)</f>
        <v>1.8471006155014038</v>
      </c>
      <c r="P30" s="135">
        <f>[2]!S_FA_ROE_BASIC($A30,"2013/12/31")/100</f>
        <v>-0.13390000000000002</v>
      </c>
      <c r="Q30" s="46"/>
      <c r="R30" s="43"/>
      <c r="S30" s="43"/>
      <c r="T30" s="43"/>
      <c r="U30" s="43"/>
    </row>
    <row r="31" spans="1:21">
      <c r="A31" s="38" t="s">
        <v>49</v>
      </c>
      <c r="B31" s="38" t="str">
        <f>[2]!S_INFO_NAME(A31)</f>
        <v>南方汇通</v>
      </c>
      <c r="C31" s="58">
        <f ca="1">[2]!S_SHARE_TOTAL(A31,$B$3)/10^8</f>
        <v>4.22</v>
      </c>
      <c r="D31" s="58">
        <f ca="1">[2]!s_share_liqa(A31,$B$3)/10^8</f>
        <v>4.22</v>
      </c>
      <c r="E31" s="38">
        <f ca="1">[2]!S_WQ_PRECLOSE($A31,$B$3-7,3)</f>
        <v>12.94</v>
      </c>
      <c r="F31" s="38">
        <f ca="1">[2]!S_wQ_CLOSE($A31,$B$3,1)</f>
        <v>13.23</v>
      </c>
      <c r="G31" s="44">
        <f t="shared" ca="1" si="0"/>
        <v>2.2411128284389514E-2</v>
      </c>
      <c r="H31" s="68">
        <f ca="1">[2]!s_dq_preclose($A31,$B$3,3)/[2]!s_mq_preclose($A31,$B$3,3)-1</f>
        <v>8.8888888888888795E-2</v>
      </c>
      <c r="I31" s="39">
        <f>[2]!S_FA_EPS_ADJUST(A31,"2012/12/31")</f>
        <v>0.14021157111374408</v>
      </c>
      <c r="J31" s="45">
        <f>[2]!S_FA_EPS_ADJUST(A31,"2013/12/31")</f>
        <v>0.15441092097156398</v>
      </c>
      <c r="K31" s="45">
        <f ca="1">[2]!s_est_eps($A31,2014,$B$3)</f>
        <v>0.20340000092983246</v>
      </c>
      <c r="L31" s="39">
        <f t="shared" ca="1" si="1"/>
        <v>94.357404990971858</v>
      </c>
      <c r="M31" s="45">
        <f t="shared" ca="1" si="2"/>
        <v>85.680468173856767</v>
      </c>
      <c r="N31" s="45">
        <f t="shared" ca="1" si="3"/>
        <v>65.04424749026424</v>
      </c>
      <c r="O31" s="38">
        <f ca="1">[2]!s_val_pb_lf($A31,$B$3)</f>
        <v>5.2199549674987793</v>
      </c>
      <c r="P31" s="135">
        <f>[2]!S_FA_ROE_BASIC($A31,"2013/12/31")/100</f>
        <v>6.3099999999999989E-2</v>
      </c>
      <c r="Q31" s="46"/>
      <c r="R31" s="43"/>
      <c r="S31" s="43"/>
      <c r="T31" s="43"/>
      <c r="U31" s="43"/>
    </row>
    <row r="32" spans="1:21">
      <c r="A32" s="38" t="s">
        <v>50</v>
      </c>
      <c r="B32" s="38" t="str">
        <f>[2]!S_INFO_NAME(A32)</f>
        <v>巴安水务</v>
      </c>
      <c r="C32" s="58">
        <f ca="1">[2]!S_SHARE_TOTAL(A32,$B$3)/10^8</f>
        <v>2.6680000000000001</v>
      </c>
      <c r="D32" s="58">
        <f ca="1">[2]!s_share_liqa(A32,$B$3)/10^8</f>
        <v>1.57275834</v>
      </c>
      <c r="E32" s="38">
        <f ca="1">[2]!S_WQ_PRECLOSE($A32,$B$3-7,3)</f>
        <v>17.21</v>
      </c>
      <c r="F32" s="38">
        <f ca="1">[2]!S_wQ_CLOSE($A32,$B$3,1)</f>
        <v>16.43</v>
      </c>
      <c r="G32" s="44">
        <f t="shared" ca="1" si="0"/>
        <v>-4.5322486926205774E-2</v>
      </c>
      <c r="H32" s="68">
        <f ca="1">[2]!s_dq_preclose($A32,$B$3,3)/[2]!s_mq_preclose($A32,$B$3,3)-1</f>
        <v>9.1628213579433071E-2</v>
      </c>
      <c r="I32" s="39">
        <f>[2]!S_FA_EPS_ADJUST(A32,"2012/12/31")</f>
        <v>0.16816293118440778</v>
      </c>
      <c r="J32" s="45">
        <f>[2]!S_FA_EPS_ADJUST(A32,"2013/12/31")</f>
        <v>0.23964923519490255</v>
      </c>
      <c r="K32" s="45">
        <f ca="1">[2]!s_est_eps($A32,2014,$B$3)</f>
        <v>0.33180001378059387</v>
      </c>
      <c r="L32" s="39">
        <f t="shared" ca="1" si="1"/>
        <v>97.702864027642519</v>
      </c>
      <c r="M32" s="45">
        <f t="shared" ca="1" si="2"/>
        <v>68.558533001942465</v>
      </c>
      <c r="N32" s="45">
        <f t="shared" ca="1" si="3"/>
        <v>49.51777973964915</v>
      </c>
      <c r="O32" s="38">
        <f ca="1">[2]!s_val_pb_lf($A32,$B$3)</f>
        <v>8.0239343643188477</v>
      </c>
      <c r="P32" s="135">
        <f>[2]!S_FA_ROE_BASIC($A32,"2013/12/31")/100</f>
        <v>0.1278</v>
      </c>
      <c r="Q32" s="46"/>
      <c r="R32" s="46"/>
      <c r="S32" s="43"/>
      <c r="T32" s="43"/>
      <c r="U32" s="43"/>
    </row>
    <row r="33" spans="1:21">
      <c r="A33" s="38" t="s">
        <v>51</v>
      </c>
      <c r="B33" s="38" t="str">
        <f>[2]!S_INFO_NAME(A33)</f>
        <v>钱江水利</v>
      </c>
      <c r="C33" s="58">
        <f ca="1">[2]!S_SHARE_TOTAL(A33,$B$3)/10^8</f>
        <v>2.8532999999999999</v>
      </c>
      <c r="D33" s="58">
        <f ca="1">[2]!s_share_liqa(A33,$B$3)/10^8</f>
        <v>2.8532999999999999</v>
      </c>
      <c r="E33" s="38">
        <f ca="1">[2]!S_WQ_PRECLOSE($A33,$B$3-7,3)</f>
        <v>10.29</v>
      </c>
      <c r="F33" s="38">
        <f ca="1">[2]!S_wQ_CLOSE($A33,$B$3,1)</f>
        <v>9.75</v>
      </c>
      <c r="G33" s="44">
        <f t="shared" ca="1" si="0"/>
        <v>-5.2478134110787056E-2</v>
      </c>
      <c r="H33" s="68">
        <f ca="1">[2]!s_dq_preclose($A33,$B$3,3)/[2]!s_mq_preclose($A33,$B$3,3)-1</f>
        <v>0.1391106043329533</v>
      </c>
      <c r="I33" s="39">
        <f>[2]!S_FA_EPS_ADJUST(A33,"2012/12/31")</f>
        <v>6.3892086005677626E-2</v>
      </c>
      <c r="J33" s="45">
        <f>[2]!S_FA_EPS_ADJUST(A33,"2013/12/31")</f>
        <v>6.5960041741141839E-2</v>
      </c>
      <c r="K33" s="45">
        <f ca="1">[2]!s_est_eps($A33,2014,$B$3)</f>
        <v>0.16259999573230743</v>
      </c>
      <c r="L33" s="39">
        <f t="shared" ca="1" si="1"/>
        <v>152.60105921621636</v>
      </c>
      <c r="M33" s="45">
        <f t="shared" ca="1" si="2"/>
        <v>147.81676516008852</v>
      </c>
      <c r="N33" s="45">
        <f t="shared" ca="1" si="3"/>
        <v>59.963101204822145</v>
      </c>
      <c r="O33" s="38">
        <f ca="1">[2]!s_val_pb_lf($A33,$B$3)</f>
        <v>3.043651819229126</v>
      </c>
      <c r="P33" s="135">
        <f>[2]!S_FA_ROE_BASIC($A33,"2013/12/31")/100</f>
        <v>2.0400000000000001E-2</v>
      </c>
      <c r="Q33" s="46"/>
      <c r="R33" s="46"/>
      <c r="S33" s="43"/>
      <c r="T33" s="43"/>
      <c r="U33" s="43"/>
    </row>
    <row r="34" spans="1:21">
      <c r="A34" s="317" t="s">
        <v>23</v>
      </c>
      <c r="B34" s="316"/>
      <c r="C34" s="56"/>
      <c r="D34" s="56"/>
      <c r="E34" s="38"/>
      <c r="F34" s="38"/>
      <c r="G34" s="38"/>
      <c r="H34" s="39"/>
      <c r="I34" s="39"/>
      <c r="J34" s="45"/>
      <c r="K34" s="41"/>
      <c r="L34" s="39"/>
      <c r="M34" s="45"/>
      <c r="N34" s="41"/>
      <c r="O34" s="38"/>
      <c r="P34" s="39"/>
      <c r="Q34" s="42"/>
      <c r="R34" s="42"/>
      <c r="S34" s="43"/>
      <c r="T34" s="43"/>
      <c r="U34" s="43"/>
    </row>
    <row r="35" spans="1:21">
      <c r="A35" s="38" t="s">
        <v>52</v>
      </c>
      <c r="B35" s="38" t="str">
        <f>[2]!S_INFO_NAME(A35)</f>
        <v>国电清新</v>
      </c>
      <c r="C35" s="58">
        <f ca="1">[2]!S_SHARE_TOTAL(A35,$B$3)/10^8</f>
        <v>5.3280000000000003</v>
      </c>
      <c r="D35" s="58">
        <f ca="1">[2]!s_share_liqa(A35,$B$3)/10^8</f>
        <v>5.3143425000000004</v>
      </c>
      <c r="E35" s="38">
        <f ca="1">[2]!S_WQ_PRECLOSE($A35,$B$3-7,3)</f>
        <v>21.54</v>
      </c>
      <c r="F35" s="38">
        <f ca="1">[2]!S_wQ_CLOSE($A35,$B$3,1)</f>
        <v>20.34</v>
      </c>
      <c r="G35" s="44">
        <f t="shared" ref="G35:G45" ca="1" si="4">F35/E35-1</f>
        <v>-5.5710306406685173E-2</v>
      </c>
      <c r="H35" s="68">
        <f ca="1">[2]!s_dq_preclose($A35,$B$3,3)/[2]!s_mq_preclose($A35,$B$3,3)-1</f>
        <v>5.2684395383843396E-2</v>
      </c>
      <c r="I35" s="39">
        <f>[2]!S_FA_EPS_ADJUST(A35,"2011/12/31")</f>
        <v>0.19278975065690693</v>
      </c>
      <c r="J35" s="45">
        <f>[2]!S_FA_EPS_ADJUST(A35,"2012/12/31")</f>
        <v>0.19617933909534535</v>
      </c>
      <c r="K35" s="45">
        <f ca="1">[2]!s_est_eps($A35,2013,$B$3)</f>
        <v>0</v>
      </c>
      <c r="L35" s="39">
        <f t="shared" ref="L35:L45" ca="1" si="5">$F35/I35</f>
        <v>105.50353393110369</v>
      </c>
      <c r="M35" s="45">
        <f t="shared" ref="M35:M45" ca="1" si="6">$F35/J35</f>
        <v>103.68064289438009</v>
      </c>
      <c r="N35" s="45" t="e">
        <f t="shared" ref="N35:N45" ca="1" si="7">$F35/K35</f>
        <v>#DIV/0!</v>
      </c>
      <c r="O35" s="38">
        <f ca="1">[2]!s_val_pb_lf($A35,$B$3)</f>
        <v>4.744788646697998</v>
      </c>
      <c r="P35" s="135">
        <f>[2]!S_FA_ROE_BASIC($A35,"2012/12/31")/100</f>
        <v>5.0259999999999999E-2</v>
      </c>
      <c r="Q35" s="46"/>
      <c r="R35" s="46"/>
      <c r="S35" s="43"/>
      <c r="T35" s="43"/>
      <c r="U35" s="43"/>
    </row>
    <row r="36" spans="1:21">
      <c r="A36" s="38" t="s">
        <v>53</v>
      </c>
      <c r="B36" s="38" t="str">
        <f>[2]!S_INFO_NAME(A36)</f>
        <v>三聚环保</v>
      </c>
      <c r="C36" s="58">
        <f ca="1">[2]!S_SHARE_TOTAL(A36,$B$3)/10^8</f>
        <v>5.0883797800000004</v>
      </c>
      <c r="D36" s="58">
        <f ca="1">[2]!s_share_liqa(A36,$B$3)/10^8</f>
        <v>4.5855155200000004</v>
      </c>
      <c r="E36" s="38">
        <f ca="1">[2]!S_WQ_PRECLOSE($A36,$B$3-7,3)</f>
        <v>25.68</v>
      </c>
      <c r="F36" s="38">
        <f ca="1">[2]!S_wQ_CLOSE($A36,$B$3,1)</f>
        <v>24.06</v>
      </c>
      <c r="G36" s="44">
        <f t="shared" ca="1" si="4"/>
        <v>-6.3084112149532801E-2</v>
      </c>
      <c r="H36" s="68">
        <f ca="1">[2]!s_dq_preclose($A36,$B$3,3)/[2]!s_mq_preclose($A36,$B$3,3)-1</f>
        <v>1.7946577629382343E-2</v>
      </c>
      <c r="I36" s="39">
        <f>[2]!S_FA_EPS_ADJUST(A36,"2011/12/31")</f>
        <v>0.18682362860108684</v>
      </c>
      <c r="J36" s="45">
        <f>[2]!S_FA_EPS_ADJUST(A36,"2012/12/31")</f>
        <v>0.35386551441724345</v>
      </c>
      <c r="K36" s="45">
        <f ca="1">[2]!s_est_eps($A36,2013,$B$3)</f>
        <v>0</v>
      </c>
      <c r="L36" s="39">
        <f t="shared" ca="1" si="5"/>
        <v>128.78456638573195</v>
      </c>
      <c r="M36" s="45">
        <f t="shared" ca="1" si="6"/>
        <v>67.991932018644832</v>
      </c>
      <c r="N36" s="45" t="e">
        <f t="shared" ca="1" si="7"/>
        <v>#DIV/0!</v>
      </c>
      <c r="O36" s="38">
        <f ca="1">[2]!s_val_pb_lf($A36,$B$3)</f>
        <v>7.1945400238037109</v>
      </c>
      <c r="P36" s="135">
        <f>[2]!S_FA_ROE_BASIC($A36,"2012/12/31")/100</f>
        <v>0.1477</v>
      </c>
      <c r="Q36" s="46"/>
      <c r="R36" s="43"/>
      <c r="S36" s="43"/>
      <c r="T36" s="43"/>
      <c r="U36" s="43"/>
    </row>
    <row r="37" spans="1:21">
      <c r="A37" s="38" t="s">
        <v>54</v>
      </c>
      <c r="B37" s="38" t="str">
        <f>[2]!S_INFO_NAME(A37)</f>
        <v>永清环保</v>
      </c>
      <c r="C37" s="58">
        <f ca="1">[2]!S_SHARE_TOTAL(A37,$B$3)/10^8</f>
        <v>2.0034000000000001</v>
      </c>
      <c r="D37" s="58">
        <f ca="1">[2]!s_share_liqa(A37,$B$3)/10^8</f>
        <v>1.9739230000000001</v>
      </c>
      <c r="E37" s="38">
        <f ca="1">[2]!S_WQ_PRECLOSE($A37,$B$3-7,3)</f>
        <v>34.880000000000003</v>
      </c>
      <c r="F37" s="38">
        <f ca="1">[2]!S_wQ_CLOSE($A37,$B$3,1)</f>
        <v>33.299999999999997</v>
      </c>
      <c r="G37" s="44">
        <f t="shared" ca="1" si="4"/>
        <v>-4.5298165137614865E-2</v>
      </c>
      <c r="H37" s="68">
        <f ca="1">[2]!s_dq_preclose($A37,$B$3,3)/[2]!s_mq_preclose($A37,$B$3,3)-1</f>
        <v>-3.083700440528625E-2</v>
      </c>
      <c r="I37" s="39">
        <f>[2]!S_FA_EPS_ADJUST(A37,"2011/12/31")</f>
        <v>0.17692577373465107</v>
      </c>
      <c r="J37" s="45">
        <f>[2]!S_FA_EPS_ADJUST(A37,"2012/12/31")</f>
        <v>0.26809743880403314</v>
      </c>
      <c r="K37" s="45">
        <f ca="1">[2]!s_est_eps($A37,2013,$B$3)</f>
        <v>0</v>
      </c>
      <c r="L37" s="39">
        <f t="shared" ca="1" si="5"/>
        <v>188.21452237898657</v>
      </c>
      <c r="M37" s="45">
        <f t="shared" ca="1" si="6"/>
        <v>124.20857188546572</v>
      </c>
      <c r="N37" s="45" t="e">
        <f t="shared" ca="1" si="7"/>
        <v>#DIV/0!</v>
      </c>
      <c r="O37" s="38">
        <f ca="1">[2]!s_val_pb_lf($A37,$B$3)</f>
        <v>7.5772304534912109</v>
      </c>
      <c r="P37" s="135">
        <f>[2]!S_FA_ROE_BASIC($A37,"2012/12/31")/100</f>
        <v>6.9000000000000006E-2</v>
      </c>
      <c r="Q37" s="46"/>
      <c r="R37" s="43"/>
      <c r="S37" s="43"/>
      <c r="T37" s="43"/>
      <c r="U37" s="43"/>
    </row>
    <row r="38" spans="1:21">
      <c r="A38" s="38" t="s">
        <v>55</v>
      </c>
      <c r="B38" s="38" t="str">
        <f>[2]!S_INFO_NAME(A38)</f>
        <v>龙净环保</v>
      </c>
      <c r="C38" s="58">
        <f ca="1">[2]!S_SHARE_TOTAL(A38,$B$3)/10^8</f>
        <v>4.2762000000000002</v>
      </c>
      <c r="D38" s="58">
        <f ca="1">[2]!s_share_liqa(A38,$B$3)/10^8</f>
        <v>4.2762000000000002</v>
      </c>
      <c r="E38" s="38">
        <f ca="1">[2]!S_WQ_PRECLOSE($A38,$B$3-7,3)</f>
        <v>26.52</v>
      </c>
      <c r="F38" s="38">
        <f ca="1">[2]!S_wQ_CLOSE($A38,$B$3,1)</f>
        <v>26.59</v>
      </c>
      <c r="G38" s="44">
        <f t="shared" ca="1" si="4"/>
        <v>2.639517345399689E-3</v>
      </c>
      <c r="H38" s="68">
        <f ca="1">[2]!s_dq_preclose($A38,$B$3,3)/[2]!s_mq_preclose($A38,$B$3,3)-1</f>
        <v>4.8887122416534146E-2</v>
      </c>
      <c r="I38" s="39">
        <f>[2]!S_FA_EPS_ADJUST(A38,"2011/12/31")</f>
        <v>0.58932353858566011</v>
      </c>
      <c r="J38" s="45">
        <f>[2]!S_FA_EPS_ADJUST(A38,"2012/12/31")</f>
        <v>0.68063271465319675</v>
      </c>
      <c r="K38" s="45">
        <f ca="1">[2]!s_est_eps($A38,2013,$B$3)</f>
        <v>0</v>
      </c>
      <c r="L38" s="39">
        <f t="shared" ca="1" si="5"/>
        <v>45.119528169219826</v>
      </c>
      <c r="M38" s="45">
        <f t="shared" ca="1" si="6"/>
        <v>39.066591169583177</v>
      </c>
      <c r="N38" s="45" t="e">
        <f t="shared" ca="1" si="7"/>
        <v>#DIV/0!</v>
      </c>
      <c r="O38" s="38">
        <f ca="1">[2]!s_val_pb_lf($A38,$B$3)</f>
        <v>3.9128842353820801</v>
      </c>
      <c r="P38" s="135">
        <f>[2]!S_FA_ROE_BASIC($A38,"2012/12/31")/100</f>
        <v>0.12</v>
      </c>
      <c r="Q38" s="46"/>
      <c r="R38" s="43"/>
      <c r="S38" s="43"/>
      <c r="T38" s="43"/>
      <c r="U38" s="43"/>
    </row>
    <row r="39" spans="1:21">
      <c r="A39" s="38" t="s">
        <v>56</v>
      </c>
      <c r="B39" s="38" t="str">
        <f>[2]!S_INFO_NAME(A39)</f>
        <v>众合机电</v>
      </c>
      <c r="C39" s="58">
        <f ca="1">[2]!S_SHARE_TOTAL(A39,$B$3)/10^8</f>
        <v>3.0791810800000001</v>
      </c>
      <c r="D39" s="58">
        <f ca="1">[2]!s_share_liqa(A39,$B$3)/10^8</f>
        <v>3.0133810799999998</v>
      </c>
      <c r="E39" s="38">
        <f ca="1">[2]!S_WQ_PRECLOSE($A39,$B$3-7,3)</f>
        <v>19.11</v>
      </c>
      <c r="F39" s="38">
        <f ca="1">[2]!S_wQ_CLOSE($A39,$B$3,1)</f>
        <v>21.13</v>
      </c>
      <c r="G39" s="44">
        <f t="shared" ca="1" si="4"/>
        <v>0.10570381998953415</v>
      </c>
      <c r="H39" s="68">
        <f ca="1">[2]!s_dq_preclose($A39,$B$3,3)/[2]!s_mq_preclose($A39,$B$3,3)-1</f>
        <v>0.28737113402061865</v>
      </c>
      <c r="I39" s="39">
        <f>[2]!S_FA_EPS_ADJUST(A39,"2011/12/31")</f>
        <v>9.671770826806976E-2</v>
      </c>
      <c r="J39" s="45">
        <f>[2]!S_FA_EPS_ADJUST(A39,"2012/12/31")</f>
        <v>0.11259480699329316</v>
      </c>
      <c r="K39" s="45">
        <f ca="1">[2]!s_est_eps($A39,2013,$B$3)</f>
        <v>0</v>
      </c>
      <c r="L39" s="39">
        <f t="shared" ca="1" si="5"/>
        <v>218.47085066815862</v>
      </c>
      <c r="M39" s="45">
        <f t="shared" ca="1" si="6"/>
        <v>187.66407229827777</v>
      </c>
      <c r="N39" s="45" t="e">
        <f t="shared" ca="1" si="7"/>
        <v>#DIV/0!</v>
      </c>
      <c r="O39" s="38">
        <f ca="1">[2]!s_val_pb_lf($A39,$B$3)</f>
        <v>7.0740280151367187</v>
      </c>
      <c r="P39" s="135">
        <f>[2]!S_FA_ROE_BASIC($A39,"2012/12/31")/100</f>
        <v>3.32E-2</v>
      </c>
      <c r="Q39" s="46"/>
      <c r="R39" s="43"/>
      <c r="S39" s="43"/>
      <c r="T39" s="43"/>
      <c r="U39" s="43"/>
    </row>
    <row r="40" spans="1:21">
      <c r="A40" s="38" t="s">
        <v>57</v>
      </c>
      <c r="B40" s="38" t="str">
        <f>[2]!S_INFO_NAME(A40)</f>
        <v>科林环保</v>
      </c>
      <c r="C40" s="58">
        <f ca="1">[2]!S_SHARE_TOTAL(A40,$B$3)/10^8</f>
        <v>1.35</v>
      </c>
      <c r="D40" s="58">
        <f ca="1">[2]!s_share_liqa(A40,$B$3)/10^8</f>
        <v>0.77621762000000005</v>
      </c>
      <c r="E40" s="38">
        <f ca="1">[2]!S_WQ_PRECLOSE($A40,$B$3-7,3)</f>
        <v>24.13</v>
      </c>
      <c r="F40" s="38">
        <f ca="1">[2]!S_wQ_CLOSE($A40,$B$3,1)</f>
        <v>23.49</v>
      </c>
      <c r="G40" s="44">
        <f t="shared" ca="1" si="4"/>
        <v>-2.6523000414421904E-2</v>
      </c>
      <c r="H40" s="68">
        <f ca="1">[2]!s_dq_preclose($A40,$B$3,3)/[2]!s_mq_preclose($A40,$B$3,3)-1</f>
        <v>6.1061946902654762E-2</v>
      </c>
      <c r="I40" s="39">
        <f>[2]!S_FA_EPS_ADJUST(A40,"2011/12/31")</f>
        <v>0.31136480392592591</v>
      </c>
      <c r="J40" s="45">
        <f>[2]!S_FA_EPS_ADJUST(A40,"2012/12/31")</f>
        <v>0.17508776992592592</v>
      </c>
      <c r="K40" s="45">
        <f ca="1">[2]!s_est_eps($A40,2013,$B$3)</f>
        <v>8.8899999856948853E-2</v>
      </c>
      <c r="L40" s="39">
        <f t="shared" ca="1" si="5"/>
        <v>75.442052871166197</v>
      </c>
      <c r="M40" s="45">
        <f t="shared" ca="1" si="6"/>
        <v>134.16128385173832</v>
      </c>
      <c r="N40" s="45">
        <f t="shared" ca="1" si="7"/>
        <v>264.22947174126352</v>
      </c>
      <c r="O40" s="38">
        <f ca="1">[2]!s_val_pb_lf($A40,$B$3)</f>
        <v>4.7797040939331055</v>
      </c>
      <c r="P40" s="135">
        <f>[2]!S_FA_ROE_BASIC($A40,"2012/12/31")/100</f>
        <v>3.6499999999999998E-2</v>
      </c>
      <c r="Q40" s="46"/>
      <c r="R40" s="43"/>
      <c r="S40" s="43"/>
      <c r="T40" s="43"/>
      <c r="U40" s="43"/>
    </row>
    <row r="41" spans="1:21">
      <c r="A41" s="38" t="s">
        <v>58</v>
      </c>
      <c r="B41" s="38" t="str">
        <f>[2]!S_INFO_NAME(A41)</f>
        <v>三维丝</v>
      </c>
      <c r="C41" s="58">
        <f ca="1">[2]!S_SHARE_TOTAL(A41,$B$3)/10^8</f>
        <v>1.4976</v>
      </c>
      <c r="D41" s="58">
        <f ca="1">[2]!s_share_liqa(A41,$B$3)/10^8</f>
        <v>1.1380995700000001</v>
      </c>
      <c r="E41" s="38">
        <f ca="1">[2]!S_WQ_PRECLOSE($A41,$B$3-7,3)</f>
        <v>17.97</v>
      </c>
      <c r="F41" s="38">
        <f ca="1">[2]!S_wQ_CLOSE($A41,$B$3,1)</f>
        <v>17.97</v>
      </c>
      <c r="G41" s="44">
        <f t="shared" ca="1" si="4"/>
        <v>0</v>
      </c>
      <c r="H41" s="68">
        <f ca="1">[2]!s_dq_preclose($A41,$B$3,3)/[2]!s_mq_preclose($A41,$B$3,3)-1</f>
        <v>0</v>
      </c>
      <c r="I41" s="39">
        <f>[2]!S_FA_EPS_ADJUST(A41,"2011/12/31")</f>
        <v>0.18672038087606838</v>
      </c>
      <c r="J41" s="45">
        <f>[2]!S_FA_EPS_ADJUST(A41,"2012/12/31")</f>
        <v>5.3250045806623937E-2</v>
      </c>
      <c r="K41" s="45">
        <f ca="1">[2]!s_est_eps($A41,2013,$B$3)</f>
        <v>0.27930000424385071</v>
      </c>
      <c r="L41" s="39">
        <f t="shared" ca="1" si="5"/>
        <v>96.240163584109212</v>
      </c>
      <c r="M41" s="45">
        <f t="shared" ca="1" si="6"/>
        <v>337.46449843926058</v>
      </c>
      <c r="N41" s="45">
        <f t="shared" ca="1" si="7"/>
        <v>64.339419000906233</v>
      </c>
      <c r="O41" s="38">
        <f ca="1">[2]!s_val_pb_lf($A41,$B$3)</f>
        <v>6.4110984802246094</v>
      </c>
      <c r="P41" s="135">
        <f>[2]!S_FA_ROE_BASIC($A41,"2012/12/31")/100</f>
        <v>2.1299999999999999E-2</v>
      </c>
      <c r="Q41" s="46"/>
      <c r="R41" s="43"/>
      <c r="S41" s="43"/>
      <c r="T41" s="43"/>
      <c r="U41" s="43"/>
    </row>
    <row r="42" spans="1:21">
      <c r="A42" s="38" t="s">
        <v>59</v>
      </c>
      <c r="B42" s="38" t="str">
        <f>[2]!S_INFO_NAME(A42)</f>
        <v>龙源技术</v>
      </c>
      <c r="C42" s="58">
        <f ca="1">[2]!S_SHARE_TOTAL(A42,$B$3)/10^8</f>
        <v>5.1321599999999998</v>
      </c>
      <c r="D42" s="58">
        <f ca="1">[2]!s_share_liqa(A42,$B$3)/10^8</f>
        <v>5.1321599999999998</v>
      </c>
      <c r="E42" s="38">
        <f ca="1">[2]!S_WQ_PRECLOSE($A42,$B$3-7,3)</f>
        <v>13.56</v>
      </c>
      <c r="F42" s="38">
        <f ca="1">[2]!S_wQ_CLOSE($A42,$B$3,1)</f>
        <v>12.92</v>
      </c>
      <c r="G42" s="44">
        <f t="shared" ca="1" si="4"/>
        <v>-4.71976401179941E-2</v>
      </c>
      <c r="H42" s="68">
        <f ca="1">[2]!s_dq_preclose($A42,$B$3,3)/[2]!s_mq_preclose($A42,$B$3,3)-1</f>
        <v>0.12649572649572649</v>
      </c>
      <c r="I42" s="39">
        <f>[2]!S_FA_EPS_ADJUST(A42,"2011/12/31")</f>
        <v>0.33969913878367003</v>
      </c>
      <c r="J42" s="45">
        <f>[2]!S_FA_EPS_ADJUST(A42,"2012/12/31")</f>
        <v>0.4127456750763811</v>
      </c>
      <c r="K42" s="45">
        <f ca="1">[2]!s_est_eps($A42,2013,$B$3)</f>
        <v>0</v>
      </c>
      <c r="L42" s="39">
        <f t="shared" ca="1" si="5"/>
        <v>38.033655446585691</v>
      </c>
      <c r="M42" s="45">
        <f t="shared" ca="1" si="6"/>
        <v>31.302569064131504</v>
      </c>
      <c r="N42" s="45" t="e">
        <f t="shared" ca="1" si="7"/>
        <v>#DIV/0!</v>
      </c>
      <c r="O42" s="38">
        <f ca="1">[2]!s_val_pb_lf($A42,$B$3)</f>
        <v>3.2588515281677246</v>
      </c>
      <c r="P42" s="135">
        <f>[2]!S_FA_ROE_BASIC($A42,"2012/12/31")/100</f>
        <v>0.12039999999999999</v>
      </c>
      <c r="Q42" s="46"/>
      <c r="R42" s="43"/>
      <c r="S42" s="43"/>
      <c r="T42" s="43"/>
      <c r="U42" s="43"/>
    </row>
    <row r="43" spans="1:21">
      <c r="A43" s="38" t="s">
        <v>60</v>
      </c>
      <c r="B43" s="38" t="str">
        <f>[2]!S_INFO_NAME(A43)</f>
        <v>中电远达</v>
      </c>
      <c r="C43" s="58">
        <f ca="1">[2]!S_SHARE_TOTAL(A43,$B$3)/10^8</f>
        <v>6.0062837699999996</v>
      </c>
      <c r="D43" s="58">
        <f ca="1">[2]!s_share_liqa(A43,$B$3)/10^8</f>
        <v>5.1187263600000001</v>
      </c>
      <c r="E43" s="38">
        <f ca="1">[2]!S_WQ_PRECLOSE($A43,$B$3-7,3)</f>
        <v>22.97</v>
      </c>
      <c r="F43" s="38">
        <f ca="1">[2]!S_wQ_CLOSE($A43,$B$3,1)</f>
        <v>21.82</v>
      </c>
      <c r="G43" s="44">
        <f t="shared" ca="1" si="4"/>
        <v>-5.0065302568567671E-2</v>
      </c>
      <c r="H43" s="68">
        <f ca="1">[2]!s_dq_preclose($A43,$B$3,3)/[2]!s_mq_preclose($A43,$B$3,3)-1</f>
        <v>3.1308411214953313E-2</v>
      </c>
      <c r="I43" s="39">
        <f>[2]!S_FA_EPS_ADJUST(A43,"2011/12/31")</f>
        <v>7.2489625177999215E-2</v>
      </c>
      <c r="J43" s="45">
        <f>[2]!S_FA_EPS_ADJUST(A43,"2012/12/31")</f>
        <v>0.28024417510996152</v>
      </c>
      <c r="K43" s="45">
        <f ca="1">[2]!s_est_eps($A43,2013,$B$3)</f>
        <v>0</v>
      </c>
      <c r="L43" s="39">
        <f t="shared" ca="1" si="5"/>
        <v>301.00859186981182</v>
      </c>
      <c r="M43" s="45">
        <f t="shared" ca="1" si="6"/>
        <v>77.860672720274465</v>
      </c>
      <c r="N43" s="45" t="e">
        <f t="shared" ca="1" si="7"/>
        <v>#DIV/0!</v>
      </c>
      <c r="O43" s="38">
        <f ca="1">[2]!s_val_pb_lf($A43,$B$3)</f>
        <v>2.8952999114990234</v>
      </c>
      <c r="P43" s="135">
        <f>[2]!S_FA_ROE_BASIC($A43,"2012/12/31")/100</f>
        <v>6.3E-2</v>
      </c>
      <c r="Q43" s="46"/>
      <c r="R43" s="43"/>
      <c r="S43" s="43"/>
      <c r="T43" s="43"/>
      <c r="U43" s="43"/>
    </row>
    <row r="44" spans="1:21">
      <c r="A44" s="38" t="s">
        <v>61</v>
      </c>
      <c r="B44" s="38" t="str">
        <f>[2]!S_INFO_NAME(A44)</f>
        <v>菲达环保</v>
      </c>
      <c r="C44" s="58">
        <f ca="1">[2]!S_SHARE_TOTAL(A44,$B$3)/10^8</f>
        <v>4.0688944999999999</v>
      </c>
      <c r="D44" s="58">
        <f ca="1">[2]!s_share_liqa(A44,$B$3)/10^8</f>
        <v>4.0688944999999999</v>
      </c>
      <c r="E44" s="38">
        <f ca="1">[2]!S_WQ_PRECLOSE($A44,$B$3-7,3)</f>
        <v>13.05</v>
      </c>
      <c r="F44" s="38">
        <f ca="1">[2]!S_wQ_CLOSE($A44,$B$3,1)</f>
        <v>12.25</v>
      </c>
      <c r="G44" s="44">
        <f t="shared" ca="1" si="4"/>
        <v>-6.1302681992337238E-2</v>
      </c>
      <c r="H44" s="68">
        <f ca="1">[2]!s_dq_preclose($A44,$B$3,3)/[2]!s_mq_preclose($A44,$B$3,3)-1</f>
        <v>0.13190730837789655</v>
      </c>
      <c r="I44" s="39">
        <f>[2]!S_FA_EPS_ADJUST(A44,"2011/12/31")</f>
        <v>3.960527443019228E-2</v>
      </c>
      <c r="J44" s="45">
        <f>[2]!S_FA_EPS_ADJUST(A44,"2012/12/31")</f>
        <v>4.6684668624364677E-2</v>
      </c>
      <c r="K44" s="45">
        <f ca="1">[2]!s_est_eps($A44,2013,$B$3)</f>
        <v>0.19439999759197235</v>
      </c>
      <c r="L44" s="39">
        <f t="shared" ca="1" si="5"/>
        <v>309.3022375489831</v>
      </c>
      <c r="M44" s="45">
        <f t="shared" ca="1" si="6"/>
        <v>262.39877803495295</v>
      </c>
      <c r="N44" s="45">
        <f t="shared" ca="1" si="7"/>
        <v>63.01440407273882</v>
      </c>
      <c r="O44" s="38">
        <f ca="1">[2]!s_val_pb_lf($A44,$B$3)</f>
        <v>3.8058741092681885</v>
      </c>
      <c r="P44" s="135">
        <f>[2]!S_FA_ROE_BASIC($A44,"2012/12/31")/100</f>
        <v>3.5299999999999998E-2</v>
      </c>
      <c r="Q44" s="46"/>
      <c r="R44" s="43"/>
      <c r="S44" s="43"/>
      <c r="T44" s="43"/>
      <c r="U44" s="43"/>
    </row>
    <row r="45" spans="1:21">
      <c r="A45" s="38" t="s">
        <v>62</v>
      </c>
      <c r="B45" s="38" t="str">
        <f>[2]!S_INFO_NAME(A45)</f>
        <v>信雅达</v>
      </c>
      <c r="C45" s="58">
        <f ca="1">[2]!S_SHARE_TOTAL(A45,$B$3)/10^8</f>
        <v>2.0262918000000001</v>
      </c>
      <c r="D45" s="58">
        <f ca="1">[2]!s_share_liqa(A45,$B$3)/10^8</f>
        <v>2.0016243</v>
      </c>
      <c r="E45" s="38">
        <f ca="1">[2]!S_WQ_PRECLOSE($A45,$B$3-7,3)</f>
        <v>19.75</v>
      </c>
      <c r="F45" s="38">
        <f ca="1">[2]!S_wQ_CLOSE($A45,$B$3,1)</f>
        <v>19.75</v>
      </c>
      <c r="G45" s="44">
        <f t="shared" ca="1" si="4"/>
        <v>0</v>
      </c>
      <c r="H45" s="68">
        <f ca="1">[2]!s_dq_preclose($A45,$B$3,3)/[2]!s_mq_preclose($A45,$B$3,3)-1</f>
        <v>0</v>
      </c>
      <c r="I45" s="39">
        <f>[2]!S_FA_EPS_ADJUST(A45,"2011/12/31")</f>
        <v>0.26139584575133751</v>
      </c>
      <c r="J45" s="45">
        <f>[2]!S_FA_EPS_ADJUST(A45,"2012/12/31")</f>
        <v>0.34635506243473918</v>
      </c>
      <c r="K45" s="45">
        <f ca="1">[2]!s_est_eps($A45,2013,$B$3)</f>
        <v>0</v>
      </c>
      <c r="L45" s="39">
        <f t="shared" ca="1" si="5"/>
        <v>75.555906189832569</v>
      </c>
      <c r="M45" s="45">
        <f t="shared" ca="1" si="6"/>
        <v>57.022408915190404</v>
      </c>
      <c r="N45" s="45" t="e">
        <f t="shared" ca="1" si="7"/>
        <v>#DIV/0!</v>
      </c>
      <c r="O45" s="38">
        <f ca="1">[2]!s_val_pb_lf($A45,$B$3)</f>
        <v>6.3697576522827148</v>
      </c>
      <c r="P45" s="135">
        <f>[2]!S_FA_ROE_BASIC($A45,"2012/12/31")/100</f>
        <v>0.1381</v>
      </c>
      <c r="Q45" s="46"/>
      <c r="R45" s="43"/>
      <c r="S45" s="43"/>
      <c r="T45" s="43"/>
      <c r="U45" s="43"/>
    </row>
    <row r="46" spans="1:21">
      <c r="A46" s="320" t="s">
        <v>192</v>
      </c>
      <c r="B46" s="315"/>
      <c r="C46" s="57"/>
      <c r="D46" s="57"/>
      <c r="E46" s="38"/>
      <c r="F46" s="38"/>
      <c r="G46" s="38"/>
      <c r="H46" s="39"/>
      <c r="I46" s="39"/>
      <c r="J46" s="45"/>
      <c r="K46" s="41"/>
      <c r="L46" s="39"/>
      <c r="M46" s="45"/>
      <c r="N46" s="41"/>
      <c r="O46" s="38"/>
      <c r="P46" s="39"/>
      <c r="Q46" s="46"/>
      <c r="R46" s="46"/>
      <c r="S46" s="43"/>
      <c r="T46" s="43"/>
      <c r="U46" s="43"/>
    </row>
    <row r="47" spans="1:21">
      <c r="A47" s="38" t="s">
        <v>64</v>
      </c>
      <c r="B47" s="38" t="str">
        <f>[2]!S_INFO_NAME(A47)</f>
        <v>泰达股份</v>
      </c>
      <c r="C47" s="58">
        <f ca="1">[2]!S_SHARE_TOTAL(A47,$B$3)/10^8</f>
        <v>14.75573852</v>
      </c>
      <c r="D47" s="58">
        <f ca="1">[2]!s_share_liqa(A47,$B$3)/10^8</f>
        <v>14.638961180000003</v>
      </c>
      <c r="E47" s="38">
        <f ca="1">[2]!S_WQ_PRECLOSE($A47,$B$3-7,3)</f>
        <v>4.58</v>
      </c>
      <c r="F47" s="38">
        <f ca="1">[2]!S_wQ_CLOSE($A47,$B$3,1)</f>
        <v>4.68</v>
      </c>
      <c r="G47" s="44">
        <f t="shared" ref="G47:G54" ca="1" si="8">F47/E47-1</f>
        <v>2.1834061135371119E-2</v>
      </c>
      <c r="H47" s="68">
        <f ca="1">[2]!s_dq_preclose($A47,$B$3,3)/[2]!s_mq_preclose($A47,$B$3,3)-1</f>
        <v>0.10563380281690149</v>
      </c>
      <c r="I47" s="39">
        <f>[2]!S_FA_EPS_ADJUST(A47,"2011/12/31")</f>
        <v>6.058592857201159E-4</v>
      </c>
      <c r="J47" s="45">
        <f>[2]!S_FA_EPS_ADJUST(A47,"2012/12/31")</f>
        <v>-0.13267337504297277</v>
      </c>
      <c r="K47" s="45">
        <f ca="1">[2]!s_est_eps($A47,2013,$B$3)</f>
        <v>0</v>
      </c>
      <c r="L47" s="39">
        <f t="shared" ref="L47:L54" ca="1" si="9">$F47/I47</f>
        <v>7724.5659352029525</v>
      </c>
      <c r="M47" s="45">
        <f t="shared" ref="M47:M54" ca="1" si="10">$F47/J47</f>
        <v>-35.274598226540576</v>
      </c>
      <c r="N47" s="45" t="e">
        <f t="shared" ref="N47:N54" ca="1" si="11">$F47/K47</f>
        <v>#DIV/0!</v>
      </c>
      <c r="O47" s="38">
        <f ca="1">[2]!s_val_pb_lf($A47,$B$3)</f>
        <v>3.4008488655090332</v>
      </c>
      <c r="P47" s="135">
        <f>[2]!S_FA_ROE_BASIC($A47,"2012/12/31")/100</f>
        <v>-9.3599999999999989E-2</v>
      </c>
      <c r="Q47" s="46"/>
      <c r="R47" s="46"/>
      <c r="S47" s="43"/>
      <c r="T47" s="43"/>
      <c r="U47" s="43"/>
    </row>
    <row r="48" spans="1:21">
      <c r="A48" s="38" t="s">
        <v>65</v>
      </c>
      <c r="B48" s="38" t="str">
        <f>[2]!S_INFO_NAME(A48)</f>
        <v>桑德环境</v>
      </c>
      <c r="C48" s="58">
        <f ca="1">[2]!S_SHARE_TOTAL(A48,$B$3)/10^8</f>
        <v>8.4361662099999997</v>
      </c>
      <c r="D48" s="58">
        <f ca="1">[2]!s_share_liqa(A48,$B$3)/10^8</f>
        <v>8.1323321400000008</v>
      </c>
      <c r="E48" s="38">
        <f ca="1">[2]!S_WQ_PRECLOSE($A48,$B$3-7,3)</f>
        <v>24.78</v>
      </c>
      <c r="F48" s="38">
        <f ca="1">[2]!S_wQ_CLOSE($A48,$B$3,1)</f>
        <v>24.78</v>
      </c>
      <c r="G48" s="44">
        <f t="shared" ca="1" si="8"/>
        <v>0</v>
      </c>
      <c r="H48" s="68">
        <f ca="1">[2]!s_dq_preclose($A48,$B$3,3)/[2]!s_mq_preclose($A48,$B$3,3)-1</f>
        <v>3.4655532359081587E-2</v>
      </c>
      <c r="I48" s="39">
        <f>[2]!S_FA_EPS_ADJUST(A48,"2011/12/31")</f>
        <v>0.35669670870555314</v>
      </c>
      <c r="J48" s="45">
        <f>[2]!S_FA_EPS_ADJUST(A48,"2012/12/31")</f>
        <v>0.5087217212497287</v>
      </c>
      <c r="K48" s="45">
        <f ca="1">[2]!s_est_eps($A48,2013,$B$3)</f>
        <v>0</v>
      </c>
      <c r="L48" s="39">
        <f t="shared" ca="1" si="9"/>
        <v>69.470783988801685</v>
      </c>
      <c r="M48" s="45">
        <f t="shared" ca="1" si="10"/>
        <v>48.710324259646924</v>
      </c>
      <c r="N48" s="45" t="e">
        <f t="shared" ca="1" si="11"/>
        <v>#DIV/0!</v>
      </c>
      <c r="O48" s="38">
        <f ca="1">[2]!s_val_pb_lf($A48,$B$3)</f>
        <v>4.4624218940734863</v>
      </c>
      <c r="P48" s="135">
        <f>[2]!S_FA_ROE_BASIC($A48,"2012/12/31")/100</f>
        <v>0.23879999999999998</v>
      </c>
      <c r="Q48" s="46"/>
      <c r="R48" s="46"/>
      <c r="S48" s="43"/>
      <c r="T48" s="43"/>
      <c r="U48" s="43"/>
    </row>
    <row r="49" spans="1:21">
      <c r="A49" s="38" t="s">
        <v>63</v>
      </c>
      <c r="B49" s="38" t="str">
        <f>[2]!S_INFO_NAME(A49)</f>
        <v>盛运股份</v>
      </c>
      <c r="C49" s="58">
        <f ca="1">[2]!S_SHARE_TOTAL(A49,$B$3)/10^8</f>
        <v>5.2949453500000008</v>
      </c>
      <c r="D49" s="58">
        <f ca="1">[2]!s_share_liqa(A49,$B$3)/10^8</f>
        <v>3.3502800599999998</v>
      </c>
      <c r="E49" s="38">
        <f ca="1">[2]!S_WQ_PRECLOSE($A49,$B$3-7,3)</f>
        <v>16.91</v>
      </c>
      <c r="F49" s="38">
        <f ca="1">[2]!S_wQ_CLOSE($A49,$B$3,1)</f>
        <v>16.149999999999999</v>
      </c>
      <c r="G49" s="44">
        <f t="shared" ca="1" si="8"/>
        <v>-4.4943820224719211E-2</v>
      </c>
      <c r="H49" s="68">
        <f ca="1">[2]!s_dq_preclose($A49,$B$3,3)/[2]!s_mq_preclose($A49,$B$3,3)-1</f>
        <v>0.12731006160164271</v>
      </c>
      <c r="I49" s="39">
        <f>[2]!S_FA_EPS_ADJUST(A49,"2011/12/31")</f>
        <v>0.13635607870815888</v>
      </c>
      <c r="J49" s="45">
        <f>[2]!S_FA_EPS_ADJUST(A49,"2012/12/31")</f>
        <v>0.1583390029134106</v>
      </c>
      <c r="K49" s="45">
        <f ca="1">[2]!s_est_eps($A49,2013,$B$3)</f>
        <v>0</v>
      </c>
      <c r="L49" s="39">
        <f ca="1">$F49/I49</f>
        <v>118.43989760489981</v>
      </c>
      <c r="M49" s="45">
        <f ca="1">$F49/J49</f>
        <v>101.99634772761453</v>
      </c>
      <c r="N49" s="45" t="e">
        <f ca="1">$F49/K49</f>
        <v>#DIV/0!</v>
      </c>
      <c r="O49" s="38">
        <f ca="1">[2]!s_val_pb_lf($A49,$B$3)</f>
        <v>4.4066405296325684</v>
      </c>
      <c r="P49" s="135">
        <f>[2]!S_FA_ROE_BASIC($A49,"2012/12/31")/100</f>
        <v>8.5500000000000007E-2</v>
      </c>
      <c r="Q49" s="46"/>
      <c r="R49" s="43"/>
      <c r="S49" s="43"/>
      <c r="T49" s="43"/>
      <c r="U49" s="43"/>
    </row>
    <row r="50" spans="1:21">
      <c r="A50" s="38" t="s">
        <v>66</v>
      </c>
      <c r="B50" s="38" t="str">
        <f>[2]!S_INFO_NAME(A50)</f>
        <v>富春环保</v>
      </c>
      <c r="C50" s="58">
        <f ca="1">[2]!S_SHARE_TOTAL(A50,$B$3)/10^8</f>
        <v>7.3472214999999998</v>
      </c>
      <c r="D50" s="58">
        <f ca="1">[2]!s_share_liqa(A50,$B$3)/10^8</f>
        <v>7.3141990000000003</v>
      </c>
      <c r="E50" s="38">
        <f ca="1">[2]!S_WQ_PRECLOSE($A50,$B$3-7,3)</f>
        <v>8.82</v>
      </c>
      <c r="F50" s="38">
        <f ca="1">[2]!S_wQ_CLOSE($A50,$B$3,1)</f>
        <v>8.82</v>
      </c>
      <c r="G50" s="44">
        <f t="shared" ca="1" si="8"/>
        <v>0</v>
      </c>
      <c r="H50" s="68">
        <f ca="1">[2]!s_dq_preclose($A50,$B$3,3)/[2]!s_mq_preclose($A50,$B$3,3)-1</f>
        <v>7.2992700729926918E-2</v>
      </c>
      <c r="I50" s="39">
        <f>[2]!S_FA_EPS_ADJUST(A50,"2011/12/31")</f>
        <v>0.25896179498603655</v>
      </c>
      <c r="J50" s="45">
        <f>[2]!S_FA_EPS_ADJUST(A50,"2012/12/31")</f>
        <v>0.31817336246089761</v>
      </c>
      <c r="K50" s="45">
        <f ca="1">[2]!s_est_eps($A50,2013,$B$3)</f>
        <v>0</v>
      </c>
      <c r="L50" s="39">
        <f t="shared" ca="1" si="9"/>
        <v>34.05907809866541</v>
      </c>
      <c r="M50" s="45">
        <f t="shared" ca="1" si="10"/>
        <v>27.720736681984015</v>
      </c>
      <c r="N50" s="45" t="e">
        <f t="shared" ca="1" si="11"/>
        <v>#DIV/0!</v>
      </c>
      <c r="O50" s="38">
        <f ca="1">[2]!s_val_pb_lf($A50,$B$3)</f>
        <v>3.0487680435180664</v>
      </c>
      <c r="P50" s="135">
        <f>[2]!S_FA_ROE_BASIC($A50,"2012/12/31")/100</f>
        <v>0.1242</v>
      </c>
      <c r="Q50" s="46"/>
      <c r="R50" s="46"/>
      <c r="S50" s="43"/>
      <c r="T50" s="43"/>
      <c r="U50" s="43"/>
    </row>
    <row r="51" spans="1:21">
      <c r="A51" s="38" t="s">
        <v>67</v>
      </c>
      <c r="B51" s="38" t="str">
        <f>[2]!S_INFO_NAME(A51)</f>
        <v>华光股份</v>
      </c>
      <c r="C51" s="58">
        <f ca="1">[2]!S_SHARE_TOTAL(A51,$B$3)/10^8</f>
        <v>2.56</v>
      </c>
      <c r="D51" s="58">
        <f ca="1">[2]!s_share_liqa(A51,$B$3)/10^8</f>
        <v>2.56</v>
      </c>
      <c r="E51" s="38">
        <f ca="1">[2]!S_WQ_PRECLOSE($A51,$B$3-7,3)</f>
        <v>14.74</v>
      </c>
      <c r="F51" s="38">
        <f ca="1">[2]!S_wQ_CLOSE($A51,$B$3,1)</f>
        <v>14.04</v>
      </c>
      <c r="G51" s="44">
        <f t="shared" ca="1" si="8"/>
        <v>-4.7489823609226711E-2</v>
      </c>
      <c r="H51" s="68">
        <f ca="1">[2]!s_dq_preclose($A51,$B$3,3)/[2]!s_mq_preclose($A51,$B$3,3)-1</f>
        <v>0.15039370078740166</v>
      </c>
      <c r="I51" s="39">
        <f>[2]!S_FA_EPS_ADJUST(A51,"2011/12/31")</f>
        <v>0.53275060378906247</v>
      </c>
      <c r="J51" s="45">
        <f>[2]!S_FA_EPS_ADJUST(A51,"2012/12/31")</f>
        <v>0.32380096890625004</v>
      </c>
      <c r="K51" s="45">
        <f ca="1">[2]!s_est_eps($A51,2013,$B$3)</f>
        <v>0</v>
      </c>
      <c r="L51" s="39">
        <f t="shared" ca="1" si="9"/>
        <v>26.35379462762468</v>
      </c>
      <c r="M51" s="45">
        <f t="shared" ca="1" si="10"/>
        <v>43.3599690804662</v>
      </c>
      <c r="N51" s="45" t="e">
        <f t="shared" ca="1" si="11"/>
        <v>#DIV/0!</v>
      </c>
      <c r="O51" s="38">
        <f ca="1">[2]!s_val_pb_lf($A51,$B$3)</f>
        <v>2.6885001659393311</v>
      </c>
      <c r="P51" s="135">
        <f>[2]!S_FA_ROE_BASIC($A51,"2012/12/31")/100</f>
        <v>6.59E-2</v>
      </c>
      <c r="Q51" s="46"/>
      <c r="R51" s="46"/>
      <c r="S51" s="43"/>
      <c r="T51" s="43"/>
      <c r="U51" s="43"/>
    </row>
    <row r="52" spans="1:21">
      <c r="A52" s="38" t="s">
        <v>68</v>
      </c>
      <c r="B52" s="38" t="str">
        <f>[2]!S_INFO_NAME(A52)</f>
        <v>兴源过滤</v>
      </c>
      <c r="C52" s="58">
        <f ca="1">[2]!S_SHARE_TOTAL(A52,$B$3)/10^8</f>
        <v>1.5375793</v>
      </c>
      <c r="D52" s="58">
        <f ca="1">[2]!s_share_liqa(A52,$B$3)/10^8</f>
        <v>0.32031999999999999</v>
      </c>
      <c r="E52" s="38">
        <f ca="1">[2]!S_WQ_PRECLOSE($A52,$B$3-7,3)</f>
        <v>31.21</v>
      </c>
      <c r="F52" s="38">
        <f ca="1">[2]!S_wQ_CLOSE($A52,$B$3,1)</f>
        <v>31.05</v>
      </c>
      <c r="G52" s="44">
        <f t="shared" ca="1" si="8"/>
        <v>-5.126561999359236E-3</v>
      </c>
      <c r="H52" s="68">
        <f ca="1">[2]!s_dq_preclose($A52,$B$3,3)/[2]!s_mq_preclose($A52,$B$3,3)-1</f>
        <v>6.7244367417677475E-2</v>
      </c>
      <c r="I52" s="39">
        <f>[2]!S_FA_EPS_ADJUST(A52,"2011/12/31")</f>
        <v>0.30136144217082006</v>
      </c>
      <c r="J52" s="45">
        <f>[2]!S_FA_EPS_ADJUST(A52,"2012/12/31")</f>
        <v>0.25143905371254677</v>
      </c>
      <c r="K52" s="45">
        <f ca="1">[2]!s_est_eps($A52,2013,$B$3)</f>
        <v>0</v>
      </c>
      <c r="L52" s="39">
        <f t="shared" ca="1" si="9"/>
        <v>103.03242437498025</v>
      </c>
      <c r="M52" s="45">
        <f t="shared" ca="1" si="10"/>
        <v>123.48916980692013</v>
      </c>
      <c r="N52" s="45" t="e">
        <f t="shared" ca="1" si="11"/>
        <v>#DIV/0!</v>
      </c>
      <c r="O52" s="38">
        <f ca="1">[2]!s_val_pb_lf($A52,$B$3)</f>
        <v>5.1232428550720215</v>
      </c>
      <c r="P52" s="135">
        <f>[2]!S_FA_ROE_BASIC($A52,"2012/12/31")/100</f>
        <v>7.5300000000000006E-2</v>
      </c>
      <c r="Q52" s="46"/>
      <c r="R52" s="46"/>
      <c r="S52" s="43"/>
      <c r="T52" s="43"/>
      <c r="U52" s="43"/>
    </row>
    <row r="53" spans="1:21">
      <c r="A53" s="38" t="s">
        <v>69</v>
      </c>
      <c r="B53" s="38" t="str">
        <f>[2]!S_INFO_NAME(A53)</f>
        <v>杭锅股份</v>
      </c>
      <c r="C53" s="58">
        <f ca="1">[2]!S_SHARE_TOTAL(A53,$B$3)/10^8</f>
        <v>4.0052000000000003</v>
      </c>
      <c r="D53" s="58">
        <f ca="1">[2]!s_share_liqa(A53,$B$3)/10^8</f>
        <v>3.9168259999999999</v>
      </c>
      <c r="E53" s="38">
        <f ca="1">[2]!S_WQ_PRECLOSE($A53,$B$3-7,3)</f>
        <v>14.55</v>
      </c>
      <c r="F53" s="38">
        <f ca="1">[2]!S_wQ_CLOSE($A53,$B$3,1)</f>
        <v>15.54</v>
      </c>
      <c r="G53" s="44">
        <f t="shared" ca="1" si="8"/>
        <v>6.8041237113402042E-2</v>
      </c>
      <c r="H53" s="68">
        <f ca="1">[2]!s_dq_preclose($A53,$B$3,3)/[2]!s_mq_preclose($A53,$B$3,3)-1</f>
        <v>0.18229954614220878</v>
      </c>
      <c r="I53" s="39">
        <f>[2]!S_FA_EPS_ADJUST(A53,"2011/12/31")</f>
        <v>0.8204229252971138</v>
      </c>
      <c r="J53" s="45">
        <f>[2]!S_FA_EPS_ADJUST(A53,"2012/12/31")</f>
        <v>0.84585938777089786</v>
      </c>
      <c r="K53" s="45">
        <f ca="1">[2]!s_est_eps($A53,2013,$B$3)</f>
        <v>0.62510001659393311</v>
      </c>
      <c r="L53" s="39">
        <f t="shared" ca="1" si="9"/>
        <v>18.941450221387015</v>
      </c>
      <c r="M53" s="45">
        <f t="shared" ca="1" si="10"/>
        <v>18.371847880003703</v>
      </c>
      <c r="N53" s="45">
        <f t="shared" ca="1" si="11"/>
        <v>24.860021736481301</v>
      </c>
      <c r="O53" s="38">
        <f ca="1">[2]!s_val_pb_lf($A53,$B$3)</f>
        <v>2.3710665702819824</v>
      </c>
      <c r="P53" s="135">
        <f>[2]!S_FA_ROE_BASIC($A53,"2012/12/31")/100</f>
        <v>0.13600000000000001</v>
      </c>
      <c r="Q53" s="46"/>
      <c r="R53" s="43"/>
      <c r="S53" s="43"/>
      <c r="T53" s="43"/>
      <c r="U53" s="43"/>
    </row>
    <row r="54" spans="1:21">
      <c r="A54" s="38" t="s">
        <v>70</v>
      </c>
      <c r="B54" s="38" t="str">
        <f>[2]!S_INFO_NAME(A54)</f>
        <v>华西能源</v>
      </c>
      <c r="C54" s="58">
        <f ca="1">[2]!S_SHARE_TOTAL(A54,$B$3)/10^8</f>
        <v>3.69</v>
      </c>
      <c r="D54" s="58">
        <f ca="1">[2]!s_share_liqa(A54,$B$3)/10^8</f>
        <v>2.0823516</v>
      </c>
      <c r="E54" s="38">
        <f ca="1">[2]!S_WQ_PRECLOSE($A54,$B$3-7,3)</f>
        <v>23.24</v>
      </c>
      <c r="F54" s="38">
        <f ca="1">[2]!S_wQ_CLOSE($A54,$B$3,1)</f>
        <v>22.35</v>
      </c>
      <c r="G54" s="44">
        <f t="shared" ca="1" si="8"/>
        <v>-3.829604130808939E-2</v>
      </c>
      <c r="H54" s="68">
        <f ca="1">[2]!s_dq_preclose($A54,$B$3,3)/[2]!s_mq_preclose($A54,$B$3,3)-1</f>
        <v>1.0483135824977285E-2</v>
      </c>
      <c r="I54" s="39">
        <f>[2]!S_FA_EPS_ADJUST(A54,"2011/12/31")</f>
        <v>0.27766844211382113</v>
      </c>
      <c r="J54" s="45">
        <f>[2]!S_FA_EPS_ADJUST(A54,"2012/12/31")</f>
        <v>0.28037707596205963</v>
      </c>
      <c r="K54" s="45">
        <f ca="1">[2]!s_est_eps($A54,2013,$B$3)</f>
        <v>0</v>
      </c>
      <c r="L54" s="39">
        <f t="shared" ca="1" si="9"/>
        <v>80.491682201459341</v>
      </c>
      <c r="M54" s="45">
        <f t="shared" ca="1" si="10"/>
        <v>79.714077633880393</v>
      </c>
      <c r="N54" s="45" t="e">
        <f t="shared" ca="1" si="11"/>
        <v>#DIV/0!</v>
      </c>
      <c r="O54" s="38">
        <f ca="1">[2]!s_val_pb_lf($A54,$B$3)</f>
        <v>3.073918342590332</v>
      </c>
      <c r="P54" s="135">
        <f>[2]!S_FA_ROE_BASIC($A54,"2012/12/31")/100</f>
        <v>6.4500000000000002E-2</v>
      </c>
      <c r="Q54" s="46"/>
      <c r="R54" s="43"/>
      <c r="S54" s="43"/>
      <c r="T54" s="43"/>
      <c r="U54" s="43"/>
    </row>
    <row r="55" spans="1:21">
      <c r="A55" s="314" t="s">
        <v>24</v>
      </c>
      <c r="B55" s="315"/>
      <c r="C55" s="57"/>
      <c r="D55" s="57"/>
      <c r="E55" s="38"/>
      <c r="F55" s="38"/>
      <c r="G55" s="38"/>
      <c r="H55" s="39"/>
      <c r="I55" s="39"/>
      <c r="J55" s="45"/>
      <c r="K55" s="41"/>
      <c r="L55" s="39"/>
      <c r="M55" s="45"/>
      <c r="N55" s="41"/>
      <c r="O55" s="38"/>
      <c r="P55" s="39"/>
      <c r="Q55" s="46"/>
      <c r="R55" s="46"/>
      <c r="S55" s="43"/>
      <c r="T55" s="43"/>
      <c r="U55" s="43"/>
    </row>
    <row r="56" spans="1:21">
      <c r="A56" s="38" t="s">
        <v>71</v>
      </c>
      <c r="B56" s="38" t="str">
        <f>[2]!S_INFO_NAME(A56)</f>
        <v>先河环保</v>
      </c>
      <c r="C56" s="58">
        <f ca="1">[2]!S_SHARE_TOTAL(A56,$B$3)/10^8</f>
        <v>3.2448000000000001</v>
      </c>
      <c r="D56" s="58">
        <f ca="1">[2]!s_share_liqa(A56,$B$3)/10^8</f>
        <v>2.6378155699999999</v>
      </c>
      <c r="E56" s="38">
        <f ca="1">[2]!S_WQ_PRECLOSE($A56,$B$3-7,3)</f>
        <v>15.37</v>
      </c>
      <c r="F56" s="38">
        <f ca="1">[2]!S_wQ_CLOSE($A56,$B$3,1)</f>
        <v>14.81</v>
      </c>
      <c r="G56" s="44">
        <f ca="1">F56/E56-1</f>
        <v>-3.6434612882238038E-2</v>
      </c>
      <c r="H56" s="68">
        <f ca="1">[2]!s_dq_preclose($A56,$B$3,3)/[2]!s_mq_preclose($A56,$B$3,3)-1</f>
        <v>5.1688490696071732E-2</v>
      </c>
      <c r="I56" s="39">
        <f>[2]!S_FA_EPS_ADJUST(A56,"2011/12/31")</f>
        <v>0.12392132085182445</v>
      </c>
      <c r="J56" s="45">
        <f>[2]!S_FA_EPS_ADJUST(A56,"2012/12/31")</f>
        <v>0.1433571237672584</v>
      </c>
      <c r="K56" s="45">
        <f ca="1">[2]!s_est_eps($A56,2013,$B$3)</f>
        <v>0</v>
      </c>
      <c r="L56" s="39">
        <f t="shared" ref="L56:N59" ca="1" si="12">$F56/I56</f>
        <v>119.51131490688883</v>
      </c>
      <c r="M56" s="45">
        <f t="shared" ca="1" si="12"/>
        <v>103.30843428502493</v>
      </c>
      <c r="N56" s="45" t="e">
        <f t="shared" ca="1" si="12"/>
        <v>#DIV/0!</v>
      </c>
      <c r="O56" s="38">
        <f ca="1">[2]!s_val_pb_lf($A56,$B$3)</f>
        <v>4.9351925849914551</v>
      </c>
      <c r="P56" s="135">
        <f>[2]!S_FA_ROE_BASIC($A56,"2012/12/31")/100</f>
        <v>5.21E-2</v>
      </c>
      <c r="Q56" s="46"/>
      <c r="R56" s="46"/>
      <c r="S56" s="43"/>
      <c r="T56" s="43"/>
    </row>
    <row r="57" spans="1:21">
      <c r="A57" s="38" t="s">
        <v>72</v>
      </c>
      <c r="B57" s="38" t="str">
        <f>[2]!S_INFO_NAME(A57)</f>
        <v>天瑞仪器</v>
      </c>
      <c r="C57" s="58">
        <f ca="1">[2]!S_SHARE_TOTAL(A57,$B$3)/10^8</f>
        <v>1.5391999999999999</v>
      </c>
      <c r="D57" s="58">
        <f ca="1">[2]!s_share_liqa(A57,$B$3)/10^8</f>
        <v>0.88954999999999995</v>
      </c>
      <c r="E57" s="38">
        <f ca="1">[2]!S_WQ_PRECLOSE($A57,$B$3-7,3)</f>
        <v>23.49</v>
      </c>
      <c r="F57" s="38">
        <f ca="1">[2]!S_wQ_CLOSE($A57,$B$3,1)</f>
        <v>22.68</v>
      </c>
      <c r="G57" s="44">
        <f ca="1">F57/E57-1</f>
        <v>-3.4482758620689613E-2</v>
      </c>
      <c r="H57" s="68">
        <f ca="1">[2]!s_dq_preclose($A57,$B$3,3)/[2]!s_mq_preclose($A57,$B$3,3)-1</f>
        <v>7.3831775700934577E-2</v>
      </c>
      <c r="I57" s="39">
        <f>[2]!S_FA_EPS_ADJUST(A57,"2011/12/31")</f>
        <v>0.54519261798336804</v>
      </c>
      <c r="J57" s="45">
        <f>[2]!S_FA_EPS_ADJUST(A57,"2012/12/31")</f>
        <v>0.38689070939449066</v>
      </c>
      <c r="K57" s="45">
        <f ca="1">[2]!s_est_eps($A57,2013,$B$3)</f>
        <v>0</v>
      </c>
      <c r="L57" s="39">
        <f t="shared" ca="1" si="12"/>
        <v>41.599976323765794</v>
      </c>
      <c r="M57" s="45">
        <f t="shared" ca="1" si="12"/>
        <v>58.62120606487472</v>
      </c>
      <c r="N57" s="45" t="e">
        <f t="shared" ca="1" si="12"/>
        <v>#DIV/0!</v>
      </c>
      <c r="O57" s="38">
        <f ca="1">[2]!s_val_pb_lf($A57,$B$3)</f>
        <v>2.4133560657501221</v>
      </c>
      <c r="P57" s="135">
        <f>[2]!S_FA_ROE_BASIC($A57,"2012/12/31")/100</f>
        <v>4.2599999999999999E-2</v>
      </c>
      <c r="Q57" s="46"/>
      <c r="R57" s="46"/>
      <c r="S57" s="43"/>
      <c r="T57" s="43"/>
    </row>
    <row r="58" spans="1:21">
      <c r="A58" s="38" t="s">
        <v>73</v>
      </c>
      <c r="B58" s="38" t="str">
        <f>[2]!S_INFO_NAME(A58)</f>
        <v>聚光科技</v>
      </c>
      <c r="C58" s="58">
        <f ca="1">[2]!S_SHARE_TOTAL(A58,$B$3)/10^8</f>
        <v>4.45</v>
      </c>
      <c r="D58" s="58">
        <f ca="1">[2]!s_share_liqa(A58,$B$3)/10^8</f>
        <v>4.45</v>
      </c>
      <c r="E58" s="38">
        <f ca="1">[2]!S_WQ_PRECLOSE($A58,$B$3-7,3)</f>
        <v>17.11</v>
      </c>
      <c r="F58" s="38">
        <f ca="1">[2]!S_wQ_CLOSE($A58,$B$3,1)</f>
        <v>18.32</v>
      </c>
      <c r="G58" s="44">
        <f ca="1">F58/E58-1</f>
        <v>7.0718877849210937E-2</v>
      </c>
      <c r="H58" s="68">
        <f ca="1">[2]!s_dq_preclose($A58,$B$3,3)/[2]!s_mq_preclose($A58,$B$3,3)-1</f>
        <v>0.10058823529411764</v>
      </c>
      <c r="I58" s="39">
        <f>[2]!S_FA_EPS_ADJUST(A58,"2011/12/31")</f>
        <v>0.39223403653932581</v>
      </c>
      <c r="J58" s="45">
        <f>[2]!S_FA_EPS_ADJUST(A58,"2012/12/31")</f>
        <v>0.39859600202247192</v>
      </c>
      <c r="K58" s="45">
        <f ca="1">[2]!s_est_eps($A58,2013,$B$3)</f>
        <v>0</v>
      </c>
      <c r="L58" s="39">
        <f t="shared" ca="1" si="12"/>
        <v>46.706808418864021</v>
      </c>
      <c r="M58" s="45">
        <f t="shared" ca="1" si="12"/>
        <v>45.961324014903596</v>
      </c>
      <c r="N58" s="45" t="e">
        <f t="shared" ca="1" si="12"/>
        <v>#DIV/0!</v>
      </c>
      <c r="O58" s="38">
        <f ca="1">[2]!s_val_pb_lf($A58,$B$3)</f>
        <v>4.194678783416748</v>
      </c>
      <c r="P58" s="135">
        <f>[2]!S_FA_ROE_BASIC($A58,"2012/12/31")/100</f>
        <v>0.10439999999999999</v>
      </c>
      <c r="Q58" s="46"/>
      <c r="R58" s="46"/>
      <c r="S58" s="43"/>
      <c r="T58" s="43"/>
    </row>
    <row r="59" spans="1:21">
      <c r="A59" s="38" t="s">
        <v>74</v>
      </c>
      <c r="B59" s="38" t="str">
        <f>[2]!S_INFO_NAME(A59)</f>
        <v>雪迪龙</v>
      </c>
      <c r="C59" s="58">
        <f ca="1">[2]!S_SHARE_TOTAL(A59,$B$3)/10^8</f>
        <v>2.7494559999999999</v>
      </c>
      <c r="D59" s="58">
        <f ca="1">[2]!s_share_liqa(A59,$B$3)/10^8</f>
        <v>0.74945600000000001</v>
      </c>
      <c r="E59" s="38">
        <f ca="1">[2]!S_WQ_PRECLOSE($A59,$B$3-7,3)</f>
        <v>24.5</v>
      </c>
      <c r="F59" s="38">
        <f ca="1">[2]!S_wQ_CLOSE($A59,$B$3,1)</f>
        <v>23.84</v>
      </c>
      <c r="G59" s="44">
        <f ca="1">F59/E59-1</f>
        <v>-2.6938775510204072E-2</v>
      </c>
      <c r="H59" s="68">
        <f ca="1">[2]!s_dq_preclose($A59,$B$3,3)/[2]!s_mq_preclose($A59,$B$3,3)-1</f>
        <v>7.5764288879043074E-2</v>
      </c>
      <c r="I59" s="39">
        <f>[2]!S_FA_EPS_ADJUST(A59,"2011/12/31")</f>
        <v>0.29633124239849629</v>
      </c>
      <c r="J59" s="45">
        <f>[2]!S_FA_EPS_ADJUST(A59,"2012/12/31")</f>
        <v>0.36319408541180509</v>
      </c>
      <c r="K59" s="45">
        <f ca="1">[2]!s_est_eps($A59,2013,$B$3)</f>
        <v>0</v>
      </c>
      <c r="L59" s="39">
        <f t="shared" ca="1" si="12"/>
        <v>80.450511417695097</v>
      </c>
      <c r="M59" s="45">
        <f t="shared" ca="1" si="12"/>
        <v>65.639835442169115</v>
      </c>
      <c r="N59" s="45" t="e">
        <f t="shared" ca="1" si="12"/>
        <v>#DIV/0!</v>
      </c>
      <c r="O59" s="38">
        <f ca="1">[2]!s_val_pb_lf($A59,$B$3)</f>
        <v>5.4009785652160645</v>
      </c>
      <c r="P59" s="135">
        <f>[2]!S_FA_ROE_BASIC($A59,"2012/12/31")/100</f>
        <v>0.11460000000000001</v>
      </c>
      <c r="Q59" s="46"/>
      <c r="R59" s="46"/>
      <c r="S59" s="43"/>
    </row>
    <row r="60" spans="1:21">
      <c r="A60" s="314" t="s">
        <v>25</v>
      </c>
      <c r="B60" s="316"/>
      <c r="C60" s="56"/>
      <c r="D60" s="56"/>
      <c r="E60" s="38"/>
      <c r="F60" s="38"/>
      <c r="G60" s="38"/>
      <c r="H60" s="39"/>
      <c r="I60" s="39"/>
      <c r="J60" s="45"/>
      <c r="K60" s="41"/>
      <c r="L60" s="39"/>
      <c r="M60" s="45"/>
      <c r="N60" s="41"/>
      <c r="O60" s="38"/>
      <c r="P60" s="39"/>
      <c r="Q60" s="46"/>
      <c r="R60" s="46"/>
      <c r="S60" s="43"/>
    </row>
    <row r="61" spans="1:21">
      <c r="A61" s="38" t="s">
        <v>75</v>
      </c>
      <c r="B61" s="38" t="str">
        <f>[2]!S_INFO_NAME(A61)</f>
        <v>云投生态</v>
      </c>
      <c r="C61" s="58">
        <f ca="1">[2]!S_SHARE_TOTAL(A61,$B$3)/10^8</f>
        <v>1.8413288999999999</v>
      </c>
      <c r="D61" s="58">
        <f ca="1">[2]!s_share_liqa(A61,$B$3)/10^8</f>
        <v>1.0782911899999998</v>
      </c>
      <c r="E61" s="38">
        <f ca="1">[2]!S_WQ_PRECLOSE($A61,$B$3-7,3)</f>
        <v>16.149999999999999</v>
      </c>
      <c r="F61" s="38">
        <f ca="1">[2]!S_wQ_CLOSE($A61,$B$3,1)</f>
        <v>15.96</v>
      </c>
      <c r="G61" s="44">
        <f t="shared" ref="G61:G66" ca="1" si="13">F61/E61-1</f>
        <v>-1.1764705882352788E-2</v>
      </c>
      <c r="H61" s="68">
        <f ca="1">[2]!s_dq_preclose($A61,$B$3,3)/[2]!s_mq_preclose($A61,$B$3,3)-1</f>
        <v>3.7412809131261993E-2</v>
      </c>
      <c r="I61" s="39">
        <f>[2]!S_FA_EPS_ADJUST(A61,"2011/12/31")</f>
        <v>-0.24262948754022165</v>
      </c>
      <c r="J61" s="45">
        <f>[2]!S_FA_EPS_ADJUST(A61,"2012/12/31")</f>
        <v>-2.1487601318808388E-2</v>
      </c>
      <c r="K61" s="45">
        <f ca="1">[2]!s_est_eps($A61,2013,$B$3)</f>
        <v>0</v>
      </c>
      <c r="L61" s="39">
        <f t="shared" ref="L61:L66" ca="1" si="14">$F61/I61</f>
        <v>-65.779308862259569</v>
      </c>
      <c r="M61" s="45">
        <f t="shared" ref="M61:M66" ca="1" si="15">$F61/J61</f>
        <v>-742.75391483692488</v>
      </c>
      <c r="N61" s="45" t="e">
        <f t="shared" ref="N61:N66" ca="1" si="16">$F61/K61</f>
        <v>#DIV/0!</v>
      </c>
      <c r="O61" s="38">
        <f ca="1">[2]!s_val_pb_lf($A61,$B$3)</f>
        <v>3.6535201072692871</v>
      </c>
      <c r="P61" s="135">
        <f>[2]!S_FA_ROE_BASIC($A61,"2012/12/31")/100</f>
        <v>-1.21E-2</v>
      </c>
      <c r="Q61" s="46"/>
      <c r="R61" s="46"/>
      <c r="S61" s="43"/>
    </row>
    <row r="62" spans="1:21">
      <c r="A62" s="38" t="s">
        <v>76</v>
      </c>
      <c r="B62" s="38" t="str">
        <f>[2]!S_INFO_NAME(A62)</f>
        <v>铁汉生态</v>
      </c>
      <c r="C62" s="58">
        <f ca="1">[2]!S_SHARE_TOTAL(A62,$B$3)/10^8</f>
        <v>5.05289404</v>
      </c>
      <c r="D62" s="58">
        <f ca="1">[2]!s_share_liqa(A62,$B$3)/10^8</f>
        <v>2.9293679300000002</v>
      </c>
      <c r="E62" s="38">
        <f ca="1">[2]!S_WQ_PRECLOSE($A62,$B$3-7,3)</f>
        <v>14.69</v>
      </c>
      <c r="F62" s="38">
        <f ca="1">[2]!S_wQ_CLOSE($A62,$B$3,1)</f>
        <v>13.61</v>
      </c>
      <c r="G62" s="44">
        <f t="shared" ca="1" si="13"/>
        <v>-7.3519400953029224E-2</v>
      </c>
      <c r="H62" s="68">
        <f ca="1">[2]!s_dq_preclose($A62,$B$3,3)/[2]!s_mq_preclose($A62,$B$3,3)-1</f>
        <v>2.7879677182685247E-2</v>
      </c>
      <c r="I62" s="39">
        <f>[2]!S_FA_EPS_ADJUST(A62,"2011/12/31")</f>
        <v>0.27756918175944967</v>
      </c>
      <c r="J62" s="45">
        <f>[2]!S_FA_EPS_ADJUST(A62,"2012/12/31")</f>
        <v>0.42729310898037354</v>
      </c>
      <c r="K62" s="45">
        <f ca="1">[2]!s_est_eps($A62,2013,$B$3)</f>
        <v>0</v>
      </c>
      <c r="L62" s="39">
        <f t="shared" ca="1" si="14"/>
        <v>49.032820984409071</v>
      </c>
      <c r="M62" s="45">
        <f t="shared" ca="1" si="15"/>
        <v>31.851672105072808</v>
      </c>
      <c r="N62" s="45" t="e">
        <f t="shared" ca="1" si="16"/>
        <v>#DIV/0!</v>
      </c>
      <c r="O62" s="38">
        <f ca="1">[2]!s_val_pb_lf($A62,$B$3)</f>
        <v>3.6775052547454834</v>
      </c>
      <c r="P62" s="135">
        <f>[2]!S_FA_ROE_BASIC($A62,"2012/12/31")/100</f>
        <v>0.14849999999999999</v>
      </c>
      <c r="Q62" s="46"/>
      <c r="R62" s="46"/>
      <c r="S62" s="43"/>
    </row>
    <row r="63" spans="1:21">
      <c r="A63" s="38" t="s">
        <v>77</v>
      </c>
      <c r="B63" s="38" t="str">
        <f>[2]!S_INFO_NAME(A63)</f>
        <v>蒙草抗旱</v>
      </c>
      <c r="C63" s="58">
        <f ca="1">[2]!S_SHARE_TOTAL(A63,$B$3)/10^8</f>
        <v>4.4039227199999997</v>
      </c>
      <c r="D63" s="58">
        <f ca="1">[2]!s_share_liqa(A63,$B$3)/10^8</f>
        <v>2.0134056</v>
      </c>
      <c r="E63" s="38">
        <f ca="1">[2]!S_WQ_PRECLOSE($A63,$B$3-7,3)</f>
        <v>16.23</v>
      </c>
      <c r="F63" s="38">
        <f ca="1">[2]!S_wQ_CLOSE($A63,$B$3,1)</f>
        <v>15.02</v>
      </c>
      <c r="G63" s="44">
        <f t="shared" ca="1" si="13"/>
        <v>-7.4553296364756716E-2</v>
      </c>
      <c r="H63" s="68">
        <f ca="1">[2]!s_dq_preclose($A63,$B$3,3)/[2]!s_mq_preclose($A63,$B$3,3)-1</f>
        <v>3.9030955585464433E-2</v>
      </c>
      <c r="I63" s="39">
        <f>[2]!S_FA_EPS_ADJUST(A63,"2011/12/31")</f>
        <v>0.1850765936464934</v>
      </c>
      <c r="J63" s="45">
        <f>[2]!S_FA_EPS_ADJUST(A63,"2012/12/31")</f>
        <v>0.28895274184102848</v>
      </c>
      <c r="K63" s="45">
        <f ca="1">[2]!s_est_eps($A63,2013,$B$3)</f>
        <v>0.63609999418258667</v>
      </c>
      <c r="L63" s="39">
        <f t="shared" ca="1" si="14"/>
        <v>81.155589175630908</v>
      </c>
      <c r="M63" s="45">
        <f t="shared" ca="1" si="15"/>
        <v>51.980818400620919</v>
      </c>
      <c r="N63" s="45">
        <f t="shared" ca="1" si="16"/>
        <v>23.612639738035661</v>
      </c>
      <c r="O63" s="38">
        <f ca="1">[2]!s_val_pb_lf($A63,$B$3)</f>
        <v>4.7860770225524902</v>
      </c>
      <c r="P63" s="135">
        <f>[2]!S_FA_ROE_BASIC($A63,"2012/12/31")/100</f>
        <v>0.26960000000000001</v>
      </c>
      <c r="Q63" s="46"/>
      <c r="R63" s="46"/>
      <c r="S63" s="43"/>
    </row>
    <row r="64" spans="1:21">
      <c r="A64" s="38" t="s">
        <v>78</v>
      </c>
      <c r="B64" s="38" t="str">
        <f>[2]!S_INFO_NAME(A64)</f>
        <v>棕榈园林</v>
      </c>
      <c r="C64" s="58">
        <f ca="1">[2]!S_SHARE_TOTAL(A64,$B$3)/10^8</f>
        <v>4.6079999999999997</v>
      </c>
      <c r="D64" s="58">
        <f ca="1">[2]!s_share_liqa(A64,$B$3)/10^8</f>
        <v>2.5304644999999999</v>
      </c>
      <c r="E64" s="38">
        <f ca="1">[2]!S_WQ_PRECLOSE($A64,$B$3-7,3)</f>
        <v>18.940000000000001</v>
      </c>
      <c r="F64" s="38">
        <f ca="1">[2]!S_wQ_CLOSE($A64,$B$3,1)</f>
        <v>18.809999999999999</v>
      </c>
      <c r="G64" s="44">
        <f t="shared" ca="1" si="13"/>
        <v>-6.8637803590286817E-3</v>
      </c>
      <c r="H64" s="68">
        <f ca="1">[2]!s_dq_preclose($A64,$B$3,3)/[2]!s_mq_preclose($A64,$B$3,3)-1</f>
        <v>6.9922308546060075E-2</v>
      </c>
      <c r="I64" s="39">
        <f>[2]!S_FA_EPS_ADJUST(A64,"2011/12/31")</f>
        <v>0.59994722539062495</v>
      </c>
      <c r="J64" s="45">
        <f>[2]!S_FA_EPS_ADJUST(A64,"2012/12/31")</f>
        <v>0.64592854069010419</v>
      </c>
      <c r="K64" s="45">
        <f ca="1">[2]!s_est_eps($A64,2013,$B$3)</f>
        <v>0</v>
      </c>
      <c r="L64" s="39">
        <f t="shared" ca="1" si="14"/>
        <v>31.352757715902143</v>
      </c>
      <c r="M64" s="45">
        <f t="shared" ca="1" si="15"/>
        <v>29.120868354730952</v>
      </c>
      <c r="N64" s="45" t="e">
        <f t="shared" ca="1" si="16"/>
        <v>#DIV/0!</v>
      </c>
      <c r="O64" s="38">
        <f ca="1">[2]!s_val_pb_lf($A64,$B$3)</f>
        <v>3.2474088668823242</v>
      </c>
      <c r="P64" s="135">
        <f>[2]!S_FA_ROE_BASIC($A64,"2012/12/31")/100</f>
        <v>0.1447</v>
      </c>
      <c r="Q64" s="46"/>
      <c r="R64" s="46"/>
      <c r="S64" s="43"/>
    </row>
    <row r="65" spans="1:19">
      <c r="A65" s="38" t="s">
        <v>79</v>
      </c>
      <c r="B65" s="38" t="str">
        <f>[2]!S_INFO_NAME(A65)</f>
        <v>东方园林</v>
      </c>
      <c r="C65" s="58">
        <f ca="1">[2]!S_SHARE_TOTAL(A65,$B$3)/10^8</f>
        <v>10.038852690000001</v>
      </c>
      <c r="D65" s="58">
        <f ca="1">[2]!s_share_liqa(A65,$B$3)/10^8</f>
        <v>4.5269536500000003</v>
      </c>
      <c r="E65" s="38">
        <f ca="1">[2]!S_WQ_PRECLOSE($A65,$B$3-7,3)</f>
        <v>18.649999999999999</v>
      </c>
      <c r="F65" s="38">
        <f ca="1">[2]!S_wQ_CLOSE($A65,$B$3,1)</f>
        <v>18.52</v>
      </c>
      <c r="G65" s="44">
        <f t="shared" ca="1" si="13"/>
        <v>-6.9705093833779541E-3</v>
      </c>
      <c r="H65" s="68">
        <f ca="1">[2]!s_dq_preclose($A65,$B$3,3)/[2]!s_mq_preclose($A65,$B$3,3)-1</f>
        <v>2.2099447513812098E-2</v>
      </c>
      <c r="I65" s="39">
        <f>[2]!S_FA_EPS_ADJUST(A65,"2011/12/31")</f>
        <v>0.44799428133654584</v>
      </c>
      <c r="J65" s="45">
        <f>[2]!S_FA_EPS_ADJUST(A65,"2012/12/31")</f>
        <v>0.68545973798924231</v>
      </c>
      <c r="K65" s="45">
        <f ca="1">[2]!s_est_eps($A65,2013,$B$3)</f>
        <v>0</v>
      </c>
      <c r="L65" s="39">
        <f t="shared" ca="1" si="14"/>
        <v>41.339813411786068</v>
      </c>
      <c r="M65" s="45">
        <f t="shared" ca="1" si="15"/>
        <v>27.01836296662351</v>
      </c>
      <c r="N65" s="45" t="e">
        <f t="shared" ca="1" si="16"/>
        <v>#DIV/0!</v>
      </c>
      <c r="O65" s="38">
        <f ca="1">[2]!s_val_pb_lf($A65,$B$3)</f>
        <v>3.4378395080566406</v>
      </c>
      <c r="P65" s="135">
        <f>[2]!S_FA_ROE_BASIC($A65,"2012/12/31")/100</f>
        <v>0.30230000000000001</v>
      </c>
      <c r="Q65" s="46"/>
      <c r="R65" s="46"/>
      <c r="S65" s="43"/>
    </row>
    <row r="66" spans="1:19">
      <c r="A66" s="38" t="s">
        <v>80</v>
      </c>
      <c r="B66" s="38" t="str">
        <f>[2]!S_INFO_NAME(A66)</f>
        <v>普邦园林</v>
      </c>
      <c r="C66" s="58">
        <f ca="1">[2]!S_SHARE_TOTAL(A66,$B$3)/10^8</f>
        <v>5.5897600000000001</v>
      </c>
      <c r="D66" s="58">
        <f ca="1">[2]!s_share_liqa(A66,$B$3)/10^8</f>
        <v>2.5818850000000002</v>
      </c>
      <c r="E66" s="38">
        <f ca="1">[2]!S_WQ_PRECLOSE($A66,$B$3-7,3)</f>
        <v>13.92</v>
      </c>
      <c r="F66" s="38">
        <f ca="1">[2]!S_wQ_CLOSE($A66,$B$3,1)</f>
        <v>13.49</v>
      </c>
      <c r="G66" s="44">
        <f t="shared" ca="1" si="13"/>
        <v>-3.0890804597701105E-2</v>
      </c>
      <c r="H66" s="68">
        <f ca="1">[2]!s_dq_preclose($A66,$B$3,3)/[2]!s_mq_preclose($A66,$B$3,3)-1</f>
        <v>4.8892284186401902E-2</v>
      </c>
      <c r="I66" s="39">
        <f>[2]!S_FA_EPS_ADJUST(A66,"2011/12/31")</f>
        <v>0.30079241187457062</v>
      </c>
      <c r="J66" s="45">
        <f>[2]!S_FA_EPS_ADJUST(A66,"2012/12/31")</f>
        <v>0.42969154401977899</v>
      </c>
      <c r="K66" s="45">
        <f ca="1">[2]!s_est_eps($A66,2013,$B$3)</f>
        <v>0</v>
      </c>
      <c r="L66" s="39">
        <f t="shared" ca="1" si="14"/>
        <v>44.848205830489114</v>
      </c>
      <c r="M66" s="45">
        <f t="shared" ca="1" si="15"/>
        <v>31.394613619343289</v>
      </c>
      <c r="N66" s="45" t="e">
        <f t="shared" ca="1" si="16"/>
        <v>#DIV/0!</v>
      </c>
      <c r="O66" s="38">
        <f ca="1">[2]!s_val_pb_lf($A66,$B$3)</f>
        <v>3.2540974617004395</v>
      </c>
      <c r="P66" s="135">
        <f>[2]!S_FA_ROE_BASIC($A66,"2012/12/31")/100</f>
        <v>0.16200000000000001</v>
      </c>
      <c r="Q66" s="46"/>
      <c r="R66" s="46"/>
      <c r="S66" s="43"/>
    </row>
    <row r="67" spans="1:19">
      <c r="A67" s="317" t="s">
        <v>193</v>
      </c>
      <c r="B67" s="316"/>
      <c r="C67" s="56"/>
      <c r="D67" s="56"/>
      <c r="E67" s="38"/>
      <c r="F67" s="38"/>
      <c r="G67" s="38"/>
      <c r="H67" s="39"/>
      <c r="I67" s="39"/>
      <c r="J67" s="45"/>
      <c r="K67" s="41"/>
      <c r="L67" s="39"/>
      <c r="M67" s="45"/>
      <c r="N67" s="41"/>
      <c r="O67" s="38"/>
      <c r="P67" s="39"/>
      <c r="Q67" s="42"/>
      <c r="R67" s="42"/>
      <c r="S67" s="43"/>
    </row>
    <row r="68" spans="1:19">
      <c r="A68" s="38" t="s">
        <v>81</v>
      </c>
      <c r="B68" s="38" t="str">
        <f>[2]!S_INFO_NAME(A68)</f>
        <v>格林美</v>
      </c>
      <c r="C68" s="58">
        <f ca="1">[2]!S_SHARE_TOTAL(A68,$B$3)/10^8</f>
        <v>9.2384016699999982</v>
      </c>
      <c r="D68" s="58">
        <f ca="1">[2]!s_share_liqa(A68,$B$3)/10^8</f>
        <v>7.5344971699999999</v>
      </c>
      <c r="E68" s="38">
        <f ca="1">[2]!S_WQ_PRECLOSE($A68,$B$3-7,3)</f>
        <v>13.42</v>
      </c>
      <c r="F68" s="38">
        <f ca="1">[2]!S_wQ_CLOSE($A68,$B$3,1)</f>
        <v>13.62</v>
      </c>
      <c r="G68" s="44">
        <f ca="1">F68/E68-1</f>
        <v>1.4903129657227954E-2</v>
      </c>
      <c r="H68" s="68">
        <f ca="1">[2]!s_dq_preclose($A68,$B$3,3)/[2]!s_mq_preclose($A68,$B$3,3)-1</f>
        <v>0.12987012987012991</v>
      </c>
      <c r="I68" s="39">
        <f>[2]!S_FA_EPS_ADJUST($A68,"2011/12/31")</f>
        <v>0.13047752031764603</v>
      </c>
      <c r="J68" s="45">
        <f>[2]!S_FA_EPS_ADJUST(A68,"2012/12/31")</f>
        <v>0.14573470154172244</v>
      </c>
      <c r="K68" s="45">
        <f ca="1">[2]!s_est_eps($A68,2013,$B$3)</f>
        <v>0</v>
      </c>
      <c r="L68" s="39">
        <f t="shared" ref="L68:N71" ca="1" si="17">$F68/I68</f>
        <v>104.38579739132277</v>
      </c>
      <c r="M68" s="45">
        <f t="shared" ca="1" si="17"/>
        <v>93.457494034807652</v>
      </c>
      <c r="N68" s="45" t="e">
        <f t="shared" ca="1" si="17"/>
        <v>#DIV/0!</v>
      </c>
      <c r="O68" s="38">
        <f ca="1">[2]!s_val_pb_lf($A68,$B$3)</f>
        <v>3.0120425224304199</v>
      </c>
      <c r="P68" s="135">
        <f>[2]!S_FA_ROE_BASIC($A68,"2012/12/31")/100</f>
        <v>6.13E-2</v>
      </c>
      <c r="Q68" s="46"/>
      <c r="R68" s="46"/>
      <c r="S68" s="43"/>
    </row>
    <row r="69" spans="1:19">
      <c r="A69" s="38" t="s">
        <v>82</v>
      </c>
      <c r="B69" s="38" t="str">
        <f>[2]!S_INFO_NAME(A69)</f>
        <v>凯美特气</v>
      </c>
      <c r="C69" s="58">
        <f ca="1">[2]!S_SHARE_TOTAL(A69,$B$3)/10^8</f>
        <v>4.05</v>
      </c>
      <c r="D69" s="58">
        <f ca="1">[2]!s_share_liqa(A69,$B$3)/10^8</f>
        <v>1.377</v>
      </c>
      <c r="E69" s="38">
        <f ca="1">[2]!S_WQ_PRECLOSE($A69,$B$3-7,3)</f>
        <v>15.93</v>
      </c>
      <c r="F69" s="38">
        <f ca="1">[2]!S_wQ_CLOSE($A69,$B$3,1)</f>
        <v>15.59</v>
      </c>
      <c r="G69" s="44">
        <f ca="1">F69/E69-1</f>
        <v>-2.1343377275580666E-2</v>
      </c>
      <c r="H69" s="68">
        <f ca="1">[2]!s_dq_preclose($A69,$B$3,3)/[2]!s_mq_preclose($A69,$B$3,3)-1</f>
        <v>4.3563068920676296E-2</v>
      </c>
      <c r="I69" s="39">
        <f>[2]!S_FA_EPS_ADJUST($A69,"2011/12/31")</f>
        <v>0.1844643</v>
      </c>
      <c r="J69" s="45">
        <f>[2]!S_FA_EPS_ADJUST(A69,"2012/12/31")</f>
        <v>0.10069459345679013</v>
      </c>
      <c r="K69" s="45">
        <f ca="1">[2]!s_est_eps($A69,2013,$B$3)</f>
        <v>0</v>
      </c>
      <c r="L69" s="39">
        <f t="shared" ca="1" si="17"/>
        <v>84.514998295063052</v>
      </c>
      <c r="M69" s="45">
        <f t="shared" ca="1" si="17"/>
        <v>154.82459846952906</v>
      </c>
      <c r="N69" s="45" t="e">
        <f t="shared" ca="1" si="17"/>
        <v>#DIV/0!</v>
      </c>
      <c r="O69" s="38">
        <f ca="1">[2]!s_val_pb_lf($A69,$B$3)</f>
        <v>7.6644787788391113</v>
      </c>
      <c r="P69" s="135">
        <f>[2]!S_FA_ROE_BASIC($A69,"2012/12/31")/100</f>
        <v>5.5300000000000002E-2</v>
      </c>
      <c r="Q69" s="46"/>
      <c r="R69" s="46"/>
      <c r="S69" s="43"/>
    </row>
    <row r="70" spans="1:19">
      <c r="A70" s="38" t="s">
        <v>83</v>
      </c>
      <c r="B70" s="38" t="str">
        <f>[2]!S_INFO_NAME(A70)</f>
        <v>怡球资源</v>
      </c>
      <c r="C70" s="58">
        <f ca="1">[2]!S_SHARE_TOTAL(A70,$B$3)/10^8</f>
        <v>5.33</v>
      </c>
      <c r="D70" s="58">
        <f ca="1">[2]!s_share_liqa(A70,$B$3)/10^8</f>
        <v>2.2254049999999999</v>
      </c>
      <c r="E70" s="38">
        <f ca="1">[2]!S_WQ_PRECLOSE($A70,$B$3-7,3)</f>
        <v>9.48</v>
      </c>
      <c r="F70" s="38">
        <f ca="1">[2]!S_wQ_CLOSE($A70,$B$3,1)</f>
        <v>8.98</v>
      </c>
      <c r="G70" s="44">
        <f ca="1">F70/E70-1</f>
        <v>-5.2742616033755296E-2</v>
      </c>
      <c r="H70" s="68">
        <f ca="1">[2]!s_dq_preclose($A70,$B$3,3)/[2]!s_mq_preclose($A70,$B$3,3)-1</f>
        <v>0.10143198090692129</v>
      </c>
      <c r="I70" s="39">
        <f>[2]!S_FA_EPS_ADJUST($A70,"2011/12/31")</f>
        <v>0.57300093243902439</v>
      </c>
      <c r="J70" s="45">
        <f>[2]!S_FA_EPS_ADJUST(A70,"2012/12/31")</f>
        <v>0.30819752519699811</v>
      </c>
      <c r="K70" s="45">
        <f ca="1">[2]!s_est_eps($A70,2013,$B$3)</f>
        <v>0.27000001072883606</v>
      </c>
      <c r="L70" s="39">
        <f t="shared" ca="1" si="17"/>
        <v>15.671876766021848</v>
      </c>
      <c r="M70" s="45">
        <f t="shared" ca="1" si="17"/>
        <v>29.137158042589846</v>
      </c>
      <c r="N70" s="45">
        <f t="shared" ca="1" si="17"/>
        <v>33.259257937655093</v>
      </c>
      <c r="O70" s="38">
        <f ca="1">[2]!s_val_pb_lf($A70,$B$3)</f>
        <v>2.1565442085266113</v>
      </c>
      <c r="P70" s="135">
        <f>[2]!S_FA_ROE_BASIC($A70,"2012/12/31")/100</f>
        <v>9.3900000000000011E-2</v>
      </c>
      <c r="Q70" s="46"/>
      <c r="R70" s="46"/>
      <c r="S70" s="43"/>
    </row>
    <row r="71" spans="1:19">
      <c r="A71" s="38" t="s">
        <v>84</v>
      </c>
      <c r="B71" s="38" t="str">
        <f>[2]!S_INFO_NAME(A71)</f>
        <v>东江环保</v>
      </c>
      <c r="C71" s="58">
        <f ca="1">[2]!S_SHARE_TOTAL(A71,$B$3)/10^8</f>
        <v>3.4734684100000002</v>
      </c>
      <c r="D71" s="58">
        <f ca="1">[2]!s_share_liqa(A71,$B$3)/10^8</f>
        <v>1.2657334500000001</v>
      </c>
      <c r="E71" s="38">
        <f ca="1">[2]!S_WQ_PRECLOSE($A71,$B$3-7,3)</f>
        <v>34.799999999999997</v>
      </c>
      <c r="F71" s="38">
        <f ca="1">[2]!S_wQ_CLOSE($A71,$B$3,1)</f>
        <v>32.96</v>
      </c>
      <c r="G71" s="44">
        <f ca="1">F71/E71-1</f>
        <v>-5.2873563218390651E-2</v>
      </c>
      <c r="H71" s="68">
        <f ca="1">[2]!s_dq_preclose($A71,$B$3,3)/[2]!s_mq_preclose($A71,$B$3,3)-1</f>
        <v>9.1935483870967838E-2</v>
      </c>
      <c r="I71" s="39">
        <f>[2]!S_FA_EPS_ADJUST($A71,"2011/12/31")</f>
        <v>0.58651830505635716</v>
      </c>
      <c r="J71" s="45">
        <f>[2]!S_FA_EPS_ADJUST(A71,"2012/12/31")</f>
        <v>0.76783713714557722</v>
      </c>
      <c r="K71" s="45">
        <f ca="1">[2]!s_est_eps($A71,2013,$B$3)</f>
        <v>0</v>
      </c>
      <c r="L71" s="39">
        <f t="shared" ca="1" si="17"/>
        <v>56.196029545630211</v>
      </c>
      <c r="M71" s="45">
        <f t="shared" ca="1" si="17"/>
        <v>42.92576954864191</v>
      </c>
      <c r="N71" s="45" t="e">
        <f t="shared" ca="1" si="17"/>
        <v>#DIV/0!</v>
      </c>
      <c r="O71" s="38">
        <f ca="1">[2]!s_val_pb_lf($A71,$B$3)</f>
        <v>4.7105121612548828</v>
      </c>
      <c r="P71" s="135">
        <f>[2]!S_FA_ROE_BASIC($A71,"2012/12/31")/100</f>
        <v>0.1537</v>
      </c>
      <c r="Q71" s="46"/>
      <c r="R71" s="46"/>
      <c r="S71" s="43"/>
    </row>
    <row r="72" spans="1:19">
      <c r="A72" s="317" t="s">
        <v>26</v>
      </c>
      <c r="B72" s="316"/>
      <c r="C72" s="56"/>
      <c r="D72" s="56"/>
      <c r="E72" s="38"/>
      <c r="F72" s="38"/>
      <c r="G72" s="38"/>
      <c r="H72" s="39"/>
      <c r="I72" s="39"/>
      <c r="J72" s="45"/>
      <c r="K72" s="41"/>
      <c r="L72" s="39"/>
      <c r="M72" s="45"/>
      <c r="N72" s="41"/>
      <c r="O72" s="38"/>
      <c r="P72" s="39"/>
      <c r="Q72" s="42"/>
      <c r="R72" s="42"/>
      <c r="S72" s="43"/>
    </row>
    <row r="73" spans="1:19">
      <c r="A73" s="38" t="s">
        <v>85</v>
      </c>
      <c r="B73" s="38" t="str">
        <f>[2]!S_INFO_NAME(A73)</f>
        <v>凯迪电力</v>
      </c>
      <c r="C73" s="58">
        <f ca="1">[2]!S_SHARE_TOTAL(A73,$B$3)/10^8</f>
        <v>9.4330879999999997</v>
      </c>
      <c r="D73" s="58">
        <f ca="1">[2]!s_share_liqa(A73,$B$3)/10^8</f>
        <v>9.4032741299999998</v>
      </c>
      <c r="E73" s="38">
        <f ca="1">[2]!S_WQ_PRECLOSE($A73,$B$3-7,3)</f>
        <v>7.5</v>
      </c>
      <c r="F73" s="38">
        <f ca="1">[2]!S_wQ_CLOSE($A73,$B$3,1)</f>
        <v>7.5</v>
      </c>
      <c r="G73" s="44">
        <f ca="1">F73/E73-1</f>
        <v>0</v>
      </c>
      <c r="H73" s="68">
        <f ca="1">[2]!s_dq_preclose($A73,$B$3,3)/[2]!s_mq_preclose($A73,$B$3,3)-1</f>
        <v>0</v>
      </c>
      <c r="I73" s="39">
        <f>[2]!S_FA_EPS_ADJUST(A73,"2011/12/31")</f>
        <v>0.79987525810211879</v>
      </c>
      <c r="J73" s="45">
        <f>[2]!S_FA_EPS_ADJUST(A73,"2012/12/31")</f>
        <v>3.651141331449468E-2</v>
      </c>
      <c r="K73" s="45">
        <f ca="1">[2]!s_est_eps($A73,2013,$B$3)</f>
        <v>0</v>
      </c>
      <c r="L73" s="39">
        <f t="shared" ref="L73:N75" ca="1" si="18">$F73/I73</f>
        <v>9.3764620470889568</v>
      </c>
      <c r="M73" s="45">
        <f t="shared" ca="1" si="18"/>
        <v>205.41522004086795</v>
      </c>
      <c r="N73" s="45" t="e">
        <f t="shared" ca="1" si="18"/>
        <v>#DIV/0!</v>
      </c>
      <c r="O73" s="38">
        <f ca="1">[2]!s_val_pb_lf($A73,$B$3)</f>
        <v>2.732271671295166</v>
      </c>
      <c r="P73" s="135">
        <f>[2]!S_FA_ROE_BASIC($A73,"2012/12/31")/100</f>
        <v>1.3500000000000002E-2</v>
      </c>
      <c r="Q73" s="46"/>
      <c r="R73" s="46"/>
      <c r="S73" s="43"/>
    </row>
    <row r="74" spans="1:19">
      <c r="A74" s="38" t="s">
        <v>86</v>
      </c>
      <c r="B74" s="38" t="str">
        <f>[2]!S_INFO_NAME(A74)</f>
        <v>长青集团</v>
      </c>
      <c r="C74" s="58">
        <f ca="1">[2]!S_SHARE_TOTAL(A74,$B$3)/10^8</f>
        <v>1.490065</v>
      </c>
      <c r="D74" s="58">
        <f ca="1">[2]!s_share_liqa(A74,$B$3)/10^8</f>
        <v>1.4467000000000001</v>
      </c>
      <c r="E74" s="38">
        <f ca="1">[2]!S_WQ_PRECLOSE($A74,$B$3-7,3)</f>
        <v>20.100000000000001</v>
      </c>
      <c r="F74" s="38">
        <f ca="1">[2]!S_wQ_CLOSE($A74,$B$3,1)</f>
        <v>19.329999999999998</v>
      </c>
      <c r="G74" s="44">
        <f ca="1">F74/E74-1</f>
        <v>-3.8308457711442978E-2</v>
      </c>
      <c r="H74" s="68">
        <f ca="1">[2]!s_dq_preclose($A74,$B$3,3)/[2]!s_mq_preclose($A74,$B$3,3)-1</f>
        <v>7.3660714285714191E-2</v>
      </c>
      <c r="I74" s="39">
        <f>[2]!S_FA_EPS_ADJUST(A74,"2011/12/31")</f>
        <v>0.53704383627559871</v>
      </c>
      <c r="J74" s="45">
        <f>[2]!S_FA_EPS_ADJUST(A74,"2012/12/31")</f>
        <v>0.40277706636958788</v>
      </c>
      <c r="K74" s="45">
        <f ca="1">[2]!s_est_eps($A74,2013,$B$3)</f>
        <v>0</v>
      </c>
      <c r="L74" s="39">
        <f t="shared" ca="1" si="18"/>
        <v>35.993337404360936</v>
      </c>
      <c r="M74" s="45">
        <f t="shared" ca="1" si="18"/>
        <v>47.991808903694647</v>
      </c>
      <c r="N74" s="45" t="e">
        <f t="shared" ca="1" si="18"/>
        <v>#DIV/0!</v>
      </c>
      <c r="O74" s="38">
        <f ca="1">[2]!s_val_pb_lf($A74,$B$3)</f>
        <v>2.6574437618255615</v>
      </c>
      <c r="P74" s="135">
        <f>[2]!S_FA_ROE_BASIC($A74,"2012/12/31")/100</f>
        <v>5.6799999999999996E-2</v>
      </c>
      <c r="Q74" s="46"/>
      <c r="R74" s="46"/>
      <c r="S74" s="43"/>
    </row>
    <row r="75" spans="1:19">
      <c r="A75" s="38" t="s">
        <v>87</v>
      </c>
      <c r="B75" s="38" t="str">
        <f>[2]!S_INFO_NAME(A75)</f>
        <v>迪森股份</v>
      </c>
      <c r="C75" s="58">
        <f ca="1">[2]!S_SHARE_TOTAL(A75,$B$3)/10^8</f>
        <v>3.1384987600000001</v>
      </c>
      <c r="D75" s="58">
        <f ca="1">[2]!s_share_liqa(A75,$B$3)/10^8</f>
        <v>1.6142979399999999</v>
      </c>
      <c r="E75" s="38">
        <f ca="1">[2]!S_WQ_PRECLOSE($A75,$B$3-7,3)</f>
        <v>13.97</v>
      </c>
      <c r="F75" s="38">
        <f ca="1">[2]!S_wQ_CLOSE($A75,$B$3,1)</f>
        <v>14.75</v>
      </c>
      <c r="G75" s="44">
        <f ca="1">F75/E75-1</f>
        <v>5.5833929849677943E-2</v>
      </c>
      <c r="H75" s="68">
        <f ca="1">[2]!s_dq_preclose($A75,$B$3,3)/[2]!s_mq_preclose($A75,$B$3,3)-1</f>
        <v>8.0999242997728871E-2</v>
      </c>
      <c r="I75" s="39">
        <f>[2]!S_FA_EPS_ADJUST(A75,"2011/12/31")</f>
        <v>0.14710292487099788</v>
      </c>
      <c r="J75" s="45">
        <f>[2]!S_FA_EPS_ADJUST(A75,"2012/12/31")</f>
        <v>0.18917258788402389</v>
      </c>
      <c r="K75" s="45">
        <f ca="1">[2]!s_est_eps($A75,2013,$B$3)</f>
        <v>0</v>
      </c>
      <c r="L75" s="39">
        <f t="shared" ca="1" si="18"/>
        <v>100.26993013860896</v>
      </c>
      <c r="M75" s="45">
        <f t="shared" ca="1" si="18"/>
        <v>77.971127661703235</v>
      </c>
      <c r="N75" s="45" t="e">
        <f t="shared" ca="1" si="18"/>
        <v>#DIV/0!</v>
      </c>
      <c r="O75" s="38">
        <f ca="1">[2]!s_val_pb_lf($A75,$B$3)</f>
        <v>5.8921723365783691</v>
      </c>
      <c r="P75" s="135">
        <f>[2]!S_FA_ROE_BASIC($A75,"2012/12/31")/100</f>
        <v>0.12809999999999999</v>
      </c>
      <c r="Q75" s="46"/>
      <c r="R75" s="46"/>
      <c r="S75" s="43"/>
    </row>
    <row r="76" spans="1:19" ht="13.5" thickBot="1">
      <c r="A76" s="47"/>
      <c r="B76" s="47"/>
      <c r="C76" s="47"/>
      <c r="D76" s="47"/>
      <c r="E76" s="48"/>
      <c r="F76" s="48"/>
      <c r="G76" s="48"/>
      <c r="H76" s="48"/>
      <c r="I76" s="48"/>
      <c r="J76" s="49"/>
      <c r="K76" s="50" t="s">
        <v>20</v>
      </c>
      <c r="L76" s="51">
        <f ca="1">AVERAGE(L9:L33,L35:L45,L47:L54,L56:L59,L61:L66,L68:L71,L73:L75)</f>
        <v>210.41343313644933</v>
      </c>
      <c r="M76" s="51">
        <f ca="1">AVERAGE(M9:M33,M35:M45,M47:M54,M56:M59,M61:M66,M68:M71,M73:M75)</f>
        <v>69.734609405139423</v>
      </c>
      <c r="N76" s="51" t="e">
        <f ca="1">AVERAGE(N9:N33,N35:N45,N47:N54,N56:N59,N61:N66,N68:N71,N73:N75)</f>
        <v>#DIV/0!</v>
      </c>
      <c r="O76" s="51">
        <f ca="1">AVERAGE(O9:O33,O35:O45,O47:O54,O56:O59,O61:O66,O68:O71,O73:O75)</f>
        <v>4.1378679490480268</v>
      </c>
      <c r="P76" s="136"/>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4:P5"/>
    <mergeCell ref="A6:A7"/>
    <mergeCell ref="B6:B7"/>
    <mergeCell ref="E6:E7"/>
    <mergeCell ref="F6:F7"/>
    <mergeCell ref="G6:G7"/>
    <mergeCell ref="C6:C7"/>
    <mergeCell ref="D6:D7"/>
    <mergeCell ref="H6:H7"/>
    <mergeCell ref="I6:K6"/>
    <mergeCell ref="L6:N6"/>
    <mergeCell ref="A55:B55"/>
    <mergeCell ref="A60:B60"/>
    <mergeCell ref="A67:B67"/>
    <mergeCell ref="A72:B72"/>
    <mergeCell ref="A8:B8"/>
    <mergeCell ref="A34:B34"/>
    <mergeCell ref="A46:B4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4" activePane="bottomRight" state="frozen"/>
      <selection pane="topRight" activeCell="K1" sqref="K1"/>
      <selection pane="bottomLeft" activeCell="A4" sqref="A4"/>
      <selection pane="bottomRight" activeCell="B6" sqref="B6"/>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7" t="s">
        <v>121</v>
      </c>
      <c r="L1" s="277" t="s">
        <v>123</v>
      </c>
      <c r="M1" s="278" t="s">
        <v>124</v>
      </c>
      <c r="N1" s="223" t="str">
        <f>[2]!HisQuote("[851641.SI,850729.SI,851621.SI]","[Close]","5",,,-3,"Y",2,2,1,1,1,1,2,1,1,,3)</f>
        <v>Wind资讯</v>
      </c>
      <c r="O1" s="278" t="s">
        <v>125</v>
      </c>
      <c r="P1" s="277" t="s">
        <v>126</v>
      </c>
      <c r="Q1" s="277" t="s">
        <v>127</v>
      </c>
      <c r="R1" s="105"/>
      <c r="S1" s="90"/>
      <c r="T1" s="334" t="s">
        <v>112</v>
      </c>
      <c r="U1" s="335"/>
      <c r="V1" s="335"/>
      <c r="W1" s="335"/>
      <c r="X1" s="335"/>
      <c r="Y1" s="335"/>
      <c r="Z1" s="335"/>
      <c r="AA1" s="336"/>
      <c r="AB1" s="90"/>
      <c r="AC1" s="334" t="s">
        <v>113</v>
      </c>
      <c r="AD1" s="335"/>
      <c r="AE1" s="335"/>
      <c r="AF1" s="335"/>
      <c r="AG1" s="335"/>
      <c r="AH1" s="335"/>
      <c r="AI1" s="335"/>
      <c r="AJ1" s="336"/>
      <c r="AK1" s="90"/>
      <c r="AL1" s="334" t="s">
        <v>114</v>
      </c>
      <c r="AM1" s="335"/>
      <c r="AN1" s="335"/>
      <c r="AO1" s="335"/>
      <c r="AP1" s="335"/>
      <c r="AQ1" s="335"/>
      <c r="AR1" s="335"/>
      <c r="AS1" s="335"/>
      <c r="AU1" s="334" t="s">
        <v>112</v>
      </c>
      <c r="AV1" s="335"/>
      <c r="AW1" s="335"/>
      <c r="AX1" s="335"/>
      <c r="AY1" s="335"/>
      <c r="AZ1" s="335"/>
      <c r="BA1" s="335"/>
      <c r="BB1" s="336"/>
    </row>
    <row r="2" spans="1:54">
      <c r="D2" s="251"/>
      <c r="E2" s="251"/>
      <c r="F2" s="251"/>
      <c r="G2" s="251"/>
      <c r="H2" s="251"/>
      <c r="J2" s="128"/>
      <c r="K2" s="128" t="s">
        <v>2494</v>
      </c>
      <c r="L2" s="128" t="s">
        <v>2495</v>
      </c>
      <c r="M2" s="279" t="s">
        <v>2496</v>
      </c>
      <c r="N2" s="279"/>
      <c r="O2" s="281" t="s">
        <v>2491</v>
      </c>
      <c r="P2" s="282" t="s">
        <v>2492</v>
      </c>
      <c r="Q2" s="128" t="s">
        <v>2493</v>
      </c>
      <c r="R2" s="109" t="s">
        <v>128</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122</v>
      </c>
      <c r="L3" s="94" t="s">
        <v>122</v>
      </c>
      <c r="M3" s="280" t="s">
        <v>122</v>
      </c>
      <c r="N3" s="280" t="s">
        <v>2</v>
      </c>
      <c r="O3" s="283" t="s">
        <v>122</v>
      </c>
      <c r="P3" s="284" t="s">
        <v>122</v>
      </c>
      <c r="Q3" s="94" t="s">
        <v>122</v>
      </c>
      <c r="R3" s="97" t="s">
        <v>122</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6">
        <f ca="1">A6-7</f>
        <v>41898</v>
      </c>
      <c r="B4" s="118" t="s">
        <v>121</v>
      </c>
      <c r="C4" s="118" t="s">
        <v>123</v>
      </c>
      <c r="D4" s="118" t="s">
        <v>124</v>
      </c>
      <c r="E4" s="118" t="s">
        <v>125</v>
      </c>
      <c r="F4" s="118" t="s">
        <v>126</v>
      </c>
      <c r="G4" s="118" t="s">
        <v>127</v>
      </c>
      <c r="H4" s="117"/>
      <c r="J4" s="99">
        <v>40811</v>
      </c>
      <c r="K4" s="87">
        <v>2669.4780000000001</v>
      </c>
      <c r="L4" s="87">
        <v>2433.1590000000001</v>
      </c>
      <c r="M4" s="87">
        <v>5323.4668000000001</v>
      </c>
      <c r="N4" s="107">
        <v>40811</v>
      </c>
      <c r="O4" s="87">
        <v>1578.09</v>
      </c>
      <c r="P4" s="87">
        <v>6615.1</v>
      </c>
      <c r="Q4" s="87">
        <v>1975.34</v>
      </c>
      <c r="R4" s="87">
        <v>2746.4367905683607</v>
      </c>
      <c r="T4" s="74">
        <f t="shared" ref="T4:T67" si="1">J4</f>
        <v>40811</v>
      </c>
      <c r="U4" s="75">
        <f>K4/K$4-1</f>
        <v>0</v>
      </c>
      <c r="V4" s="75">
        <f>L4/L$4-1</f>
        <v>0</v>
      </c>
      <c r="W4" s="75">
        <f>M4/M$4-1</f>
        <v>0</v>
      </c>
      <c r="X4" s="75">
        <f>O4/O$4-1</f>
        <v>0</v>
      </c>
      <c r="Y4" s="75">
        <f>P4/P$4-1</f>
        <v>0</v>
      </c>
      <c r="Z4" s="75">
        <f>Q4/Q$4-1</f>
        <v>0</v>
      </c>
      <c r="AA4" s="75">
        <f>R4/R$4-1</f>
        <v>0</v>
      </c>
      <c r="AC4" s="74">
        <f>J55</f>
        <v>41182</v>
      </c>
      <c r="AD4" s="75">
        <f t="shared" ref="AD4:AF5" si="2">K55/K$55-1</f>
        <v>0</v>
      </c>
      <c r="AE4" s="75">
        <f t="shared" si="2"/>
        <v>0</v>
      </c>
      <c r="AF4" s="75">
        <f t="shared" si="2"/>
        <v>0</v>
      </c>
      <c r="AG4" s="75">
        <f>O55/O$55-1</f>
        <v>0</v>
      </c>
      <c r="AH4" s="75">
        <f>P55/P$55-1</f>
        <v>0</v>
      </c>
      <c r="AI4" s="75">
        <f>Q55/Q$55-1</f>
        <v>0</v>
      </c>
      <c r="AJ4" s="75">
        <f>R55/R$55-1</f>
        <v>0</v>
      </c>
      <c r="AL4" s="74">
        <f>J107</f>
        <v>41560</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41560</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1239</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40818</v>
      </c>
      <c r="K5" s="87">
        <v>2581.3510000000001</v>
      </c>
      <c r="L5" s="87">
        <v>2359.2199999999998</v>
      </c>
      <c r="M5" s="87">
        <v>5174.7323999999999</v>
      </c>
      <c r="N5" s="107">
        <v>40818</v>
      </c>
      <c r="O5" s="87">
        <v>1485.84</v>
      </c>
      <c r="P5" s="87">
        <v>6243.78</v>
      </c>
      <c r="Q5" s="87">
        <v>1864.18</v>
      </c>
      <c r="R5" s="87">
        <v>2706.6767419359498</v>
      </c>
      <c r="T5" s="74">
        <f t="shared" si="1"/>
        <v>40818</v>
      </c>
      <c r="U5" s="75">
        <f t="shared" ref="U5:U68" si="5">K5/K$4-1</f>
        <v>-3.3012821233214917E-2</v>
      </c>
      <c r="V5" s="75">
        <f t="shared" ref="V5:V68" si="6">L5/L$4-1</f>
        <v>-3.0388067528673735E-2</v>
      </c>
      <c r="W5" s="75">
        <f t="shared" ref="W5:W68" si="7">M5/M$4-1</f>
        <v>-2.7939387167775775E-2</v>
      </c>
      <c r="X5" s="75">
        <f t="shared" ref="X5:X68" si="8">O5/O$4-1</f>
        <v>-5.8456742010911888E-2</v>
      </c>
      <c r="Y5" s="75">
        <f t="shared" ref="Y5:Y68" si="9">P5/P$4-1</f>
        <v>-5.6132182431104738E-2</v>
      </c>
      <c r="Z5" s="75">
        <f t="shared" ref="Z5:AA68" si="10">Q5/Q$4-1</f>
        <v>-5.62738566525256E-2</v>
      </c>
      <c r="AA5" s="75">
        <f t="shared" ref="AA5:AA19" si="11">R5/R$4-1</f>
        <v>-1.4476957477758901E-2</v>
      </c>
      <c r="AC5" s="74">
        <f t="shared" ref="AC5:AC68" si="12">J56</f>
        <v>41196</v>
      </c>
      <c r="AD5" s="75">
        <f t="shared" si="2"/>
        <v>4.982325282825828E-3</v>
      </c>
      <c r="AE5" s="75">
        <f t="shared" si="2"/>
        <v>8.993998089320554E-3</v>
      </c>
      <c r="AF5" s="75">
        <f t="shared" si="2"/>
        <v>7.7847364522305451E-3</v>
      </c>
      <c r="AG5" s="75">
        <f t="shared" ref="AG5:AI6" si="13">O56/O$55-1</f>
        <v>6.9514957431853208E-3</v>
      </c>
      <c r="AH5" s="75">
        <f t="shared" si="13"/>
        <v>2.5351579131409618E-3</v>
      </c>
      <c r="AI5" s="75">
        <f t="shared" si="13"/>
        <v>3.1385733009678951E-3</v>
      </c>
      <c r="AJ5" s="75">
        <f t="shared" ref="AJ5:AJ68" si="14">R56/R$55-1</f>
        <v>6.3364697450758456E-3</v>
      </c>
      <c r="AL5" s="74">
        <f t="shared" ref="AL5:AL52" si="15">J108</f>
        <v>41567</v>
      </c>
      <c r="AM5" s="75">
        <f t="shared" si="3"/>
        <v>-1.7198242825220644E-2</v>
      </c>
      <c r="AN5" s="75">
        <f t="shared" si="3"/>
        <v>-1.5423585348536384E-2</v>
      </c>
      <c r="AO5" s="75">
        <f t="shared" si="3"/>
        <v>7.0317505216804355E-2</v>
      </c>
      <c r="AP5" s="75">
        <f t="shared" ref="AP5:AR6" si="16">O108/O$107-1</f>
        <v>3.6354562763424081E-2</v>
      </c>
      <c r="AQ5" s="75">
        <f t="shared" si="16"/>
        <v>0.20810353981730212</v>
      </c>
      <c r="AR5" s="75">
        <f t="shared" si="16"/>
        <v>7.2124386371516636E-2</v>
      </c>
      <c r="AS5" s="75">
        <f t="shared" ref="AS5:AS53" si="17">R108/R$107-1</f>
        <v>3.69101979126647E-2</v>
      </c>
      <c r="AU5" s="74">
        <f>IF(ISERROR(INDEX(($AL$4:$AS$53,$AC$4:$AJ$105,$T$4:$AA$156),,1,$B$16)),"",INDEX(($AL$4:$AS$53,$AC$4:$AJ$105,$T$4:$AA$156),,1,$B$16))</f>
        <v>41567</v>
      </c>
      <c r="AV5" s="75">
        <f>IF(ISERROR(INDEX(($AL$4:$AS$53,$AC$4:$AJ$105,$T$4:$AA$156),,2,$B$16)),"",INDEX(($AL$4:$AS$53,$AC$4:$AJ$105,$T$4:$AA$156),,2,$B$16))</f>
        <v>-1.7198242825220644E-2</v>
      </c>
      <c r="AW5" s="75">
        <f>IF(ISERROR(INDEX(($AL$4:$AS$53,$AC$4:$AJ$105,$T$4:$AA$156),,3,$B$16)),"",INDEX(($AL$4:$AS$53,$AC$4:$AJ$105,$T$4:$AA$156),,3,$B$16))</f>
        <v>-1.5423585348536384E-2</v>
      </c>
      <c r="AX5" s="75">
        <f>IF(ISERROR(INDEX(($AL$4:$AS$53,$AC$4:$AJ$105,$T$4:$AA$156),,3,$B$16)),"",INDEX(($AL$4:$AS$53,$AC$4:$AJ$105,$T$4:$AA$156),,4,$B$16))</f>
        <v>7.0317505216804355E-2</v>
      </c>
      <c r="AY5" s="75">
        <f>IF(ISERROR(INDEX(($AL$4:$AS$53,$AC$4:$AJ$105,$T$4:$AA$156),,3,$B$16)),"",INDEX(($AL$4:$AS$53,$AC$4:$AJ$105,$T$4:$AA$156),,5,$B$16))</f>
        <v>3.6354562763424081E-2</v>
      </c>
      <c r="AZ5" s="75">
        <f>IF(ISERROR(INDEX(($AL$4:$AS$53,$AC$4:$AJ$105,$T$4:$AA$156),,6,$B$16)),"",INDEX(($AL$4:$AS$53,$AC$4:$AJ$105,$T$4:$AA$156),,6,$B$16))</f>
        <v>0.20810353981730212</v>
      </c>
      <c r="BA5" s="75">
        <f>IF(ISERROR(INDEX(($AL$4:$AS$53,$AC$4:$AJ$105,$T$4:$AA$156),,7,$B$16)),"",INDEX(($AL$4:$AS$53,$AC$4:$AJ$105,$T$4:$AA$156),,7,$B$16))</f>
        <v>7.2124386371516636E-2</v>
      </c>
      <c r="BB5" s="75">
        <f>IF(ISERROR(INDEX(($AL$4:$AS$53,$AC$4:$AJ$105,$T$4:$AA$156),,8,$B$16)),"",INDEX(($AL$4:$AS$53,$AC$4:$AJ$105,$T$4:$AA$156),,8,$B$16))</f>
        <v>3.69101979126647E-2</v>
      </c>
    </row>
    <row r="6" spans="1:54">
      <c r="A6" s="101">
        <f ca="1">华融环保周报!H7</f>
        <v>41905</v>
      </c>
      <c r="B6" s="102">
        <f>K156/K155-1</f>
        <v>-5.3917431320587017E-3</v>
      </c>
      <c r="C6" s="102">
        <f>L156/L155-1</f>
        <v>-1.0716353266578826E-3</v>
      </c>
      <c r="D6" s="102">
        <f>M156/M155-1</f>
        <v>-2.6796763033672621E-2</v>
      </c>
      <c r="E6" s="102">
        <f>O156/O155-1</f>
        <v>-6.9423562863668575E-3</v>
      </c>
      <c r="F6" s="102">
        <f>P156/P155-1</f>
        <v>-1.3300383278548544E-2</v>
      </c>
      <c r="G6" s="102">
        <f>Q156/Q155-1</f>
        <v>1.3728398878659176E-2</v>
      </c>
      <c r="H6" s="102"/>
      <c r="J6" s="99">
        <v>40832</v>
      </c>
      <c r="K6" s="87">
        <v>2653.7820000000002</v>
      </c>
      <c r="L6" s="87">
        <v>2431.375</v>
      </c>
      <c r="M6" s="87">
        <v>5424.0708000000004</v>
      </c>
      <c r="N6" s="107">
        <v>40832</v>
      </c>
      <c r="O6" s="87">
        <v>1554.29</v>
      </c>
      <c r="P6" s="87">
        <v>6362.8</v>
      </c>
      <c r="Q6" s="87">
        <v>1947.75</v>
      </c>
      <c r="R6" s="87">
        <v>2820.5192279356647</v>
      </c>
      <c r="T6" s="74">
        <f t="shared" si="1"/>
        <v>40832</v>
      </c>
      <c r="U6" s="75">
        <f t="shared" si="5"/>
        <v>-5.879801219564218E-3</v>
      </c>
      <c r="V6" s="75">
        <f t="shared" si="6"/>
        <v>-7.332032144221623E-4</v>
      </c>
      <c r="W6" s="75">
        <f t="shared" si="7"/>
        <v>1.8898211218298711E-2</v>
      </c>
      <c r="X6" s="75">
        <f t="shared" si="8"/>
        <v>-1.5081522600105202E-2</v>
      </c>
      <c r="Y6" s="75">
        <f t="shared" si="9"/>
        <v>-3.8140013000559359E-2</v>
      </c>
      <c r="Z6" s="75">
        <f t="shared" si="10"/>
        <v>-1.396721577044957E-2</v>
      </c>
      <c r="AA6" s="75">
        <f t="shared" si="11"/>
        <v>2.6974018707335068E-2</v>
      </c>
      <c r="AC6" s="74">
        <f t="shared" si="12"/>
        <v>41203</v>
      </c>
      <c r="AD6" s="75">
        <f t="shared" ref="AD6:AD69" si="18">K57/K$55-1</f>
        <v>1.7166236536819257E-2</v>
      </c>
      <c r="AE6" s="75">
        <f>L57/L$55-1</f>
        <v>2.0196350343620439E-2</v>
      </c>
      <c r="AF6" s="75">
        <f>M57/M$55-1</f>
        <v>2.5107025695787266E-2</v>
      </c>
      <c r="AG6" s="75">
        <f t="shared" si="13"/>
        <v>3.0110130438178562E-2</v>
      </c>
      <c r="AH6" s="75">
        <f t="shared" si="13"/>
        <v>1.0702381202920996E-2</v>
      </c>
      <c r="AI6" s="75">
        <f t="shared" si="13"/>
        <v>2.7024644265638553E-2</v>
      </c>
      <c r="AJ6" s="75">
        <f t="shared" si="14"/>
        <v>1.9005752385100827E-2</v>
      </c>
      <c r="AL6" s="74">
        <f t="shared" si="15"/>
        <v>41574</v>
      </c>
      <c r="AM6" s="75">
        <f t="shared" ref="AM6:AM53" si="19">K109/K$107-1</f>
        <v>-4.0489639895839757E-2</v>
      </c>
      <c r="AN6" s="75">
        <f>L109/L$107-1</f>
        <v>-4.2722065789225772E-2</v>
      </c>
      <c r="AO6" s="75">
        <f>M109/M$107-1</f>
        <v>3.8438063063855443E-2</v>
      </c>
      <c r="AP6" s="75">
        <f t="shared" si="16"/>
        <v>1.6642166302325512E-2</v>
      </c>
      <c r="AQ6" s="75">
        <f t="shared" si="16"/>
        <v>0.22187932822073364</v>
      </c>
      <c r="AR6" s="75">
        <f t="shared" si="16"/>
        <v>8.3468073069693727E-2</v>
      </c>
      <c r="AS6" s="75">
        <f t="shared" si="17"/>
        <v>9.4090072633632005E-2</v>
      </c>
      <c r="AT6" s="75"/>
      <c r="AU6" s="74">
        <f>IF(ISERROR(INDEX(($AL$4:$AS$53,$AC$4:$AJ$105,$T$4:$AA$156),,1,$B$16)),"",INDEX(($AL$4:$AS$53,$AC$4:$AJ$105,$T$4:$AA$156),,1,$B$16))</f>
        <v>41574</v>
      </c>
      <c r="AV6" s="75">
        <f>IF(ISERROR(INDEX(($AL$4:$AS$53,$AC$4:$AJ$105,$T$4:$AA$156),,2,$B$16)),"",INDEX(($AL$4:$AS$53,$AC$4:$AJ$105,$T$4:$AA$156),,2,$B$16))</f>
        <v>-4.0489639895839757E-2</v>
      </c>
      <c r="AW6" s="75">
        <f>IF(ISERROR(INDEX(($AL$4:$AS$53,$AC$4:$AJ$105,$T$4:$AA$156),,3,$B$16)),"",INDEX(($AL$4:$AS$53,$AC$4:$AJ$105,$T$4:$AA$156),,3,$B$16))</f>
        <v>-4.2722065789225772E-2</v>
      </c>
      <c r="AX6" s="75">
        <f>IF(ISERROR(INDEX(($AL$4:$AS$53,$AC$4:$AJ$105,$T$4:$AA$156),,3,$B$16)),"",INDEX(($AL$4:$AS$53,$AC$4:$AJ$105,$T$4:$AA$156),,4,$B$16))</f>
        <v>3.8438063063855443E-2</v>
      </c>
      <c r="AY6" s="75">
        <f>IF(ISERROR(INDEX(($AL$4:$AS$53,$AC$4:$AJ$105,$T$4:$AA$156),,3,$B$16)),"",INDEX(($AL$4:$AS$53,$AC$4:$AJ$105,$T$4:$AA$156),,5,$B$16))</f>
        <v>1.6642166302325512E-2</v>
      </c>
      <c r="AZ6" s="75">
        <f>IF(ISERROR(INDEX(($AL$4:$AS$53,$AC$4:$AJ$105,$T$4:$AA$156),,6,$B$16)),"",INDEX(($AL$4:$AS$53,$AC$4:$AJ$105,$T$4:$AA$156),,6,$B$16))</f>
        <v>0.22187932822073364</v>
      </c>
      <c r="BA6" s="75">
        <f>IF(ISERROR(INDEX(($AL$4:$AS$53,$AC$4:$AJ$105,$T$4:$AA$156),,7,$B$16)),"",INDEX(($AL$4:$AS$53,$AC$4:$AJ$105,$T$4:$AA$156),,7,$B$16))</f>
        <v>8.3468073069693727E-2</v>
      </c>
      <c r="BB6" s="75">
        <f>IF(ISERROR(INDEX(($AL$4:$AS$53,$AC$4:$AJ$105,$T$4:$AA$156),,8,$B$16)),"",INDEX(($AL$4:$AS$53,$AC$4:$AJ$105,$T$4:$AA$156),,8,$B$16))</f>
        <v>9.4090072633632005E-2</v>
      </c>
    </row>
    <row r="7" spans="1:54">
      <c r="A7" s="71"/>
      <c r="B7" s="72"/>
      <c r="J7" s="99">
        <v>40839</v>
      </c>
      <c r="K7" s="87">
        <v>2507.877</v>
      </c>
      <c r="L7" s="87">
        <v>2317.2750000000001</v>
      </c>
      <c r="M7" s="87">
        <v>5099.6283999999996</v>
      </c>
      <c r="N7" s="107">
        <v>40839</v>
      </c>
      <c r="O7" s="87">
        <v>1481.02</v>
      </c>
      <c r="P7" s="87">
        <v>5818.79</v>
      </c>
      <c r="Q7" s="87">
        <v>1849.42</v>
      </c>
      <c r="R7" s="87">
        <v>2608.3672447187178</v>
      </c>
      <c r="T7" s="74">
        <f t="shared" si="1"/>
        <v>40839</v>
      </c>
      <c r="U7" s="75">
        <f t="shared" si="5"/>
        <v>-6.0536554337589643E-2</v>
      </c>
      <c r="V7" s="75">
        <f t="shared" si="6"/>
        <v>-4.7626973822919139E-2</v>
      </c>
      <c r="W7" s="75">
        <f t="shared" si="7"/>
        <v>-4.2047486799391853E-2</v>
      </c>
      <c r="X7" s="75">
        <f t="shared" si="8"/>
        <v>-6.1511067176143297E-2</v>
      </c>
      <c r="Y7" s="75">
        <f t="shared" si="9"/>
        <v>-0.12037762089764337</v>
      </c>
      <c r="Z7" s="75">
        <f t="shared" si="10"/>
        <v>-6.3745988032439915E-2</v>
      </c>
      <c r="AA7" s="75">
        <f t="shared" si="11"/>
        <v>-5.027224596021751E-2</v>
      </c>
      <c r="AC7" s="74">
        <f t="shared" si="12"/>
        <v>41210</v>
      </c>
      <c r="AD7" s="75">
        <f t="shared" si="18"/>
        <v>-1.9710820171418231E-2</v>
      </c>
      <c r="AE7" s="75">
        <f t="shared" ref="AE7:AE70" si="20">L58/L$55-1</f>
        <v>-9.5677771072237849E-3</v>
      </c>
      <c r="AF7" s="75">
        <f t="shared" ref="AF7:AF70" si="21">M58/M$55-1</f>
        <v>-4.2598631995152125E-3</v>
      </c>
      <c r="AG7" s="75">
        <f t="shared" ref="AG7:AG70" si="22">O58/O$55-1</f>
        <v>-8.0996641412167669E-3</v>
      </c>
      <c r="AH7" s="75">
        <f t="shared" ref="AH7:AH70" si="23">P58/P$55-1</f>
        <v>-3.6138141823144454E-2</v>
      </c>
      <c r="AI7" s="75">
        <f t="shared" ref="AI7:AI70" si="24">Q58/Q$55-1</f>
        <v>-1.0638235345978853E-3</v>
      </c>
      <c r="AJ7" s="75">
        <f t="shared" si="14"/>
        <v>2.3361765492564635E-2</v>
      </c>
      <c r="AL7" s="74">
        <f t="shared" si="15"/>
        <v>41581</v>
      </c>
      <c r="AM7" s="75">
        <f t="shared" si="19"/>
        <v>-3.3845545568416124E-2</v>
      </c>
      <c r="AN7" s="75">
        <f t="shared" ref="AN7:AN53" si="25">L110/L$107-1</f>
        <v>-3.5268784002484677E-2</v>
      </c>
      <c r="AO7" s="75">
        <f t="shared" ref="AO7:AO53" si="26">M110/M$107-1</f>
        <v>-4.6996655966670575E-2</v>
      </c>
      <c r="AP7" s="75">
        <f t="shared" ref="AP7:AP53" si="27">O110/O$107-1</f>
        <v>-6.2527461201729251E-2</v>
      </c>
      <c r="AQ7" s="75">
        <f t="shared" ref="AQ7:AQ53" si="28">P110/P$107-1</f>
        <v>8.5343825077724311E-2</v>
      </c>
      <c r="AR7" s="75">
        <f t="shared" ref="AR7:AR53" si="29">Q110/Q$107-1</f>
        <v>4.0053287588736719E-2</v>
      </c>
      <c r="AS7" s="75">
        <f t="shared" si="17"/>
        <v>0.13505627440149226</v>
      </c>
      <c r="AT7" s="75"/>
      <c r="AU7" s="74">
        <f>IF(ISERROR(INDEX(($AL$4:$AS$53,$AC$4:$AJ$105,$T$4:$AA$156),,1,$B$16)),"",INDEX(($AL$4:$AS$53,$AC$4:$AJ$105,$T$4:$AA$156),,1,$B$16))</f>
        <v>41581</v>
      </c>
      <c r="AV7" s="75">
        <f>IF(ISERROR(INDEX(($AL$4:$AS$53,$AC$4:$AJ$105,$T$4:$AA$156),,2,$B$16)),"",INDEX(($AL$4:$AS$53,$AC$4:$AJ$105,$T$4:$AA$156),,2,$B$16))</f>
        <v>-3.3845545568416124E-2</v>
      </c>
      <c r="AW7" s="75">
        <f>IF(ISERROR(INDEX(($AL$4:$AS$53,$AC$4:$AJ$105,$T$4:$AA$156),,3,$B$16)),"",INDEX(($AL$4:$AS$53,$AC$4:$AJ$105,$T$4:$AA$156),,3,$B$16))</f>
        <v>-3.5268784002484677E-2</v>
      </c>
      <c r="AX7" s="75">
        <f>IF(ISERROR(INDEX(($AL$4:$AS$53,$AC$4:$AJ$105,$T$4:$AA$156),,3,$B$16)),"",INDEX(($AL$4:$AS$53,$AC$4:$AJ$105,$T$4:$AA$156),,4,$B$16))</f>
        <v>-4.6996655966670575E-2</v>
      </c>
      <c r="AY7" s="75">
        <f>IF(ISERROR(INDEX(($AL$4:$AS$53,$AC$4:$AJ$105,$T$4:$AA$156),,3,$B$16)),"",INDEX(($AL$4:$AS$53,$AC$4:$AJ$105,$T$4:$AA$156),,5,$B$16))</f>
        <v>-6.2527461201729251E-2</v>
      </c>
      <c r="AZ7" s="75">
        <f>IF(ISERROR(INDEX(($AL$4:$AS$53,$AC$4:$AJ$105,$T$4:$AA$156),,6,$B$16)),"",INDEX(($AL$4:$AS$53,$AC$4:$AJ$105,$T$4:$AA$156),,6,$B$16))</f>
        <v>8.5343825077724311E-2</v>
      </c>
      <c r="BA7" s="75">
        <f>IF(ISERROR(INDEX(($AL$4:$AS$53,$AC$4:$AJ$105,$T$4:$AA$156),,7,$B$16)),"",INDEX(($AL$4:$AS$53,$AC$4:$AJ$105,$T$4:$AA$156),,7,$B$16))</f>
        <v>4.0053287588736719E-2</v>
      </c>
      <c r="BB7" s="75">
        <f>IF(ISERROR(INDEX(($AL$4:$AS$53,$AC$4:$AJ$105,$T$4:$AA$156),,8,$B$16)),"",INDEX(($AL$4:$AS$53,$AC$4:$AJ$105,$T$4:$AA$156),,8,$B$16))</f>
        <v>0.13505627440149226</v>
      </c>
    </row>
    <row r="8" spans="1:54">
      <c r="A8" s="76" t="s">
        <v>119</v>
      </c>
      <c r="D8" s="77"/>
      <c r="J8" s="99">
        <v>40846</v>
      </c>
      <c r="K8" s="87">
        <v>2709.0169999999998</v>
      </c>
      <c r="L8" s="87">
        <v>2473.41</v>
      </c>
      <c r="M8" s="87">
        <v>5842.9609</v>
      </c>
      <c r="N8" s="107">
        <v>40846</v>
      </c>
      <c r="O8" s="87">
        <v>1719.62</v>
      </c>
      <c r="P8" s="87">
        <v>6950.75</v>
      </c>
      <c r="Q8" s="87">
        <v>2092.8000000000002</v>
      </c>
      <c r="R8" s="87">
        <v>2520.2448134757865</v>
      </c>
      <c r="T8" s="74">
        <f t="shared" si="1"/>
        <v>40846</v>
      </c>
      <c r="U8" s="75">
        <f t="shared" si="5"/>
        <v>1.4811509965618752E-2</v>
      </c>
      <c r="V8" s="75">
        <f t="shared" si="6"/>
        <v>1.6542692031223494E-2</v>
      </c>
      <c r="W8" s="75">
        <f t="shared" si="7"/>
        <v>9.7585674808754241E-2</v>
      </c>
      <c r="X8" s="75">
        <f t="shared" si="8"/>
        <v>8.9684365277012068E-2</v>
      </c>
      <c r="Y8" s="75">
        <f t="shared" si="9"/>
        <v>5.0739973696542595E-2</v>
      </c>
      <c r="Z8" s="75">
        <f t="shared" si="10"/>
        <v>5.9463181022001432E-2</v>
      </c>
      <c r="AA8" s="75">
        <f t="shared" si="11"/>
        <v>-8.2358340766970684E-2</v>
      </c>
      <c r="AC8" s="74">
        <f t="shared" si="12"/>
        <v>41217</v>
      </c>
      <c r="AD8" s="75">
        <f t="shared" si="18"/>
        <v>5.9604745702988016E-3</v>
      </c>
      <c r="AE8" s="75">
        <f t="shared" si="20"/>
        <v>1.4800814315618638E-2</v>
      </c>
      <c r="AF8" s="75">
        <f t="shared" si="21"/>
        <v>3.7057346532365365E-3</v>
      </c>
      <c r="AG8" s="75">
        <f t="shared" si="22"/>
        <v>1.0122627509177473E-2</v>
      </c>
      <c r="AH8" s="75">
        <f t="shared" si="23"/>
        <v>-3.5035688094632977E-2</v>
      </c>
      <c r="AI8" s="75">
        <f t="shared" si="24"/>
        <v>2.8652705697039593E-2</v>
      </c>
      <c r="AJ8" s="75">
        <f t="shared" si="14"/>
        <v>-2.117594025079339E-2</v>
      </c>
      <c r="AL8" s="74">
        <f t="shared" si="15"/>
        <v>41588</v>
      </c>
      <c r="AM8" s="75">
        <f t="shared" si="19"/>
        <v>-6.5044553228103652E-2</v>
      </c>
      <c r="AN8" s="75">
        <f t="shared" si="25"/>
        <v>-5.4762569418700724E-2</v>
      </c>
      <c r="AO8" s="75">
        <f t="shared" si="26"/>
        <v>4.6812165299712216E-3</v>
      </c>
      <c r="AP8" s="75">
        <f t="shared" si="27"/>
        <v>-2.5147680240410919E-2</v>
      </c>
      <c r="AQ8" s="75">
        <f t="shared" si="28"/>
        <v>0.20762132273649936</v>
      </c>
      <c r="AR8" s="75">
        <f t="shared" si="29"/>
        <v>4.9524609011442289E-2</v>
      </c>
      <c r="AS8" s="75">
        <f t="shared" si="17"/>
        <v>0.13032973682143179</v>
      </c>
      <c r="AT8" s="75"/>
      <c r="AU8" s="74">
        <f>IF(ISERROR(INDEX(($AL$4:$AS$53,$AC$4:$AJ$105,$T$4:$AA$156),,1,$B$16)),"",INDEX(($AL$4:$AS$53,$AC$4:$AJ$105,$T$4:$AA$156),,1,$B$16))</f>
        <v>41588</v>
      </c>
      <c r="AV8" s="75">
        <f>IF(ISERROR(INDEX(($AL$4:$AS$53,$AC$4:$AJ$105,$T$4:$AA$156),,2,$B$16)),"",INDEX(($AL$4:$AS$53,$AC$4:$AJ$105,$T$4:$AA$156),,2,$B$16))</f>
        <v>-6.5044553228103652E-2</v>
      </c>
      <c r="AW8" s="75">
        <f>IF(ISERROR(INDEX(($AL$4:$AS$53,$AC$4:$AJ$105,$T$4:$AA$156),,3,$B$16)),"",INDEX(($AL$4:$AS$53,$AC$4:$AJ$105,$T$4:$AA$156),,3,$B$16))</f>
        <v>-5.4762569418700724E-2</v>
      </c>
      <c r="AX8" s="75">
        <f>IF(ISERROR(INDEX(($AL$4:$AS$53,$AC$4:$AJ$105,$T$4:$AA$156),,3,$B$16)),"",INDEX(($AL$4:$AS$53,$AC$4:$AJ$105,$T$4:$AA$156),,4,$B$16))</f>
        <v>4.6812165299712216E-3</v>
      </c>
      <c r="AY8" s="75">
        <f>IF(ISERROR(INDEX(($AL$4:$AS$53,$AC$4:$AJ$105,$T$4:$AA$156),,3,$B$16)),"",INDEX(($AL$4:$AS$53,$AC$4:$AJ$105,$T$4:$AA$156),,5,$B$16))</f>
        <v>-2.5147680240410919E-2</v>
      </c>
      <c r="AZ8" s="75">
        <f>IF(ISERROR(INDEX(($AL$4:$AS$53,$AC$4:$AJ$105,$T$4:$AA$156),,6,$B$16)),"",INDEX(($AL$4:$AS$53,$AC$4:$AJ$105,$T$4:$AA$156),,6,$B$16))</f>
        <v>0.20762132273649936</v>
      </c>
      <c r="BA8" s="75">
        <f>IF(ISERROR(INDEX(($AL$4:$AS$53,$AC$4:$AJ$105,$T$4:$AA$156),,7,$B$16)),"",INDEX(($AL$4:$AS$53,$AC$4:$AJ$105,$T$4:$AA$156),,7,$B$16))</f>
        <v>4.9524609011442289E-2</v>
      </c>
      <c r="BB8" s="75">
        <f>IF(ISERROR(INDEX(($AL$4:$AS$53,$AC$4:$AJ$105,$T$4:$AA$156),,8,$B$16)),"",INDEX(($AL$4:$AS$53,$AC$4:$AJ$105,$T$4:$AA$156),,8,$B$16))</f>
        <v>0.13032973682143179</v>
      </c>
    </row>
    <row r="9" spans="1:54">
      <c r="J9" s="99">
        <v>40853</v>
      </c>
      <c r="K9" s="87">
        <v>2763.7460000000001</v>
      </c>
      <c r="L9" s="87">
        <v>2528.2939999999999</v>
      </c>
      <c r="M9" s="87">
        <v>5882.1895000000004</v>
      </c>
      <c r="N9" s="107">
        <v>40853</v>
      </c>
      <c r="O9" s="87">
        <v>1729.41</v>
      </c>
      <c r="P9" s="87">
        <v>7047.38</v>
      </c>
      <c r="Q9" s="87">
        <v>2129.33</v>
      </c>
      <c r="R9" s="87">
        <v>2387.8005866603216</v>
      </c>
      <c r="T9" s="74">
        <f t="shared" si="1"/>
        <v>40853</v>
      </c>
      <c r="U9" s="75">
        <f t="shared" si="5"/>
        <v>3.5313270984065115E-2</v>
      </c>
      <c r="V9" s="75">
        <f t="shared" si="6"/>
        <v>3.9099376571773536E-2</v>
      </c>
      <c r="W9" s="75">
        <f t="shared" si="7"/>
        <v>0.10495466976519885</v>
      </c>
      <c r="X9" s="75">
        <f t="shared" si="8"/>
        <v>9.5888067220500917E-2</v>
      </c>
      <c r="Y9" s="75">
        <f t="shared" si="9"/>
        <v>6.5347462623391861E-2</v>
      </c>
      <c r="Z9" s="75">
        <f t="shared" si="10"/>
        <v>7.7956199945325766E-2</v>
      </c>
      <c r="AA9" s="75">
        <f t="shared" si="11"/>
        <v>-0.13058236225921704</v>
      </c>
      <c r="AC9" s="74">
        <f t="shared" si="12"/>
        <v>41224</v>
      </c>
      <c r="AD9" s="75">
        <f t="shared" si="18"/>
        <v>-2.2756034827871141E-2</v>
      </c>
      <c r="AE9" s="75">
        <f t="shared" si="20"/>
        <v>-8.1978018080030024E-3</v>
      </c>
      <c r="AF9" s="75">
        <f t="shared" si="21"/>
        <v>-4.0314775799205504E-2</v>
      </c>
      <c r="AG9" s="75">
        <f t="shared" si="22"/>
        <v>-3.9022104194329499E-2</v>
      </c>
      <c r="AH9" s="75">
        <f t="shared" si="23"/>
        <v>-4.6013278010985759E-2</v>
      </c>
      <c r="AI9" s="75">
        <f t="shared" si="24"/>
        <v>-7.3350926584421217E-3</v>
      </c>
      <c r="AJ9" s="75">
        <f t="shared" si="14"/>
        <v>-2.3917627002502773E-2</v>
      </c>
      <c r="AL9" s="74">
        <f t="shared" si="15"/>
        <v>41595</v>
      </c>
      <c r="AM9" s="75">
        <f t="shared" si="19"/>
        <v>-4.7710600897384103E-2</v>
      </c>
      <c r="AN9" s="75">
        <f t="shared" si="25"/>
        <v>-4.1433101780583459E-2</v>
      </c>
      <c r="AO9" s="75">
        <f t="shared" si="26"/>
        <v>1.9084541155853785E-2</v>
      </c>
      <c r="AP9" s="75">
        <f t="shared" si="27"/>
        <v>1.4808707302915725E-3</v>
      </c>
      <c r="AQ9" s="75">
        <f t="shared" si="28"/>
        <v>0.197448906843255</v>
      </c>
      <c r="AR9" s="75">
        <f t="shared" si="29"/>
        <v>5.0933445261601928E-2</v>
      </c>
      <c r="AS9" s="75">
        <f t="shared" si="17"/>
        <v>0.11494153176934363</v>
      </c>
      <c r="AT9" s="75"/>
      <c r="AU9" s="74">
        <f>IF(ISERROR(INDEX(($AL$4:$AS$53,$AC$4:$AJ$105,$T$4:$AA$156),,1,$B$16)),"",INDEX(($AL$4:$AS$53,$AC$4:$AJ$105,$T$4:$AA$156),,1,$B$16))</f>
        <v>41595</v>
      </c>
      <c r="AV9" s="75">
        <f>IF(ISERROR(INDEX(($AL$4:$AS$53,$AC$4:$AJ$105,$T$4:$AA$156),,2,$B$16)),"",INDEX(($AL$4:$AS$53,$AC$4:$AJ$105,$T$4:$AA$156),,2,$B$16))</f>
        <v>-4.7710600897384103E-2</v>
      </c>
      <c r="AW9" s="75">
        <f>IF(ISERROR(INDEX(($AL$4:$AS$53,$AC$4:$AJ$105,$T$4:$AA$156),,3,$B$16)),"",INDEX(($AL$4:$AS$53,$AC$4:$AJ$105,$T$4:$AA$156),,3,$B$16))</f>
        <v>-4.1433101780583459E-2</v>
      </c>
      <c r="AX9" s="75">
        <f>IF(ISERROR(INDEX(($AL$4:$AS$53,$AC$4:$AJ$105,$T$4:$AA$156),,3,$B$16)),"",INDEX(($AL$4:$AS$53,$AC$4:$AJ$105,$T$4:$AA$156),,4,$B$16))</f>
        <v>1.9084541155853785E-2</v>
      </c>
      <c r="AY9" s="75">
        <f>IF(ISERROR(INDEX(($AL$4:$AS$53,$AC$4:$AJ$105,$T$4:$AA$156),,3,$B$16)),"",INDEX(($AL$4:$AS$53,$AC$4:$AJ$105,$T$4:$AA$156),,5,$B$16))</f>
        <v>1.4808707302915725E-3</v>
      </c>
      <c r="AZ9" s="75">
        <f>IF(ISERROR(INDEX(($AL$4:$AS$53,$AC$4:$AJ$105,$T$4:$AA$156),,6,$B$16)),"",INDEX(($AL$4:$AS$53,$AC$4:$AJ$105,$T$4:$AA$156),,6,$B$16))</f>
        <v>0.197448906843255</v>
      </c>
      <c r="BA9" s="75">
        <f>IF(ISERROR(INDEX(($AL$4:$AS$53,$AC$4:$AJ$105,$T$4:$AA$156),,7,$B$16)),"",INDEX(($AL$4:$AS$53,$AC$4:$AJ$105,$T$4:$AA$156),,7,$B$16))</f>
        <v>5.0933445261601928E-2</v>
      </c>
      <c r="BB9" s="75">
        <f>IF(ISERROR(INDEX(($AL$4:$AS$53,$AC$4:$AJ$105,$T$4:$AA$156),,8,$B$16)),"",INDEX(($AL$4:$AS$53,$AC$4:$AJ$105,$T$4:$AA$156),,8,$B$16))</f>
        <v>0.11494153176934363</v>
      </c>
    </row>
    <row r="10" spans="1:54">
      <c r="A10" s="115" t="str">
        <f>D5</f>
        <v>环保(中信)</v>
      </c>
      <c r="B10" s="70">
        <v>1</v>
      </c>
      <c r="J10" s="99">
        <v>40860</v>
      </c>
      <c r="K10" s="87">
        <v>2695.002</v>
      </c>
      <c r="L10" s="87">
        <v>2481.0839999999998</v>
      </c>
      <c r="M10" s="87">
        <v>5909.5820000000003</v>
      </c>
      <c r="N10" s="107">
        <v>40860</v>
      </c>
      <c r="O10" s="87">
        <v>1748.61</v>
      </c>
      <c r="P10" s="87">
        <v>7143.76</v>
      </c>
      <c r="Q10" s="87">
        <v>2124.1999999999998</v>
      </c>
      <c r="R10" s="87">
        <v>2260.928508834234</v>
      </c>
      <c r="T10" s="74">
        <f t="shared" si="1"/>
        <v>40860</v>
      </c>
      <c r="U10" s="75">
        <f t="shared" si="5"/>
        <v>9.5614198730986644E-3</v>
      </c>
      <c r="V10" s="75">
        <f t="shared" si="6"/>
        <v>1.9696616620615393E-2</v>
      </c>
      <c r="W10" s="75">
        <f t="shared" si="7"/>
        <v>0.11010028277061856</v>
      </c>
      <c r="X10" s="75">
        <f t="shared" si="8"/>
        <v>0.10805467368781252</v>
      </c>
      <c r="Y10" s="75">
        <f t="shared" si="9"/>
        <v>7.9917159226617906E-2</v>
      </c>
      <c r="Z10" s="75">
        <f t="shared" si="10"/>
        <v>7.535917867303854E-2</v>
      </c>
      <c r="AA10" s="75">
        <f t="shared" si="11"/>
        <v>-0.17677751892977422</v>
      </c>
      <c r="AC10" s="74">
        <f t="shared" si="12"/>
        <v>41231</v>
      </c>
      <c r="AD10" s="75">
        <f t="shared" si="18"/>
        <v>-5.0527973848570662E-2</v>
      </c>
      <c r="AE10" s="75">
        <f t="shared" si="20"/>
        <v>-3.4246506395215315E-2</v>
      </c>
      <c r="AF10" s="75">
        <f t="shared" si="21"/>
        <v>-2.4808796790672272E-2</v>
      </c>
      <c r="AG10" s="75">
        <f t="shared" si="22"/>
        <v>-1.0497539639147124E-2</v>
      </c>
      <c r="AH10" s="75">
        <f t="shared" si="23"/>
        <v>-3.5825698989659926E-3</v>
      </c>
      <c r="AI10" s="75">
        <f t="shared" si="24"/>
        <v>-1.1267125501789765E-2</v>
      </c>
      <c r="AJ10" s="75">
        <f t="shared" si="14"/>
        <v>-1.2903561946235098E-2</v>
      </c>
      <c r="AL10" s="74">
        <f t="shared" si="15"/>
        <v>41602</v>
      </c>
      <c r="AM10" s="75">
        <f t="shared" si="19"/>
        <v>-2.8578396343054147E-2</v>
      </c>
      <c r="AN10" s="75">
        <f t="shared" si="25"/>
        <v>-1.4257593532919333E-2</v>
      </c>
      <c r="AO10" s="75">
        <f t="shared" si="26"/>
        <v>1.7748061626483347E-2</v>
      </c>
      <c r="AP10" s="75">
        <f t="shared" si="27"/>
        <v>5.2128819480230515E-3</v>
      </c>
      <c r="AQ10" s="75">
        <f t="shared" si="28"/>
        <v>0.18769923697924318</v>
      </c>
      <c r="AR10" s="75">
        <f t="shared" si="29"/>
        <v>7.035786630654961E-2</v>
      </c>
      <c r="AS10" s="75">
        <f t="shared" si="17"/>
        <v>0.10580004852588076</v>
      </c>
      <c r="AT10" s="75"/>
      <c r="AU10" s="74">
        <f>IF(ISERROR(INDEX(($AL$4:$AS$53,$AC$4:$AJ$105,$T$4:$AA$156),,1,$B$16)),"",INDEX(($AL$4:$AS$53,$AC$4:$AJ$105,$T$4:$AA$156),,1,$B$16))</f>
        <v>41602</v>
      </c>
      <c r="AV10" s="75">
        <f>IF(ISERROR(INDEX(($AL$4:$AS$53,$AC$4:$AJ$105,$T$4:$AA$156),,2,$B$16)),"",INDEX(($AL$4:$AS$53,$AC$4:$AJ$105,$T$4:$AA$156),,2,$B$16))</f>
        <v>-2.8578396343054147E-2</v>
      </c>
      <c r="AW10" s="75">
        <f>IF(ISERROR(INDEX(($AL$4:$AS$53,$AC$4:$AJ$105,$T$4:$AA$156),,3,$B$16)),"",INDEX(($AL$4:$AS$53,$AC$4:$AJ$105,$T$4:$AA$156),,3,$B$16))</f>
        <v>-1.4257593532919333E-2</v>
      </c>
      <c r="AX10" s="75">
        <f>IF(ISERROR(INDEX(($AL$4:$AS$53,$AC$4:$AJ$105,$T$4:$AA$156),,3,$B$16)),"",INDEX(($AL$4:$AS$53,$AC$4:$AJ$105,$T$4:$AA$156),,4,$B$16))</f>
        <v>1.7748061626483347E-2</v>
      </c>
      <c r="AY10" s="75">
        <f>IF(ISERROR(INDEX(($AL$4:$AS$53,$AC$4:$AJ$105,$T$4:$AA$156),,3,$B$16)),"",INDEX(($AL$4:$AS$53,$AC$4:$AJ$105,$T$4:$AA$156),,5,$B$16))</f>
        <v>5.2128819480230515E-3</v>
      </c>
      <c r="AZ10" s="75">
        <f>IF(ISERROR(INDEX(($AL$4:$AS$53,$AC$4:$AJ$105,$T$4:$AA$156),,6,$B$16)),"",INDEX(($AL$4:$AS$53,$AC$4:$AJ$105,$T$4:$AA$156),,6,$B$16))</f>
        <v>0.18769923697924318</v>
      </c>
      <c r="BA10" s="75">
        <f>IF(ISERROR(INDEX(($AL$4:$AS$53,$AC$4:$AJ$105,$T$4:$AA$156),,7,$B$16)),"",INDEX(($AL$4:$AS$53,$AC$4:$AJ$105,$T$4:$AA$156),,7,$B$16))</f>
        <v>7.035786630654961E-2</v>
      </c>
      <c r="BB10" s="75">
        <f>IF(ISERROR(INDEX(($AL$4:$AS$53,$AC$4:$AJ$105,$T$4:$AA$156),,8,$B$16)),"",INDEX(($AL$4:$AS$53,$AC$4:$AJ$105,$T$4:$AA$156),,8,$B$16))</f>
        <v>0.10580004852588076</v>
      </c>
    </row>
    <row r="11" spans="1:54">
      <c r="A11" s="115" t="str">
        <f>E5</f>
        <v>环保工程及服务Ⅲ(申万)</v>
      </c>
      <c r="J11" s="99">
        <v>40867</v>
      </c>
      <c r="K11" s="87">
        <v>2606.4949999999999</v>
      </c>
      <c r="L11" s="87">
        <v>2416.5619999999999</v>
      </c>
      <c r="M11" s="87">
        <v>5746.3125</v>
      </c>
      <c r="N11" s="107">
        <v>40867</v>
      </c>
      <c r="O11" s="87">
        <v>1691.43</v>
      </c>
      <c r="P11" s="87">
        <v>7170.17</v>
      </c>
      <c r="Q11" s="87">
        <v>2069.31</v>
      </c>
      <c r="R11" s="87">
        <v>2418.6157173168349</v>
      </c>
      <c r="T11" s="74">
        <f t="shared" si="1"/>
        <v>40867</v>
      </c>
      <c r="U11" s="75">
        <f t="shared" si="5"/>
        <v>-2.3593751287705023E-2</v>
      </c>
      <c r="V11" s="75">
        <f t="shared" si="6"/>
        <v>-6.8211736265489931E-3</v>
      </c>
      <c r="W11" s="75">
        <f t="shared" si="7"/>
        <v>7.9430513213682552E-2</v>
      </c>
      <c r="X11" s="75">
        <f t="shared" si="8"/>
        <v>7.1820998802349711E-2</v>
      </c>
      <c r="Y11" s="75">
        <f t="shared" si="9"/>
        <v>8.3909540294175411E-2</v>
      </c>
      <c r="Z11" s="75">
        <f t="shared" si="10"/>
        <v>4.7571557301527845E-2</v>
      </c>
      <c r="AA11" s="75">
        <f t="shared" si="11"/>
        <v>-0.11936232225598931</v>
      </c>
      <c r="AC11" s="74">
        <f t="shared" si="12"/>
        <v>41238</v>
      </c>
      <c r="AD11" s="75">
        <f t="shared" si="18"/>
        <v>-4.37964926174369E-2</v>
      </c>
      <c r="AE11" s="75">
        <f t="shared" si="20"/>
        <v>-2.8178445753915371E-2</v>
      </c>
      <c r="AF11" s="75">
        <f t="shared" si="21"/>
        <v>-7.1205518196773343E-2</v>
      </c>
      <c r="AG11" s="75">
        <f t="shared" si="22"/>
        <v>-4.7559165820510674E-2</v>
      </c>
      <c r="AH11" s="75">
        <f t="shared" si="23"/>
        <v>-3.9079637307293247E-2</v>
      </c>
      <c r="AI11" s="75">
        <f t="shared" si="24"/>
        <v>-8.1344296789134241E-3</v>
      </c>
      <c r="AJ11" s="75">
        <f t="shared" si="14"/>
        <v>-1.6290315267266431E-2</v>
      </c>
      <c r="AL11" s="74">
        <f t="shared" si="15"/>
        <v>41609</v>
      </c>
      <c r="AM11" s="75">
        <f t="shared" si="19"/>
        <v>-1.197646513602546E-2</v>
      </c>
      <c r="AN11" s="75">
        <f t="shared" si="25"/>
        <v>-3.4297572959762768E-3</v>
      </c>
      <c r="AO11" s="75">
        <f t="shared" si="26"/>
        <v>3.7009422443319728E-2</v>
      </c>
      <c r="AP11" s="75">
        <f t="shared" si="27"/>
        <v>2.6492940097965212E-2</v>
      </c>
      <c r="AQ11" s="75">
        <f t="shared" si="28"/>
        <v>0.20269955583006172</v>
      </c>
      <c r="AR11" s="75">
        <f t="shared" si="29"/>
        <v>7.95189517674324E-2</v>
      </c>
      <c r="AS11" s="75">
        <f t="shared" si="17"/>
        <v>0.16939355151210012</v>
      </c>
      <c r="AT11" s="75"/>
      <c r="AU11" s="74">
        <f>IF(ISERROR(INDEX(($AL$4:$AS$53,$AC$4:$AJ$105,$T$4:$AA$156),,1,$B$16)),"",INDEX(($AL$4:$AS$53,$AC$4:$AJ$105,$T$4:$AA$156),,1,$B$16))</f>
        <v>41609</v>
      </c>
      <c r="AV11" s="75">
        <f>IF(ISERROR(INDEX(($AL$4:$AS$53,$AC$4:$AJ$105,$T$4:$AA$156),,2,$B$16)),"",INDEX(($AL$4:$AS$53,$AC$4:$AJ$105,$T$4:$AA$156),,2,$B$16))</f>
        <v>-1.197646513602546E-2</v>
      </c>
      <c r="AW11" s="75">
        <f>IF(ISERROR(INDEX(($AL$4:$AS$53,$AC$4:$AJ$105,$T$4:$AA$156),,3,$B$16)),"",INDEX(($AL$4:$AS$53,$AC$4:$AJ$105,$T$4:$AA$156),,3,$B$16))</f>
        <v>-3.4297572959762768E-3</v>
      </c>
      <c r="AX11" s="75">
        <f>IF(ISERROR(INDEX(($AL$4:$AS$53,$AC$4:$AJ$105,$T$4:$AA$156),,3,$B$16)),"",INDEX(($AL$4:$AS$53,$AC$4:$AJ$105,$T$4:$AA$156),,4,$B$16))</f>
        <v>3.7009422443319728E-2</v>
      </c>
      <c r="AY11" s="75">
        <f>IF(ISERROR(INDEX(($AL$4:$AS$53,$AC$4:$AJ$105,$T$4:$AA$156),,3,$B$16)),"",INDEX(($AL$4:$AS$53,$AC$4:$AJ$105,$T$4:$AA$156),,5,$B$16))</f>
        <v>2.6492940097965212E-2</v>
      </c>
      <c r="AZ11" s="75">
        <f>IF(ISERROR(INDEX(($AL$4:$AS$53,$AC$4:$AJ$105,$T$4:$AA$156),,6,$B$16)),"",INDEX(($AL$4:$AS$53,$AC$4:$AJ$105,$T$4:$AA$156),,6,$B$16))</f>
        <v>0.20269955583006172</v>
      </c>
      <c r="BA11" s="75">
        <f>IF(ISERROR(INDEX(($AL$4:$AS$53,$AC$4:$AJ$105,$T$4:$AA$156),,7,$B$16)),"",INDEX(($AL$4:$AS$53,$AC$4:$AJ$105,$T$4:$AA$156),,7,$B$16))</f>
        <v>7.95189517674324E-2</v>
      </c>
      <c r="BB11" s="75">
        <f>IF(ISERROR(INDEX(($AL$4:$AS$53,$AC$4:$AJ$105,$T$4:$AA$156),,8,$B$16)),"",INDEX(($AL$4:$AS$53,$AC$4:$AJ$105,$T$4:$AA$156),,8,$B$16))</f>
        <v>0.16939355151210012</v>
      </c>
    </row>
    <row r="12" spans="1:54">
      <c r="A12" s="115" t="str">
        <f>F5</f>
        <v>环保设备(申万)</v>
      </c>
      <c r="J12" s="99">
        <v>40874</v>
      </c>
      <c r="K12" s="87">
        <v>2569.973</v>
      </c>
      <c r="L12" s="87">
        <v>2380.2240000000002</v>
      </c>
      <c r="M12" s="87">
        <v>5875.8320000000003</v>
      </c>
      <c r="N12" s="107">
        <v>40874</v>
      </c>
      <c r="O12" s="87">
        <v>1702.9</v>
      </c>
      <c r="P12" s="87">
        <v>7623.18</v>
      </c>
      <c r="Q12" s="87">
        <v>2035.72</v>
      </c>
      <c r="R12" s="87">
        <v>2319.6957619238501</v>
      </c>
      <c r="T12" s="74">
        <f t="shared" si="1"/>
        <v>40874</v>
      </c>
      <c r="U12" s="75">
        <f t="shared" si="5"/>
        <v>-3.7275077749282848E-2</v>
      </c>
      <c r="V12" s="75">
        <f t="shared" si="6"/>
        <v>-2.1755668248560789E-2</v>
      </c>
      <c r="W12" s="75">
        <f t="shared" si="7"/>
        <v>0.10376042920000939</v>
      </c>
      <c r="X12" s="75">
        <f t="shared" si="8"/>
        <v>7.9089278811728114E-2</v>
      </c>
      <c r="Y12" s="75">
        <f t="shared" si="9"/>
        <v>0.15239074239240513</v>
      </c>
      <c r="Z12" s="75">
        <f t="shared" si="10"/>
        <v>3.056688975062527E-2</v>
      </c>
      <c r="AA12" s="75">
        <f t="shared" si="11"/>
        <v>-0.15537988353127141</v>
      </c>
      <c r="AC12" s="74">
        <f t="shared" si="12"/>
        <v>41245</v>
      </c>
      <c r="AD12" s="75">
        <f t="shared" si="18"/>
        <v>-6.6915790198970315E-2</v>
      </c>
      <c r="AE12" s="75">
        <f t="shared" si="20"/>
        <v>-5.0835766421608142E-2</v>
      </c>
      <c r="AF12" s="75">
        <f t="shared" si="21"/>
        <v>-0.12376307156531707</v>
      </c>
      <c r="AG12" s="75">
        <f t="shared" si="22"/>
        <v>-0.12448644848863544</v>
      </c>
      <c r="AH12" s="75">
        <f t="shared" si="23"/>
        <v>-0.1328982877161401</v>
      </c>
      <c r="AI12" s="75">
        <f t="shared" si="24"/>
        <v>-7.6695211618598713E-2</v>
      </c>
      <c r="AJ12" s="75">
        <f t="shared" si="14"/>
        <v>-8.9006970310619216E-2</v>
      </c>
      <c r="AL12" s="74">
        <f t="shared" si="15"/>
        <v>41616</v>
      </c>
      <c r="AM12" s="75">
        <f t="shared" si="19"/>
        <v>-6.5711757871556031E-3</v>
      </c>
      <c r="AN12" s="75">
        <f t="shared" si="25"/>
        <v>4.0221780798923579E-3</v>
      </c>
      <c r="AO12" s="75">
        <f t="shared" si="26"/>
        <v>-1.8090670160786915E-2</v>
      </c>
      <c r="AP12" s="75">
        <f t="shared" si="27"/>
        <v>-6.2272512760983112E-2</v>
      </c>
      <c r="AQ12" s="75">
        <f t="shared" si="28"/>
        <v>0.20878064998276757</v>
      </c>
      <c r="AR12" s="75">
        <f t="shared" si="29"/>
        <v>8.9555997591108882E-2</v>
      </c>
      <c r="AS12" s="75">
        <f t="shared" si="17"/>
        <v>0.13264144061275673</v>
      </c>
      <c r="AU12" s="74">
        <f>IF(ISERROR(INDEX(($AL$4:$AS$53,$AC$4:$AJ$105,$T$4:$AA$156),,1,$B$16)),"",INDEX(($AL$4:$AS$53,$AC$4:$AJ$105,$T$4:$AA$156),,1,$B$16))</f>
        <v>41616</v>
      </c>
      <c r="AV12" s="75">
        <f>IF(ISERROR(INDEX(($AL$4:$AS$53,$AC$4:$AJ$105,$T$4:$AA$156),,2,$B$16)),"",INDEX(($AL$4:$AS$53,$AC$4:$AJ$105,$T$4:$AA$156),,2,$B$16))</f>
        <v>-6.5711757871556031E-3</v>
      </c>
      <c r="AW12" s="75">
        <f>IF(ISERROR(INDEX(($AL$4:$AS$53,$AC$4:$AJ$105,$T$4:$AA$156),,3,$B$16)),"",INDEX(($AL$4:$AS$53,$AC$4:$AJ$105,$T$4:$AA$156),,3,$B$16))</f>
        <v>4.0221780798923579E-3</v>
      </c>
      <c r="AX12" s="75">
        <f>IF(ISERROR(INDEX(($AL$4:$AS$53,$AC$4:$AJ$105,$T$4:$AA$156),,3,$B$16)),"",INDEX(($AL$4:$AS$53,$AC$4:$AJ$105,$T$4:$AA$156),,4,$B$16))</f>
        <v>-1.8090670160786915E-2</v>
      </c>
      <c r="AY12" s="75">
        <f>IF(ISERROR(INDEX(($AL$4:$AS$53,$AC$4:$AJ$105,$T$4:$AA$156),,3,$B$16)),"",INDEX(($AL$4:$AS$53,$AC$4:$AJ$105,$T$4:$AA$156),,5,$B$16))</f>
        <v>-6.2272512760983112E-2</v>
      </c>
      <c r="AZ12" s="75">
        <f>IF(ISERROR(INDEX(($AL$4:$AS$53,$AC$4:$AJ$105,$T$4:$AA$156),,6,$B$16)),"",INDEX(($AL$4:$AS$53,$AC$4:$AJ$105,$T$4:$AA$156),,6,$B$16))</f>
        <v>0.20878064998276757</v>
      </c>
      <c r="BA12" s="75">
        <f>IF(ISERROR(INDEX(($AL$4:$AS$53,$AC$4:$AJ$105,$T$4:$AA$156),,7,$B$16)),"",INDEX(($AL$4:$AS$53,$AC$4:$AJ$105,$T$4:$AA$156),,7,$B$16))</f>
        <v>8.9555997591108882E-2</v>
      </c>
      <c r="BB12" s="75">
        <f>IF(ISERROR(INDEX(($AL$4:$AS$53,$AC$4:$AJ$105,$T$4:$AA$156),,8,$B$16)),"",INDEX(($AL$4:$AS$53,$AC$4:$AJ$105,$T$4:$AA$156),,8,$B$16))</f>
        <v>0.13264144061275673</v>
      </c>
    </row>
    <row r="13" spans="1:54">
      <c r="A13" s="115" t="str">
        <f>G5</f>
        <v>水务Ⅲ(申万)</v>
      </c>
      <c r="J13" s="99">
        <v>40881</v>
      </c>
      <c r="K13" s="87">
        <v>2557.3110000000001</v>
      </c>
      <c r="L13" s="87">
        <v>2360.6640000000002</v>
      </c>
      <c r="M13" s="87">
        <v>5691.0195000000003</v>
      </c>
      <c r="N13" s="107">
        <v>40881</v>
      </c>
      <c r="O13" s="87">
        <v>1652.19</v>
      </c>
      <c r="P13" s="87">
        <v>7335.02</v>
      </c>
      <c r="Q13" s="87">
        <v>2011.17</v>
      </c>
      <c r="R13" s="87">
        <v>2450.8409027382586</v>
      </c>
      <c r="T13" s="74">
        <f t="shared" si="1"/>
        <v>40881</v>
      </c>
      <c r="U13" s="75">
        <f t="shared" si="5"/>
        <v>-4.2018327178572012E-2</v>
      </c>
      <c r="V13" s="75">
        <f t="shared" si="6"/>
        <v>-2.9794600352874512E-2</v>
      </c>
      <c r="W13" s="75">
        <f t="shared" si="7"/>
        <v>6.9043860666135881E-2</v>
      </c>
      <c r="X13" s="75">
        <f t="shared" si="8"/>
        <v>4.6955496834781396E-2</v>
      </c>
      <c r="Y13" s="75">
        <f t="shared" si="9"/>
        <v>0.10882979849133045</v>
      </c>
      <c r="Z13" s="75">
        <f t="shared" si="10"/>
        <v>1.8138649548938401E-2</v>
      </c>
      <c r="AA13" s="75">
        <f t="shared" si="11"/>
        <v>-0.10762886983061792</v>
      </c>
      <c r="AC13" s="74">
        <f t="shared" si="12"/>
        <v>41252</v>
      </c>
      <c r="AD13" s="75">
        <f t="shared" si="18"/>
        <v>-2.0212323372753027E-2</v>
      </c>
      <c r="AE13" s="75">
        <f t="shared" si="20"/>
        <v>-1.1687931322917677E-2</v>
      </c>
      <c r="AF13" s="75">
        <f t="shared" si="21"/>
        <v>-7.5588521073239323E-2</v>
      </c>
      <c r="AG13" s="75">
        <f t="shared" si="22"/>
        <v>-8.5831445754901092E-2</v>
      </c>
      <c r="AH13" s="75">
        <f t="shared" si="23"/>
        <v>-0.11249398992736115</v>
      </c>
      <c r="AI13" s="75">
        <f t="shared" si="24"/>
        <v>-2.9352125589951927E-2</v>
      </c>
      <c r="AJ13" s="75">
        <f t="shared" si="14"/>
        <v>-7.6599349597235578E-2</v>
      </c>
      <c r="AL13" s="74">
        <f t="shared" si="15"/>
        <v>41623</v>
      </c>
      <c r="AM13" s="75">
        <f t="shared" si="19"/>
        <v>-2.5063317599132606E-2</v>
      </c>
      <c r="AN13" s="75">
        <f t="shared" si="25"/>
        <v>-1.439358103104571E-2</v>
      </c>
      <c r="AO13" s="75">
        <f t="shared" si="26"/>
        <v>-1.942736772908682E-3</v>
      </c>
      <c r="AP13" s="75">
        <f t="shared" si="27"/>
        <v>-3.6690877727812765E-2</v>
      </c>
      <c r="AQ13" s="75">
        <f t="shared" si="28"/>
        <v>0.18404785771658361</v>
      </c>
      <c r="AR13" s="75">
        <f t="shared" si="29"/>
        <v>8.2610361881124916E-2</v>
      </c>
      <c r="AS13" s="75">
        <f>R116/R$107-1</f>
        <v>0.18282876530149861</v>
      </c>
      <c r="AU13" s="74">
        <f>IF(ISERROR(INDEX(($AL$4:$AS$53,$AC$4:$AJ$105,$T$4:$AA$156),,1,$B$16)),"",INDEX(($AL$4:$AS$53,$AC$4:$AJ$105,$T$4:$AA$156),,1,$B$16))</f>
        <v>41623</v>
      </c>
      <c r="AV13" s="75">
        <f>IF(ISERROR(INDEX(($AL$4:$AS$53,$AC$4:$AJ$105,$T$4:$AA$156),,2,$B$16)),"",INDEX(($AL$4:$AS$53,$AC$4:$AJ$105,$T$4:$AA$156),,2,$B$16))</f>
        <v>-2.5063317599132606E-2</v>
      </c>
      <c r="AW13" s="75">
        <f>IF(ISERROR(INDEX(($AL$4:$AS$53,$AC$4:$AJ$105,$T$4:$AA$156),,3,$B$16)),"",INDEX(($AL$4:$AS$53,$AC$4:$AJ$105,$T$4:$AA$156),,3,$B$16))</f>
        <v>-1.439358103104571E-2</v>
      </c>
      <c r="AX13" s="75">
        <f>IF(ISERROR(INDEX(($AL$4:$AS$53,$AC$4:$AJ$105,$T$4:$AA$156),,3,$B$16)),"",INDEX(($AL$4:$AS$53,$AC$4:$AJ$105,$T$4:$AA$156),,4,$B$16))</f>
        <v>-1.942736772908682E-3</v>
      </c>
      <c r="AY13" s="75">
        <f>IF(ISERROR(INDEX(($AL$4:$AS$53,$AC$4:$AJ$105,$T$4:$AA$156),,3,$B$16)),"",INDEX(($AL$4:$AS$53,$AC$4:$AJ$105,$T$4:$AA$156),,5,$B$16))</f>
        <v>-3.6690877727812765E-2</v>
      </c>
      <c r="AZ13" s="75">
        <f>IF(ISERROR(INDEX(($AL$4:$AS$53,$AC$4:$AJ$105,$T$4:$AA$156),,6,$B$16)),"",INDEX(($AL$4:$AS$53,$AC$4:$AJ$105,$T$4:$AA$156),,6,$B$16))</f>
        <v>0.18404785771658361</v>
      </c>
      <c r="BA13" s="75">
        <f>IF(ISERROR(INDEX(($AL$4:$AS$53,$AC$4:$AJ$105,$T$4:$AA$156),,7,$B$16)),"",INDEX(($AL$4:$AS$53,$AC$4:$AJ$105,$T$4:$AA$156),,7,$B$16))</f>
        <v>8.2610361881124916E-2</v>
      </c>
      <c r="BB13" s="75">
        <f>IF(ISERROR(INDEX(($AL$4:$AS$53,$AC$4:$AJ$105,$T$4:$AA$156),,8,$B$16)),"",INDEX(($AL$4:$AS$53,$AC$4:$AJ$105,$T$4:$AA$156),,8,$B$16))</f>
        <v>0.18282876530149861</v>
      </c>
    </row>
    <row r="14" spans="1:54">
      <c r="A14" s="115">
        <f>H5</f>
        <v>0</v>
      </c>
      <c r="J14" s="99">
        <v>40888</v>
      </c>
      <c r="K14" s="87">
        <v>2503.4609999999998</v>
      </c>
      <c r="L14" s="87">
        <v>2315.27</v>
      </c>
      <c r="M14" s="87">
        <v>5499.4467999999997</v>
      </c>
      <c r="N14" s="107">
        <v>40888</v>
      </c>
      <c r="O14" s="87">
        <v>1606.5</v>
      </c>
      <c r="P14" s="87">
        <v>7326.05</v>
      </c>
      <c r="Q14" s="87">
        <v>1960.4</v>
      </c>
      <c r="R14" s="87">
        <v>2300.3034570785185</v>
      </c>
      <c r="T14" s="74">
        <f t="shared" si="1"/>
        <v>40888</v>
      </c>
      <c r="U14" s="75">
        <f t="shared" si="5"/>
        <v>-6.2190810338201064E-2</v>
      </c>
      <c r="V14" s="75">
        <f t="shared" si="6"/>
        <v>-4.8451005462446184E-2</v>
      </c>
      <c r="W14" s="75">
        <f t="shared" si="7"/>
        <v>3.3057405373505766E-2</v>
      </c>
      <c r="X14" s="75">
        <f t="shared" si="8"/>
        <v>1.8002775507100388E-2</v>
      </c>
      <c r="Y14" s="75">
        <f t="shared" si="9"/>
        <v>0.10747380991972899</v>
      </c>
      <c r="Z14" s="75">
        <f t="shared" si="10"/>
        <v>-7.5632549333278787E-3</v>
      </c>
      <c r="AA14" s="75">
        <f t="shared" si="11"/>
        <v>-0.1624407796392493</v>
      </c>
      <c r="AC14" s="74">
        <f t="shared" si="12"/>
        <v>41259</v>
      </c>
      <c r="AD14" s="75">
        <f t="shared" si="18"/>
        <v>2.7368556010930023E-2</v>
      </c>
      <c r="AE14" s="75">
        <f t="shared" si="20"/>
        <v>3.0896825712586118E-2</v>
      </c>
      <c r="AF14" s="75">
        <f t="shared" si="21"/>
        <v>-3.3517080820033462E-2</v>
      </c>
      <c r="AG14" s="75">
        <f t="shared" si="22"/>
        <v>-5.6978833085995495E-2</v>
      </c>
      <c r="AH14" s="75">
        <f t="shared" si="23"/>
        <v>-7.8989757379236081E-2</v>
      </c>
      <c r="AI14" s="75">
        <f t="shared" si="24"/>
        <v>-7.6407215192197953E-5</v>
      </c>
      <c r="AJ14" s="75">
        <f t="shared" si="14"/>
        <v>-6.4148356190499412E-2</v>
      </c>
      <c r="AL14" s="74">
        <f t="shared" si="15"/>
        <v>41630</v>
      </c>
      <c r="AM14" s="75">
        <f t="shared" si="19"/>
        <v>-7.7120268599494057E-2</v>
      </c>
      <c r="AN14" s="75">
        <f t="shared" si="25"/>
        <v>-6.4336897133311921E-2</v>
      </c>
      <c r="AO14" s="75">
        <f t="shared" si="26"/>
        <v>-4.0565181484257029E-2</v>
      </c>
      <c r="AP14" s="75">
        <f t="shared" si="27"/>
        <v>-6.2852927296298877E-2</v>
      </c>
      <c r="AQ14" s="75">
        <f t="shared" si="28"/>
        <v>0.15323253826030681</v>
      </c>
      <c r="AR14" s="75">
        <f t="shared" si="29"/>
        <v>2.8286220048542754E-2</v>
      </c>
      <c r="AS14" s="75">
        <f t="shared" si="17"/>
        <v>0.15371978681721066</v>
      </c>
      <c r="AU14" s="74">
        <f>IF(ISERROR(INDEX(($AL$4:$AS$53,$AC$4:$AJ$105,$T$4:$AA$156),,1,$B$16)),"",INDEX(($AL$4:$AS$53,$AC$4:$AJ$105,$T$4:$AA$156),,1,$B$16))</f>
        <v>41630</v>
      </c>
      <c r="AV14" s="75">
        <f>IF(ISERROR(INDEX(($AL$4:$AS$53,$AC$4:$AJ$105,$T$4:$AA$156),,2,$B$16)),"",INDEX(($AL$4:$AS$53,$AC$4:$AJ$105,$T$4:$AA$156),,2,$B$16))</f>
        <v>-7.7120268599494057E-2</v>
      </c>
      <c r="AW14" s="75">
        <f>IF(ISERROR(INDEX(($AL$4:$AS$53,$AC$4:$AJ$105,$T$4:$AA$156),,3,$B$16)),"",INDEX(($AL$4:$AS$53,$AC$4:$AJ$105,$T$4:$AA$156),,3,$B$16))</f>
        <v>-6.4336897133311921E-2</v>
      </c>
      <c r="AX14" s="75">
        <f>IF(ISERROR(INDEX(($AL$4:$AS$53,$AC$4:$AJ$105,$T$4:$AA$156),,3,$B$16)),"",INDEX(($AL$4:$AS$53,$AC$4:$AJ$105,$T$4:$AA$156),,4,$B$16))</f>
        <v>-4.0565181484257029E-2</v>
      </c>
      <c r="AY14" s="75">
        <f>IF(ISERROR(INDEX(($AL$4:$AS$53,$AC$4:$AJ$105,$T$4:$AA$156),,3,$B$16)),"",INDEX(($AL$4:$AS$53,$AC$4:$AJ$105,$T$4:$AA$156),,5,$B$16))</f>
        <v>-6.2852927296298877E-2</v>
      </c>
      <c r="AZ14" s="75">
        <f>IF(ISERROR(INDEX(($AL$4:$AS$53,$AC$4:$AJ$105,$T$4:$AA$156),,6,$B$16)),"",INDEX(($AL$4:$AS$53,$AC$4:$AJ$105,$T$4:$AA$156),,6,$B$16))</f>
        <v>0.15323253826030681</v>
      </c>
      <c r="BA14" s="75">
        <f>IF(ISERROR(INDEX(($AL$4:$AS$53,$AC$4:$AJ$105,$T$4:$AA$156),,7,$B$16)),"",INDEX(($AL$4:$AS$53,$AC$4:$AJ$105,$T$4:$AA$156),,7,$B$16))</f>
        <v>2.8286220048542754E-2</v>
      </c>
      <c r="BB14" s="75">
        <f>IF(ISERROR(INDEX(($AL$4:$AS$53,$AC$4:$AJ$105,$T$4:$AA$156),,8,$B$16)),"",INDEX(($AL$4:$AS$53,$AC$4:$AJ$105,$T$4:$AA$156),,8,$B$16))</f>
        <v>0.15371978681721066</v>
      </c>
    </row>
    <row r="15" spans="1:54">
      <c r="J15" s="99">
        <v>40895</v>
      </c>
      <c r="K15" s="87">
        <v>2390.1289999999999</v>
      </c>
      <c r="L15" s="87">
        <v>2224.84</v>
      </c>
      <c r="M15" s="87">
        <v>5187.1724000000004</v>
      </c>
      <c r="N15" s="107">
        <v>40895</v>
      </c>
      <c r="O15" s="87">
        <v>1518.86</v>
      </c>
      <c r="P15" s="87">
        <v>6923.73</v>
      </c>
      <c r="Q15" s="87">
        <v>1851.72</v>
      </c>
      <c r="R15" s="87">
        <v>2322.4230935219853</v>
      </c>
      <c r="T15" s="74">
        <f t="shared" si="1"/>
        <v>40895</v>
      </c>
      <c r="U15" s="75">
        <f t="shared" si="5"/>
        <v>-0.10464555242635454</v>
      </c>
      <c r="V15" s="75">
        <f t="shared" si="6"/>
        <v>-8.5616681852686116E-2</v>
      </c>
      <c r="W15" s="75">
        <f t="shared" si="7"/>
        <v>-2.5602564103527348E-2</v>
      </c>
      <c r="X15" s="75">
        <f t="shared" si="8"/>
        <v>-3.7532713596816425E-2</v>
      </c>
      <c r="Y15" s="75">
        <f t="shared" si="9"/>
        <v>4.6655379359344495E-2</v>
      </c>
      <c r="Z15" s="75">
        <f t="shared" si="10"/>
        <v>-6.2581631516599567E-2</v>
      </c>
      <c r="AA15" s="75">
        <f t="shared" si="11"/>
        <v>-0.15438683988741209</v>
      </c>
      <c r="AC15" s="74">
        <f t="shared" si="12"/>
        <v>41266</v>
      </c>
      <c r="AD15" s="75">
        <f t="shared" si="18"/>
        <v>3.440573615000786E-2</v>
      </c>
      <c r="AE15" s="75">
        <f t="shared" si="20"/>
        <v>3.2183873885576864E-2</v>
      </c>
      <c r="AF15" s="75">
        <f t="shared" si="21"/>
        <v>-2.9934485843747249E-2</v>
      </c>
      <c r="AG15" s="75">
        <f t="shared" si="22"/>
        <v>-4.5137858314457491E-2</v>
      </c>
      <c r="AH15" s="75">
        <f t="shared" si="23"/>
        <v>-8.2831347243784714E-2</v>
      </c>
      <c r="AI15" s="75">
        <f t="shared" si="24"/>
        <v>-2.9857588705839433E-3</v>
      </c>
      <c r="AJ15" s="75">
        <f t="shared" si="14"/>
        <v>-0.10483187987817744</v>
      </c>
      <c r="AL15" s="74">
        <f t="shared" si="15"/>
        <v>41637</v>
      </c>
      <c r="AM15" s="75">
        <f t="shared" si="19"/>
        <v>-6.6854148335755759E-2</v>
      </c>
      <c r="AN15" s="75">
        <f t="shared" si="25"/>
        <v>-5.6950935890197507E-2</v>
      </c>
      <c r="AO15" s="75">
        <f t="shared" si="26"/>
        <v>-1.2409437902280107E-2</v>
      </c>
      <c r="AP15" s="75">
        <f t="shared" si="27"/>
        <v>-3.3479612261392733E-2</v>
      </c>
      <c r="AQ15" s="75">
        <f t="shared" si="28"/>
        <v>0.13500931832561047</v>
      </c>
      <c r="AR15" s="75">
        <f t="shared" si="29"/>
        <v>3.0625764184170734E-2</v>
      </c>
      <c r="AS15" s="75">
        <f t="shared" si="17"/>
        <v>0.12110708198938114</v>
      </c>
      <c r="AU15" s="74">
        <f>IF(ISERROR(INDEX(($AL$4:$AS$53,$AC$4:$AJ$105,$T$4:$AA$156),,1,$B$16)),"",INDEX(($AL$4:$AS$53,$AC$4:$AJ$105,$T$4:$AA$156),,1,$B$16))</f>
        <v>41637</v>
      </c>
      <c r="AV15" s="75">
        <f>IF(ISERROR(INDEX(($AL$4:$AS$53,$AC$4:$AJ$105,$T$4:$AA$156),,2,$B$16)),"",INDEX(($AL$4:$AS$53,$AC$4:$AJ$105,$T$4:$AA$156),,2,$B$16))</f>
        <v>-6.6854148335755759E-2</v>
      </c>
      <c r="AW15" s="75">
        <f>IF(ISERROR(INDEX(($AL$4:$AS$53,$AC$4:$AJ$105,$T$4:$AA$156),,3,$B$16)),"",INDEX(($AL$4:$AS$53,$AC$4:$AJ$105,$T$4:$AA$156),,3,$B$16))</f>
        <v>-5.6950935890197507E-2</v>
      </c>
      <c r="AX15" s="75">
        <f>IF(ISERROR(INDEX(($AL$4:$AS$53,$AC$4:$AJ$105,$T$4:$AA$156),,3,$B$16)),"",INDEX(($AL$4:$AS$53,$AC$4:$AJ$105,$T$4:$AA$156),,4,$B$16))</f>
        <v>-1.2409437902280107E-2</v>
      </c>
      <c r="AY15" s="75">
        <f>IF(ISERROR(INDEX(($AL$4:$AS$53,$AC$4:$AJ$105,$T$4:$AA$156),,3,$B$16)),"",INDEX(($AL$4:$AS$53,$AC$4:$AJ$105,$T$4:$AA$156),,5,$B$16))</f>
        <v>-3.3479612261392733E-2</v>
      </c>
      <c r="AZ15" s="75">
        <f>IF(ISERROR(INDEX(($AL$4:$AS$53,$AC$4:$AJ$105,$T$4:$AA$156),,6,$B$16)),"",INDEX(($AL$4:$AS$53,$AC$4:$AJ$105,$T$4:$AA$156),,6,$B$16))</f>
        <v>0.13500931832561047</v>
      </c>
      <c r="BA15" s="75">
        <f>IF(ISERROR(INDEX(($AL$4:$AS$53,$AC$4:$AJ$105,$T$4:$AA$156),,7,$B$16)),"",INDEX(($AL$4:$AS$53,$AC$4:$AJ$105,$T$4:$AA$156),,7,$B$16))</f>
        <v>3.0625764184170734E-2</v>
      </c>
      <c r="BB15" s="75">
        <f>IF(ISERROR(INDEX(($AL$4:$AS$53,$AC$4:$AJ$105,$T$4:$AA$156),,8,$B$16)),"",INDEX(($AL$4:$AS$53,$AC$4:$AJ$105,$T$4:$AA$156),,8,$B$16))</f>
        <v>0.12110708198938114</v>
      </c>
    </row>
    <row r="16" spans="1:54">
      <c r="A16" s="70" t="s">
        <v>129</v>
      </c>
      <c r="B16" s="70">
        <v>1</v>
      </c>
      <c r="J16" s="99">
        <v>40902</v>
      </c>
      <c r="K16" s="87">
        <v>2359.1590000000001</v>
      </c>
      <c r="L16" s="87">
        <v>2204.7840000000001</v>
      </c>
      <c r="M16" s="87">
        <v>5028.3027000000002</v>
      </c>
      <c r="N16" s="107">
        <v>40902</v>
      </c>
      <c r="O16" s="87">
        <v>1491.61</v>
      </c>
      <c r="P16" s="87">
        <v>6846.57</v>
      </c>
      <c r="Q16" s="87">
        <v>1857.51</v>
      </c>
      <c r="R16" s="87">
        <v>2123.8114549867323</v>
      </c>
      <c r="T16" s="74">
        <f t="shared" si="1"/>
        <v>40902</v>
      </c>
      <c r="U16" s="75">
        <f t="shared" si="5"/>
        <v>-0.11624707152484492</v>
      </c>
      <c r="V16" s="75">
        <f t="shared" si="6"/>
        <v>-9.3859464178050023E-2</v>
      </c>
      <c r="W16" s="75">
        <f t="shared" si="7"/>
        <v>-5.5445842171871873E-2</v>
      </c>
      <c r="X16" s="75">
        <f t="shared" si="8"/>
        <v>-5.4800423296516687E-2</v>
      </c>
      <c r="Y16" s="75">
        <f t="shared" si="9"/>
        <v>3.4991156596272166E-2</v>
      </c>
      <c r="Z16" s="75">
        <f t="shared" si="10"/>
        <v>-5.9650490548462498E-2</v>
      </c>
      <c r="AA16" s="75">
        <f t="shared" si="11"/>
        <v>-0.22670295479575897</v>
      </c>
      <c r="AC16" s="74">
        <f t="shared" si="12"/>
        <v>41273</v>
      </c>
      <c r="AD16" s="75">
        <f t="shared" si="18"/>
        <v>8.1523924319242047E-2</v>
      </c>
      <c r="AE16" s="75">
        <f t="shared" si="20"/>
        <v>7.050387576461925E-2</v>
      </c>
      <c r="AF16" s="75">
        <f t="shared" si="21"/>
        <v>1.1584749920632742E-2</v>
      </c>
      <c r="AG16" s="75">
        <f t="shared" si="22"/>
        <v>-2.7337342810278553E-3</v>
      </c>
      <c r="AH16" s="75">
        <f t="shared" si="23"/>
        <v>-3.997325618855363E-2</v>
      </c>
      <c r="AI16" s="75">
        <f t="shared" si="24"/>
        <v>4.8712538424013019E-2</v>
      </c>
      <c r="AJ16" s="75">
        <f t="shared" si="14"/>
        <v>-7.5379117181181843E-2</v>
      </c>
      <c r="AL16" s="74">
        <f t="shared" si="15"/>
        <v>41644</v>
      </c>
      <c r="AM16" s="75">
        <f t="shared" si="19"/>
        <v>-7.1998551351666551E-2</v>
      </c>
      <c r="AN16" s="75">
        <f t="shared" si="25"/>
        <v>-6.5081013542200639E-2</v>
      </c>
      <c r="AO16" s="75">
        <f t="shared" si="26"/>
        <v>-1.495460632659984E-2</v>
      </c>
      <c r="AP16" s="75">
        <f t="shared" si="27"/>
        <v>-3.2459818498407844E-2</v>
      </c>
      <c r="AQ16" s="75">
        <f t="shared" si="28"/>
        <v>0.10966461909507985</v>
      </c>
      <c r="AR16" s="75">
        <f t="shared" si="29"/>
        <v>4.4984214464295569E-2</v>
      </c>
      <c r="AS16" s="75">
        <f t="shared" si="17"/>
        <v>0.13054729355320482</v>
      </c>
      <c r="AU16" s="74">
        <f>IF(ISERROR(INDEX(($AL$4:$AS$53,$AC$4:$AJ$105,$T$4:$AA$156),,1,$B$16)),"",INDEX(($AL$4:$AS$53,$AC$4:$AJ$105,$T$4:$AA$156),,1,$B$16))</f>
        <v>41644</v>
      </c>
      <c r="AV16" s="75">
        <f>IF(ISERROR(INDEX(($AL$4:$AS$53,$AC$4:$AJ$105,$T$4:$AA$156),,2,$B$16)),"",INDEX(($AL$4:$AS$53,$AC$4:$AJ$105,$T$4:$AA$156),,2,$B$16))</f>
        <v>-7.1998551351666551E-2</v>
      </c>
      <c r="AW16" s="75">
        <f>IF(ISERROR(INDEX(($AL$4:$AS$53,$AC$4:$AJ$105,$T$4:$AA$156),,3,$B$16)),"",INDEX(($AL$4:$AS$53,$AC$4:$AJ$105,$T$4:$AA$156),,3,$B$16))</f>
        <v>-6.5081013542200639E-2</v>
      </c>
      <c r="AX16" s="75">
        <f>IF(ISERROR(INDEX(($AL$4:$AS$53,$AC$4:$AJ$105,$T$4:$AA$156),,3,$B$16)),"",INDEX(($AL$4:$AS$53,$AC$4:$AJ$105,$T$4:$AA$156),,4,$B$16))</f>
        <v>-1.495460632659984E-2</v>
      </c>
      <c r="AY16" s="75">
        <f>IF(ISERROR(INDEX(($AL$4:$AS$53,$AC$4:$AJ$105,$T$4:$AA$156),,3,$B$16)),"",INDEX(($AL$4:$AS$53,$AC$4:$AJ$105,$T$4:$AA$156),,5,$B$16))</f>
        <v>-3.2459818498407844E-2</v>
      </c>
      <c r="AZ16" s="75">
        <f>IF(ISERROR(INDEX(($AL$4:$AS$53,$AC$4:$AJ$105,$T$4:$AA$156),,6,$B$16)),"",INDEX(($AL$4:$AS$53,$AC$4:$AJ$105,$T$4:$AA$156),,6,$B$16))</f>
        <v>0.10966461909507985</v>
      </c>
      <c r="BA16" s="75">
        <f>IF(ISERROR(INDEX(($AL$4:$AS$53,$AC$4:$AJ$105,$T$4:$AA$156),,7,$B$16)),"",INDEX(($AL$4:$AS$53,$AC$4:$AJ$105,$T$4:$AA$156),,7,$B$16))</f>
        <v>4.4984214464295569E-2</v>
      </c>
      <c r="BB16" s="75">
        <f>IF(ISERROR(INDEX(($AL$4:$AS$53,$AC$4:$AJ$105,$T$4:$AA$156),,8,$B$16)),"",INDEX(($AL$4:$AS$53,$AC$4:$AJ$105,$T$4:$AA$156),,8,$B$16))</f>
        <v>0.13054729355320482</v>
      </c>
    </row>
    <row r="17" spans="1:54">
      <c r="A17" s="70" t="s">
        <v>130</v>
      </c>
      <c r="J17" s="99">
        <v>40909</v>
      </c>
      <c r="K17" s="87">
        <v>2345.7420000000002</v>
      </c>
      <c r="L17" s="87">
        <v>2199.4169999999999</v>
      </c>
      <c r="M17" s="87">
        <v>4838.1620999999996</v>
      </c>
      <c r="N17" s="107">
        <v>40909</v>
      </c>
      <c r="O17" s="87">
        <v>1449.3</v>
      </c>
      <c r="P17" s="87">
        <v>6328.64</v>
      </c>
      <c r="Q17" s="87">
        <v>1770.84</v>
      </c>
      <c r="R17" s="87">
        <v>2219.2662297657898</v>
      </c>
      <c r="T17" s="74">
        <f t="shared" si="1"/>
        <v>40909</v>
      </c>
      <c r="U17" s="75">
        <f t="shared" si="5"/>
        <v>-0.12127314778394871</v>
      </c>
      <c r="V17" s="75">
        <f t="shared" si="6"/>
        <v>-9.60652386465497E-2</v>
      </c>
      <c r="W17" s="75">
        <f t="shared" si="7"/>
        <v>-9.1163281040843591E-2</v>
      </c>
      <c r="X17" s="75">
        <f t="shared" si="8"/>
        <v>-8.1611314944014635E-2</v>
      </c>
      <c r="Y17" s="75">
        <f t="shared" si="9"/>
        <v>-4.3303956100436913E-2</v>
      </c>
      <c r="Z17" s="75">
        <f t="shared" si="10"/>
        <v>-0.10352648151710597</v>
      </c>
      <c r="AA17" s="75">
        <f t="shared" si="11"/>
        <v>-0.19194709399937648</v>
      </c>
      <c r="AC17" s="74">
        <f t="shared" si="12"/>
        <v>41280</v>
      </c>
      <c r="AD17" s="75">
        <f t="shared" si="18"/>
        <v>0.10086886519855587</v>
      </c>
      <c r="AE17" s="75">
        <f t="shared" si="20"/>
        <v>9.1470537621832326E-2</v>
      </c>
      <c r="AF17" s="75">
        <f t="shared" si="21"/>
        <v>2.868577255716831E-2</v>
      </c>
      <c r="AG17" s="75">
        <f t="shared" si="22"/>
        <v>1.9104897289697664E-2</v>
      </c>
      <c r="AH17" s="75">
        <f t="shared" si="23"/>
        <v>-4.5833582909862614E-2</v>
      </c>
      <c r="AI17" s="75">
        <f t="shared" si="24"/>
        <v>4.5338865999376976E-2</v>
      </c>
      <c r="AJ17" s="75">
        <f t="shared" si="14"/>
        <v>-5.1352007659355103E-2</v>
      </c>
      <c r="AL17" s="74">
        <f t="shared" si="15"/>
        <v>41651</v>
      </c>
      <c r="AM17" s="75">
        <f t="shared" si="19"/>
        <v>-0.10680824206362693</v>
      </c>
      <c r="AN17" s="75">
        <f t="shared" si="25"/>
        <v>-9.6424561047615431E-2</v>
      </c>
      <c r="AO17" s="75">
        <f t="shared" si="26"/>
        <v>-3.2893372729532189E-2</v>
      </c>
      <c r="AP17" s="75">
        <f t="shared" si="27"/>
        <v>-4.1860364196559918E-2</v>
      </c>
      <c r="AQ17" s="75">
        <f t="shared" si="28"/>
        <v>5.7823775093380103E-2</v>
      </c>
      <c r="AR17" s="75">
        <f t="shared" si="29"/>
        <v>-1.5526397430516203E-2</v>
      </c>
      <c r="AS17" s="75">
        <f t="shared" si="17"/>
        <v>9.5874407893685509E-2</v>
      </c>
      <c r="AU17" s="74">
        <f>IF(ISERROR(INDEX(($AL$4:$AS$53,$AC$4:$AJ$105,$T$4:$AA$156),,1,$B$16)),"",INDEX(($AL$4:$AS$53,$AC$4:$AJ$105,$T$4:$AA$156),,1,$B$16))</f>
        <v>41651</v>
      </c>
      <c r="AV17" s="75">
        <f>IF(ISERROR(INDEX(($AL$4:$AS$53,$AC$4:$AJ$105,$T$4:$AA$156),,2,$B$16)),"",INDEX(($AL$4:$AS$53,$AC$4:$AJ$105,$T$4:$AA$156),,2,$B$16))</f>
        <v>-0.10680824206362693</v>
      </c>
      <c r="AW17" s="75">
        <f>IF(ISERROR(INDEX(($AL$4:$AS$53,$AC$4:$AJ$105,$T$4:$AA$156),,3,$B$16)),"",INDEX(($AL$4:$AS$53,$AC$4:$AJ$105,$T$4:$AA$156),,3,$B$16))</f>
        <v>-9.6424561047615431E-2</v>
      </c>
      <c r="AX17" s="75">
        <f>IF(ISERROR(INDEX(($AL$4:$AS$53,$AC$4:$AJ$105,$T$4:$AA$156),,3,$B$16)),"",INDEX(($AL$4:$AS$53,$AC$4:$AJ$105,$T$4:$AA$156),,4,$B$16))</f>
        <v>-3.2893372729532189E-2</v>
      </c>
      <c r="AY17" s="75">
        <f>IF(ISERROR(INDEX(($AL$4:$AS$53,$AC$4:$AJ$105,$T$4:$AA$156),,3,$B$16)),"",INDEX(($AL$4:$AS$53,$AC$4:$AJ$105,$T$4:$AA$156),,5,$B$16))</f>
        <v>-4.1860364196559918E-2</v>
      </c>
      <c r="AZ17" s="75">
        <f>IF(ISERROR(INDEX(($AL$4:$AS$53,$AC$4:$AJ$105,$T$4:$AA$156),,6,$B$16)),"",INDEX(($AL$4:$AS$53,$AC$4:$AJ$105,$T$4:$AA$156),,6,$B$16))</f>
        <v>5.7823775093380103E-2</v>
      </c>
      <c r="BA17" s="75">
        <f>IF(ISERROR(INDEX(($AL$4:$AS$53,$AC$4:$AJ$105,$T$4:$AA$156),,7,$B$16)),"",INDEX(($AL$4:$AS$53,$AC$4:$AJ$105,$T$4:$AA$156),,7,$B$16))</f>
        <v>-1.5526397430516203E-2</v>
      </c>
      <c r="BB17" s="75">
        <f>IF(ISERROR(INDEX(($AL$4:$AS$53,$AC$4:$AJ$105,$T$4:$AA$156),,8,$B$16)),"",INDEX(($AL$4:$AS$53,$AC$4:$AJ$105,$T$4:$AA$156),,8,$B$16))</f>
        <v>9.5874407893685509E-2</v>
      </c>
    </row>
    <row r="18" spans="1:54">
      <c r="A18" s="70" t="s">
        <v>131</v>
      </c>
      <c r="J18" s="99">
        <v>40916</v>
      </c>
      <c r="K18" s="87">
        <v>2290.6010000000001</v>
      </c>
      <c r="L18" s="87">
        <v>2163.395</v>
      </c>
      <c r="M18" s="87">
        <v>4598.2187999999996</v>
      </c>
      <c r="N18" s="107">
        <v>40916</v>
      </c>
      <c r="O18" s="87">
        <v>1368.29</v>
      </c>
      <c r="P18" s="87">
        <v>5745.72</v>
      </c>
      <c r="Q18" s="87">
        <v>1634.64</v>
      </c>
      <c r="R18" s="87">
        <v>2199.7490323716761</v>
      </c>
      <c r="T18" s="74">
        <f t="shared" si="1"/>
        <v>40916</v>
      </c>
      <c r="U18" s="75">
        <f t="shared" si="5"/>
        <v>-0.14192924609230717</v>
      </c>
      <c r="V18" s="75">
        <f t="shared" si="6"/>
        <v>-0.11086986095031193</v>
      </c>
      <c r="W18" s="75">
        <f t="shared" si="7"/>
        <v>-0.13623603325562217</v>
      </c>
      <c r="X18" s="75">
        <f t="shared" si="8"/>
        <v>-0.13294552275218774</v>
      </c>
      <c r="Y18" s="75">
        <f t="shared" si="9"/>
        <v>-0.13142356124623966</v>
      </c>
      <c r="Z18" s="75">
        <f t="shared" si="10"/>
        <v>-0.17247663693338855</v>
      </c>
      <c r="AA18" s="75">
        <f t="shared" si="11"/>
        <v>-0.19905346450138051</v>
      </c>
      <c r="AC18" s="74">
        <f t="shared" si="12"/>
        <v>41287</v>
      </c>
      <c r="AD18" s="75">
        <f t="shared" si="18"/>
        <v>8.2911125783108108E-2</v>
      </c>
      <c r="AE18" s="75">
        <f t="shared" si="20"/>
        <v>7.5175117643872635E-2</v>
      </c>
      <c r="AF18" s="75">
        <f t="shared" si="21"/>
        <v>2.6423080993198456E-2</v>
      </c>
      <c r="AG18" s="75">
        <f t="shared" si="22"/>
        <v>1.1731625400296819E-2</v>
      </c>
      <c r="AH18" s="75">
        <f t="shared" si="23"/>
        <v>-3.709327794623074E-2</v>
      </c>
      <c r="AI18" s="75">
        <f t="shared" si="24"/>
        <v>3.8491604022546033E-2</v>
      </c>
      <c r="AJ18" s="75">
        <f t="shared" si="14"/>
        <v>-1.3695840375830604E-2</v>
      </c>
      <c r="AL18" s="74">
        <f t="shared" si="15"/>
        <v>41658</v>
      </c>
      <c r="AM18" s="75">
        <f t="shared" si="19"/>
        <v>-0.11748797249188581</v>
      </c>
      <c r="AN18" s="75">
        <f t="shared" si="25"/>
        <v>-0.10017162250588607</v>
      </c>
      <c r="AO18" s="75">
        <f t="shared" si="26"/>
        <v>-7.3625423370897169E-2</v>
      </c>
      <c r="AP18" s="75">
        <f t="shared" si="27"/>
        <v>-7.520436558521526E-2</v>
      </c>
      <c r="AQ18" s="75">
        <f t="shared" si="28"/>
        <v>-2.1588708238603704E-2</v>
      </c>
      <c r="AR18" s="75">
        <f t="shared" si="29"/>
        <v>-2.9873898206106086E-2</v>
      </c>
      <c r="AS18" s="75">
        <f t="shared" si="17"/>
        <v>7.5523940388137367E-2</v>
      </c>
      <c r="AU18" s="74">
        <f>IF(ISERROR(INDEX(($AL$4:$AS$53,$AC$4:$AJ$105,$T$4:$AA$156),,1,$B$16)),"",INDEX(($AL$4:$AS$53,$AC$4:$AJ$105,$T$4:$AA$156),,1,$B$16))</f>
        <v>41658</v>
      </c>
      <c r="AV18" s="75">
        <f>IF(ISERROR(INDEX(($AL$4:$AS$53,$AC$4:$AJ$105,$T$4:$AA$156),,2,$B$16)),"",INDEX(($AL$4:$AS$53,$AC$4:$AJ$105,$T$4:$AA$156),,2,$B$16))</f>
        <v>-0.11748797249188581</v>
      </c>
      <c r="AW18" s="75">
        <f>IF(ISERROR(INDEX(($AL$4:$AS$53,$AC$4:$AJ$105,$T$4:$AA$156),,3,$B$16)),"",INDEX(($AL$4:$AS$53,$AC$4:$AJ$105,$T$4:$AA$156),,3,$B$16))</f>
        <v>-0.10017162250588607</v>
      </c>
      <c r="AX18" s="75">
        <f>IF(ISERROR(INDEX(($AL$4:$AS$53,$AC$4:$AJ$105,$T$4:$AA$156),,3,$B$16)),"",INDEX(($AL$4:$AS$53,$AC$4:$AJ$105,$T$4:$AA$156),,4,$B$16))</f>
        <v>-7.3625423370897169E-2</v>
      </c>
      <c r="AY18" s="75">
        <f>IF(ISERROR(INDEX(($AL$4:$AS$53,$AC$4:$AJ$105,$T$4:$AA$156),,3,$B$16)),"",INDEX(($AL$4:$AS$53,$AC$4:$AJ$105,$T$4:$AA$156),,5,$B$16))</f>
        <v>-7.520436558521526E-2</v>
      </c>
      <c r="AZ18" s="75">
        <f>IF(ISERROR(INDEX(($AL$4:$AS$53,$AC$4:$AJ$105,$T$4:$AA$156),,6,$B$16)),"",INDEX(($AL$4:$AS$53,$AC$4:$AJ$105,$T$4:$AA$156),,6,$B$16))</f>
        <v>-2.1588708238603704E-2</v>
      </c>
      <c r="BA18" s="75">
        <f>IF(ISERROR(INDEX(($AL$4:$AS$53,$AC$4:$AJ$105,$T$4:$AA$156),,7,$B$16)),"",INDEX(($AL$4:$AS$53,$AC$4:$AJ$105,$T$4:$AA$156),,7,$B$16))</f>
        <v>-2.9873898206106086E-2</v>
      </c>
      <c r="BB18" s="75">
        <f>IF(ISERROR(INDEX(($AL$4:$AS$53,$AC$4:$AJ$105,$T$4:$AA$156),,8,$B$16)),"",INDEX(($AL$4:$AS$53,$AC$4:$AJ$105,$T$4:$AA$156),,8,$B$16))</f>
        <v>7.5523940388137367E-2</v>
      </c>
    </row>
    <row r="19" spans="1:54">
      <c r="J19" s="99">
        <v>40923</v>
      </c>
      <c r="K19" s="87">
        <v>2394.3339999999998</v>
      </c>
      <c r="L19" s="87">
        <v>2244.58</v>
      </c>
      <c r="M19" s="87">
        <v>4608.2426999999998</v>
      </c>
      <c r="N19" s="107">
        <v>40923</v>
      </c>
      <c r="O19" s="87">
        <v>1363.47</v>
      </c>
      <c r="P19" s="87">
        <v>5879.25</v>
      </c>
      <c r="Q19" s="87">
        <v>1669.22</v>
      </c>
      <c r="R19" s="87">
        <v>2340.8009100688837</v>
      </c>
      <c r="T19" s="74">
        <f t="shared" si="1"/>
        <v>40923</v>
      </c>
      <c r="U19" s="75">
        <f t="shared" si="5"/>
        <v>-0.10307033809606236</v>
      </c>
      <c r="V19" s="75">
        <f t="shared" si="6"/>
        <v>-7.7503771845572E-2</v>
      </c>
      <c r="W19" s="75">
        <f t="shared" si="7"/>
        <v>-0.1343530685680242</v>
      </c>
      <c r="X19" s="75">
        <f t="shared" si="8"/>
        <v>-0.13599984791741915</v>
      </c>
      <c r="Y19" s="75">
        <f t="shared" si="9"/>
        <v>-0.11123792535260246</v>
      </c>
      <c r="Z19" s="75">
        <f t="shared" si="10"/>
        <v>-0.15497078983871126</v>
      </c>
      <c r="AA19" s="75">
        <f t="shared" si="11"/>
        <v>-0.14769532722998979</v>
      </c>
      <c r="AC19" s="74">
        <f t="shared" si="12"/>
        <v>41294</v>
      </c>
      <c r="AD19" s="75">
        <f t="shared" si="18"/>
        <v>0.13184431945143382</v>
      </c>
      <c r="AE19" s="75">
        <f t="shared" si="20"/>
        <v>0.11068182874925303</v>
      </c>
      <c r="AF19" s="75">
        <f t="shared" si="21"/>
        <v>0.14035229491952639</v>
      </c>
      <c r="AG19" s="75">
        <f t="shared" si="22"/>
        <v>0.10884167773178177</v>
      </c>
      <c r="AH19" s="75">
        <f t="shared" si="23"/>
        <v>0.12906317335073081</v>
      </c>
      <c r="AI19" s="75">
        <f t="shared" si="24"/>
        <v>0.1170499761962136</v>
      </c>
      <c r="AJ19" s="75">
        <f t="shared" si="14"/>
        <v>2.5606128837863951E-2</v>
      </c>
      <c r="AL19" s="74">
        <f t="shared" si="15"/>
        <v>41665</v>
      </c>
      <c r="AM19" s="75">
        <f t="shared" si="19"/>
        <v>-9.0269101821829234E-2</v>
      </c>
      <c r="AN19" s="75">
        <f t="shared" si="25"/>
        <v>-7.7981424915602671E-2</v>
      </c>
      <c r="AO19" s="75">
        <f t="shared" si="26"/>
        <v>-5.6582787057444239E-3</v>
      </c>
      <c r="AP19" s="75">
        <f t="shared" si="27"/>
        <v>-3.2297085451123086E-2</v>
      </c>
      <c r="AQ19" s="75">
        <f t="shared" si="28"/>
        <v>5.5136829992326053E-2</v>
      </c>
      <c r="AR19" s="75">
        <f t="shared" si="29"/>
        <v>2.9268025621840721E-2</v>
      </c>
      <c r="AS19" s="75">
        <f t="shared" si="17"/>
        <v>5.2487612685273577E-2</v>
      </c>
      <c r="AU19" s="74">
        <f>IF(ISERROR(INDEX(($AL$4:$AS$53,$AC$4:$AJ$105,$T$4:$AA$156),,1,$B$16)),"",INDEX(($AL$4:$AS$53,$AC$4:$AJ$105,$T$4:$AA$156),,1,$B$16))</f>
        <v>41665</v>
      </c>
      <c r="AV19" s="75">
        <f>IF(ISERROR(INDEX(($AL$4:$AS$53,$AC$4:$AJ$105,$T$4:$AA$156),,2,$B$16)),"",INDEX(($AL$4:$AS$53,$AC$4:$AJ$105,$T$4:$AA$156),,2,$B$16))</f>
        <v>-9.0269101821829234E-2</v>
      </c>
      <c r="AW19" s="75">
        <f>IF(ISERROR(INDEX(($AL$4:$AS$53,$AC$4:$AJ$105,$T$4:$AA$156),,3,$B$16)),"",INDEX(($AL$4:$AS$53,$AC$4:$AJ$105,$T$4:$AA$156),,3,$B$16))</f>
        <v>-7.7981424915602671E-2</v>
      </c>
      <c r="AX19" s="75">
        <f>IF(ISERROR(INDEX(($AL$4:$AS$53,$AC$4:$AJ$105,$T$4:$AA$156),,3,$B$16)),"",INDEX(($AL$4:$AS$53,$AC$4:$AJ$105,$T$4:$AA$156),,4,$B$16))</f>
        <v>-5.6582787057444239E-3</v>
      </c>
      <c r="AY19" s="75">
        <f>IF(ISERROR(INDEX(($AL$4:$AS$53,$AC$4:$AJ$105,$T$4:$AA$156),,3,$B$16)),"",INDEX(($AL$4:$AS$53,$AC$4:$AJ$105,$T$4:$AA$156),,5,$B$16))</f>
        <v>-3.2297085451123086E-2</v>
      </c>
      <c r="AZ19" s="75">
        <f>IF(ISERROR(INDEX(($AL$4:$AS$53,$AC$4:$AJ$105,$T$4:$AA$156),,6,$B$16)),"",INDEX(($AL$4:$AS$53,$AC$4:$AJ$105,$T$4:$AA$156),,6,$B$16))</f>
        <v>5.5136829992326053E-2</v>
      </c>
      <c r="BA19" s="75">
        <f>IF(ISERROR(INDEX(($AL$4:$AS$53,$AC$4:$AJ$105,$T$4:$AA$156),,7,$B$16)),"",INDEX(($AL$4:$AS$53,$AC$4:$AJ$105,$T$4:$AA$156),,7,$B$16))</f>
        <v>2.9268025621840721E-2</v>
      </c>
      <c r="BB19" s="75">
        <f>IF(ISERROR(INDEX(($AL$4:$AS$53,$AC$4:$AJ$105,$T$4:$AA$156),,8,$B$16)),"",INDEX(($AL$4:$AS$53,$AC$4:$AJ$105,$T$4:$AA$156),,8,$B$16))</f>
        <v>5.2487612685273577E-2</v>
      </c>
    </row>
    <row r="20" spans="1:54">
      <c r="J20" s="99">
        <v>40930</v>
      </c>
      <c r="K20" s="87">
        <v>2504.0859999999998</v>
      </c>
      <c r="L20" s="87">
        <v>2319.1179999999999</v>
      </c>
      <c r="M20" s="87">
        <v>4450.5581000000002</v>
      </c>
      <c r="N20" s="107">
        <v>40930</v>
      </c>
      <c r="O20" s="87">
        <v>1302.8599999999999</v>
      </c>
      <c r="P20" s="87">
        <v>5993.79</v>
      </c>
      <c r="Q20" s="87">
        <v>1710.38</v>
      </c>
      <c r="R20" s="87">
        <v>2417.9695393559709</v>
      </c>
      <c r="T20" s="74">
        <f t="shared" si="1"/>
        <v>40930</v>
      </c>
      <c r="U20" s="75">
        <f t="shared" si="5"/>
        <v>-6.1956682167824684E-2</v>
      </c>
      <c r="V20" s="75">
        <f t="shared" si="6"/>
        <v>-4.6869522295912458E-2</v>
      </c>
      <c r="W20" s="75">
        <f t="shared" si="7"/>
        <v>-0.16397372854847148</v>
      </c>
      <c r="X20" s="75">
        <f t="shared" si="8"/>
        <v>-0.17440703635407362</v>
      </c>
      <c r="Y20" s="75">
        <f t="shared" si="9"/>
        <v>-9.3922994361385403E-2</v>
      </c>
      <c r="Z20" s="75">
        <f t="shared" si="10"/>
        <v>-0.13413387062480375</v>
      </c>
      <c r="AA20" s="75">
        <f t="shared" si="10"/>
        <v>-0.11959760091344218</v>
      </c>
      <c r="AC20" s="74">
        <f t="shared" si="12"/>
        <v>41301</v>
      </c>
      <c r="AD20" s="75">
        <f t="shared" si="18"/>
        <v>0.12148064677341552</v>
      </c>
      <c r="AE20" s="75">
        <f t="shared" si="20"/>
        <v>9.8330959764046044E-2</v>
      </c>
      <c r="AF20" s="75">
        <f t="shared" si="21"/>
        <v>0.13251176080117744</v>
      </c>
      <c r="AG20" s="75">
        <f t="shared" si="22"/>
        <v>5.2737639615715093E-2</v>
      </c>
      <c r="AH20" s="75">
        <f t="shared" si="23"/>
        <v>0.17573371452438269</v>
      </c>
      <c r="AI20" s="75">
        <f t="shared" si="24"/>
        <v>9.2211753780687689E-2</v>
      </c>
      <c r="AJ20" s="75">
        <f t="shared" si="14"/>
        <v>9.2456177734552281E-3</v>
      </c>
      <c r="AL20" s="74">
        <f t="shared" si="15"/>
        <v>41672</v>
      </c>
      <c r="AM20" s="75">
        <f t="shared" si="19"/>
        <v>-0.10778089437020255</v>
      </c>
      <c r="AN20" s="75">
        <f t="shared" si="25"/>
        <v>-8.7544981343233408E-2</v>
      </c>
      <c r="AO20" s="75">
        <f t="shared" si="26"/>
        <v>-2.9796109913939661E-2</v>
      </c>
      <c r="AP20" s="75">
        <f t="shared" si="27"/>
        <v>-7.4504613481890525E-2</v>
      </c>
      <c r="AQ20" s="75">
        <f t="shared" si="28"/>
        <v>2.7982204541725286E-2</v>
      </c>
      <c r="AR20" s="75">
        <f t="shared" si="29"/>
        <v>3.7502053032100191E-2</v>
      </c>
      <c r="AS20" s="75">
        <f t="shared" si="17"/>
        <v>5.2424368279193168E-2</v>
      </c>
      <c r="AU20" s="74">
        <f>IF(ISERROR(INDEX(($AL$4:$AS$53,$AC$4:$AJ$105,$T$4:$AA$156),,1,$B$16)),"",INDEX(($AL$4:$AS$53,$AC$4:$AJ$105,$T$4:$AA$156),,1,$B$16))</f>
        <v>41672</v>
      </c>
      <c r="AV20" s="75">
        <f>IF(ISERROR(INDEX(($AL$4:$AS$53,$AC$4:$AJ$105,$T$4:$AA$156),,2,$B$16)),"",INDEX(($AL$4:$AS$53,$AC$4:$AJ$105,$T$4:$AA$156),,2,$B$16))</f>
        <v>-0.10778089437020255</v>
      </c>
      <c r="AW20" s="75">
        <f>IF(ISERROR(INDEX(($AL$4:$AS$53,$AC$4:$AJ$105,$T$4:$AA$156),,3,$B$16)),"",INDEX(($AL$4:$AS$53,$AC$4:$AJ$105,$T$4:$AA$156),,3,$B$16))</f>
        <v>-8.7544981343233408E-2</v>
      </c>
      <c r="AX20" s="75">
        <f>IF(ISERROR(INDEX(($AL$4:$AS$53,$AC$4:$AJ$105,$T$4:$AA$156),,3,$B$16)),"",INDEX(($AL$4:$AS$53,$AC$4:$AJ$105,$T$4:$AA$156),,4,$B$16))</f>
        <v>-2.9796109913939661E-2</v>
      </c>
      <c r="AY20" s="75">
        <f>IF(ISERROR(INDEX(($AL$4:$AS$53,$AC$4:$AJ$105,$T$4:$AA$156),,3,$B$16)),"",INDEX(($AL$4:$AS$53,$AC$4:$AJ$105,$T$4:$AA$156),,5,$B$16))</f>
        <v>-7.4504613481890525E-2</v>
      </c>
      <c r="AZ20" s="75">
        <f>IF(ISERROR(INDEX(($AL$4:$AS$53,$AC$4:$AJ$105,$T$4:$AA$156),,6,$B$16)),"",INDEX(($AL$4:$AS$53,$AC$4:$AJ$105,$T$4:$AA$156),,6,$B$16))</f>
        <v>2.7982204541725286E-2</v>
      </c>
      <c r="BA20" s="75">
        <f>IF(ISERROR(INDEX(($AL$4:$AS$53,$AC$4:$AJ$105,$T$4:$AA$156),,7,$B$16)),"",INDEX(($AL$4:$AS$53,$AC$4:$AJ$105,$T$4:$AA$156),,7,$B$16))</f>
        <v>3.7502053032100191E-2</v>
      </c>
      <c r="BB20" s="75">
        <f>IF(ISERROR(INDEX(($AL$4:$AS$53,$AC$4:$AJ$105,$T$4:$AA$156),,8,$B$16)),"",INDEX(($AL$4:$AS$53,$AC$4:$AJ$105,$T$4:$AA$156),,8,$B$16))</f>
        <v>5.2424368279193168E-2</v>
      </c>
    </row>
    <row r="21" spans="1:54">
      <c r="J21" s="99">
        <v>40944</v>
      </c>
      <c r="K21" s="87">
        <v>2506.09</v>
      </c>
      <c r="L21" s="87">
        <v>2330.4050000000002</v>
      </c>
      <c r="M21" s="87">
        <v>4646.6908999999996</v>
      </c>
      <c r="N21" s="107">
        <v>40944</v>
      </c>
      <c r="O21" s="87">
        <v>1350.03</v>
      </c>
      <c r="P21" s="87">
        <v>6280.55</v>
      </c>
      <c r="Q21" s="87">
        <v>1743.95</v>
      </c>
      <c r="R21" s="87">
        <v>2476.8011385166674</v>
      </c>
      <c r="T21" s="74">
        <f t="shared" si="1"/>
        <v>40944</v>
      </c>
      <c r="U21" s="75">
        <f t="shared" si="5"/>
        <v>-6.1205973602329711E-2</v>
      </c>
      <c r="V21" s="75">
        <f t="shared" si="6"/>
        <v>-4.2230696801976331E-2</v>
      </c>
      <c r="W21" s="75">
        <f t="shared" si="7"/>
        <v>-0.1271306698108835</v>
      </c>
      <c r="X21" s="75">
        <f t="shared" si="8"/>
        <v>-0.14451647244453736</v>
      </c>
      <c r="Y21" s="75">
        <f t="shared" si="9"/>
        <v>-5.0573687472600604E-2</v>
      </c>
      <c r="Z21" s="75">
        <f t="shared" si="10"/>
        <v>-0.11713932791316928</v>
      </c>
      <c r="AA21" s="75">
        <f t="shared" si="10"/>
        <v>-9.81765365864814E-2</v>
      </c>
      <c r="AC21" s="74">
        <f t="shared" si="12"/>
        <v>41308</v>
      </c>
      <c r="AD21" s="75">
        <f t="shared" si="18"/>
        <v>0.19633545069438552</v>
      </c>
      <c r="AE21" s="75">
        <f t="shared" si="20"/>
        <v>0.15955131151886559</v>
      </c>
      <c r="AF21" s="75">
        <f t="shared" si="21"/>
        <v>0.19081454972245471</v>
      </c>
      <c r="AG21" s="75">
        <f t="shared" si="22"/>
        <v>0.10349136921034141</v>
      </c>
      <c r="AH21" s="75">
        <f t="shared" si="23"/>
        <v>0.22870329748604923</v>
      </c>
      <c r="AI21" s="75">
        <f t="shared" si="24"/>
        <v>0.13817950993587669</v>
      </c>
      <c r="AJ21" s="75">
        <f t="shared" si="14"/>
        <v>-3.0197683805839093E-2</v>
      </c>
      <c r="AL21" s="74">
        <f t="shared" si="15"/>
        <v>41679</v>
      </c>
      <c r="AM21" s="75">
        <f t="shared" si="19"/>
        <v>-0.10371649595626165</v>
      </c>
      <c r="AN21" s="75">
        <f t="shared" si="25"/>
        <v>-8.2422336776853955E-2</v>
      </c>
      <c r="AO21" s="75">
        <f t="shared" si="26"/>
        <v>-1.3252059256281257E-2</v>
      </c>
      <c r="AP21" s="75">
        <f t="shared" si="27"/>
        <v>-5.8350646321419397E-2</v>
      </c>
      <c r="AQ21" s="75">
        <f t="shared" si="28"/>
        <v>5.451990739712409E-2</v>
      </c>
      <c r="AR21" s="75">
        <f t="shared" si="29"/>
        <v>6.5248097523586956E-2</v>
      </c>
      <c r="AS21" s="75">
        <f t="shared" si="17"/>
        <v>9.3490043953537771E-2</v>
      </c>
      <c r="AU21" s="74">
        <f>IF(ISERROR(INDEX(($AL$4:$AS$53,$AC$4:$AJ$105,$T$4:$AA$156),,1,$B$16)),"",INDEX(($AL$4:$AS$53,$AC$4:$AJ$105,$T$4:$AA$156),,1,$B$16))</f>
        <v>41679</v>
      </c>
      <c r="AV21" s="75">
        <f>IF(ISERROR(INDEX(($AL$4:$AS$53,$AC$4:$AJ$105,$T$4:$AA$156),,2,$B$16)),"",INDEX(($AL$4:$AS$53,$AC$4:$AJ$105,$T$4:$AA$156),,2,$B$16))</f>
        <v>-0.10371649595626165</v>
      </c>
      <c r="AW21" s="75">
        <f>IF(ISERROR(INDEX(($AL$4:$AS$53,$AC$4:$AJ$105,$T$4:$AA$156),,3,$B$16)),"",INDEX(($AL$4:$AS$53,$AC$4:$AJ$105,$T$4:$AA$156),,3,$B$16))</f>
        <v>-8.2422336776853955E-2</v>
      </c>
      <c r="AX21" s="75">
        <f>IF(ISERROR(INDEX(($AL$4:$AS$53,$AC$4:$AJ$105,$T$4:$AA$156),,3,$B$16)),"",INDEX(($AL$4:$AS$53,$AC$4:$AJ$105,$T$4:$AA$156),,4,$B$16))</f>
        <v>-1.3252059256281257E-2</v>
      </c>
      <c r="AY21" s="75">
        <f>IF(ISERROR(INDEX(($AL$4:$AS$53,$AC$4:$AJ$105,$T$4:$AA$156),,3,$B$16)),"",INDEX(($AL$4:$AS$53,$AC$4:$AJ$105,$T$4:$AA$156),,5,$B$16))</f>
        <v>-5.8350646321419397E-2</v>
      </c>
      <c r="AZ21" s="75">
        <f>IF(ISERROR(INDEX(($AL$4:$AS$53,$AC$4:$AJ$105,$T$4:$AA$156),,6,$B$16)),"",INDEX(($AL$4:$AS$53,$AC$4:$AJ$105,$T$4:$AA$156),,6,$B$16))</f>
        <v>5.451990739712409E-2</v>
      </c>
      <c r="BA21" s="75">
        <f>IF(ISERROR(INDEX(($AL$4:$AS$53,$AC$4:$AJ$105,$T$4:$AA$156),,7,$B$16)),"",INDEX(($AL$4:$AS$53,$AC$4:$AJ$105,$T$4:$AA$156),,7,$B$16))</f>
        <v>6.5248097523586956E-2</v>
      </c>
      <c r="BB21" s="75">
        <f>IF(ISERROR(INDEX(($AL$4:$AS$53,$AC$4:$AJ$105,$T$4:$AA$156),,8,$B$16)),"",INDEX(($AL$4:$AS$53,$AC$4:$AJ$105,$T$4:$AA$156),,8,$B$16))</f>
        <v>9.3490043953537771E-2</v>
      </c>
    </row>
    <row r="22" spans="1:54">
      <c r="J22" s="99">
        <v>40951</v>
      </c>
      <c r="K22" s="87">
        <v>2533.6239999999998</v>
      </c>
      <c r="L22" s="87">
        <v>2351.9810000000002</v>
      </c>
      <c r="M22" s="87">
        <v>4804.8774000000003</v>
      </c>
      <c r="N22" s="107">
        <v>40951</v>
      </c>
      <c r="O22" s="87">
        <v>1388.54</v>
      </c>
      <c r="P22" s="87">
        <v>6339.97</v>
      </c>
      <c r="Q22" s="87">
        <v>1777.72</v>
      </c>
      <c r="R22" s="87">
        <v>2489.0697865255252</v>
      </c>
      <c r="T22" s="74">
        <f t="shared" si="1"/>
        <v>40951</v>
      </c>
      <c r="U22" s="75">
        <f t="shared" si="5"/>
        <v>-5.0891597533300637E-2</v>
      </c>
      <c r="V22" s="75">
        <f t="shared" si="6"/>
        <v>-3.3363212186297675E-2</v>
      </c>
      <c r="W22" s="75">
        <f t="shared" si="7"/>
        <v>-9.7415729163559339E-2</v>
      </c>
      <c r="X22" s="75">
        <f t="shared" si="8"/>
        <v>-0.12011355499369492</v>
      </c>
      <c r="Y22" s="75">
        <f t="shared" si="9"/>
        <v>-4.1591207993832313E-2</v>
      </c>
      <c r="Z22" s="75">
        <f t="shared" si="10"/>
        <v>-0.10004353680885314</v>
      </c>
      <c r="AA22" s="75">
        <f t="shared" si="10"/>
        <v>-9.3709421941429394E-2</v>
      </c>
      <c r="AC22" s="74">
        <f t="shared" si="12"/>
        <v>41315</v>
      </c>
      <c r="AD22" s="75">
        <f t="shared" si="18"/>
        <v>0.20872083540839359</v>
      </c>
      <c r="AE22" s="75">
        <f t="shared" si="20"/>
        <v>0.16596594043914958</v>
      </c>
      <c r="AF22" s="75">
        <f t="shared" si="21"/>
        <v>0.2689495031121627</v>
      </c>
      <c r="AG22" s="75">
        <f t="shared" si="22"/>
        <v>0.14326329766460999</v>
      </c>
      <c r="AH22" s="75">
        <f t="shared" si="23"/>
        <v>0.29665718545667641</v>
      </c>
      <c r="AI22" s="75">
        <f t="shared" si="24"/>
        <v>0.17633609770719572</v>
      </c>
      <c r="AJ22" s="75">
        <f t="shared" si="14"/>
        <v>9.5825829287554676E-2</v>
      </c>
      <c r="AL22" s="74">
        <f t="shared" si="15"/>
        <v>41686</v>
      </c>
      <c r="AM22" s="75">
        <f t="shared" si="19"/>
        <v>-7.0055677356524626E-2</v>
      </c>
      <c r="AN22" s="75">
        <f t="shared" si="25"/>
        <v>-5.0399749388056359E-2</v>
      </c>
      <c r="AO22" s="75">
        <f t="shared" si="26"/>
        <v>4.6047473041294973E-2</v>
      </c>
      <c r="AP22" s="75">
        <f t="shared" si="27"/>
        <v>1.0756654425525092E-2</v>
      </c>
      <c r="AQ22" s="75">
        <f t="shared" si="28"/>
        <v>0.15456096391826812</v>
      </c>
      <c r="AR22" s="75">
        <f t="shared" si="29"/>
        <v>0.13208022336989256</v>
      </c>
      <c r="AS22" s="75">
        <f t="shared" si="17"/>
        <v>6.6451174173116412E-2</v>
      </c>
      <c r="AU22" s="74">
        <f>IF(ISERROR(INDEX(($AL$4:$AS$53,$AC$4:$AJ$105,$T$4:$AA$156),,1,$B$16)),"",INDEX(($AL$4:$AS$53,$AC$4:$AJ$105,$T$4:$AA$156),,1,$B$16))</f>
        <v>41686</v>
      </c>
      <c r="AV22" s="75">
        <f>IF(ISERROR(INDEX(($AL$4:$AS$53,$AC$4:$AJ$105,$T$4:$AA$156),,2,$B$16)),"",INDEX(($AL$4:$AS$53,$AC$4:$AJ$105,$T$4:$AA$156),,2,$B$16))</f>
        <v>-7.0055677356524626E-2</v>
      </c>
      <c r="AW22" s="75">
        <f>IF(ISERROR(INDEX(($AL$4:$AS$53,$AC$4:$AJ$105,$T$4:$AA$156),,3,$B$16)),"",INDEX(($AL$4:$AS$53,$AC$4:$AJ$105,$T$4:$AA$156),,3,$B$16))</f>
        <v>-5.0399749388056359E-2</v>
      </c>
      <c r="AX22" s="75">
        <f>IF(ISERROR(INDEX(($AL$4:$AS$53,$AC$4:$AJ$105,$T$4:$AA$156),,3,$B$16)),"",INDEX(($AL$4:$AS$53,$AC$4:$AJ$105,$T$4:$AA$156),,4,$B$16))</f>
        <v>4.6047473041294973E-2</v>
      </c>
      <c r="AY22" s="75">
        <f>IF(ISERROR(INDEX(($AL$4:$AS$53,$AC$4:$AJ$105,$T$4:$AA$156),,3,$B$16)),"",INDEX(($AL$4:$AS$53,$AC$4:$AJ$105,$T$4:$AA$156),,5,$B$16))</f>
        <v>1.0756654425525092E-2</v>
      </c>
      <c r="AZ22" s="75">
        <f>IF(ISERROR(INDEX(($AL$4:$AS$53,$AC$4:$AJ$105,$T$4:$AA$156),,6,$B$16)),"",INDEX(($AL$4:$AS$53,$AC$4:$AJ$105,$T$4:$AA$156),,6,$B$16))</f>
        <v>0.15456096391826812</v>
      </c>
      <c r="BA22" s="75">
        <f>IF(ISERROR(INDEX(($AL$4:$AS$53,$AC$4:$AJ$105,$T$4:$AA$156),,7,$B$16)),"",INDEX(($AL$4:$AS$53,$AC$4:$AJ$105,$T$4:$AA$156),,7,$B$16))</f>
        <v>0.13208022336989256</v>
      </c>
      <c r="BB22" s="75">
        <f>IF(ISERROR(INDEX(($AL$4:$AS$53,$AC$4:$AJ$105,$T$4:$AA$156),,8,$B$16)),"",INDEX(($AL$4:$AS$53,$AC$4:$AJ$105,$T$4:$AA$156),,8,$B$16))</f>
        <v>6.6451174173116412E-2</v>
      </c>
    </row>
    <row r="23" spans="1:54">
      <c r="J23" s="99">
        <v>40958</v>
      </c>
      <c r="K23" s="87">
        <v>2537.0859999999998</v>
      </c>
      <c r="L23" s="87">
        <v>2357.181</v>
      </c>
      <c r="M23" s="87">
        <v>4832.8032000000003</v>
      </c>
      <c r="N23" s="107">
        <v>40958</v>
      </c>
      <c r="O23" s="87">
        <v>1396.48</v>
      </c>
      <c r="P23" s="87">
        <v>6341.54</v>
      </c>
      <c r="Q23" s="87">
        <v>1848.11</v>
      </c>
      <c r="R23" s="87">
        <v>2523.787202401862</v>
      </c>
      <c r="T23" s="74">
        <f t="shared" si="1"/>
        <v>40958</v>
      </c>
      <c r="U23" s="75">
        <f t="shared" si="5"/>
        <v>-4.9594714771951764E-2</v>
      </c>
      <c r="V23" s="75">
        <f t="shared" si="6"/>
        <v>-3.1226072772063018E-2</v>
      </c>
      <c r="W23" s="75">
        <f t="shared" si="7"/>
        <v>-9.2169937079348285E-2</v>
      </c>
      <c r="X23" s="75">
        <f t="shared" si="8"/>
        <v>-0.11508215627752527</v>
      </c>
      <c r="Y23" s="75">
        <f t="shared" si="9"/>
        <v>-4.1353872201478459E-2</v>
      </c>
      <c r="Z23" s="75">
        <f t="shared" si="10"/>
        <v>-6.4409165004505553E-2</v>
      </c>
      <c r="AA23" s="75">
        <f t="shared" si="10"/>
        <v>-8.1068528112901661E-2</v>
      </c>
      <c r="AC23" s="74">
        <f t="shared" si="12"/>
        <v>41329</v>
      </c>
      <c r="AD23" s="75">
        <f t="shared" si="18"/>
        <v>0.13235236399887285</v>
      </c>
      <c r="AE23" s="75">
        <f t="shared" si="20"/>
        <v>0.10928884476761014</v>
      </c>
      <c r="AF23" s="75">
        <f t="shared" si="21"/>
        <v>0.34958548106246456</v>
      </c>
      <c r="AG23" s="75">
        <f t="shared" si="22"/>
        <v>0.19885183160196851</v>
      </c>
      <c r="AH23" s="75">
        <f t="shared" si="23"/>
        <v>0.42678557841586628</v>
      </c>
      <c r="AI23" s="75">
        <f t="shared" si="24"/>
        <v>0.23091435926672577</v>
      </c>
      <c r="AJ23" s="75">
        <f t="shared" si="14"/>
        <v>6.6307861334143015E-2</v>
      </c>
      <c r="AL23" s="74">
        <f t="shared" si="15"/>
        <v>41693</v>
      </c>
      <c r="AM23" s="75">
        <f t="shared" si="19"/>
        <v>-8.2727704346106989E-2</v>
      </c>
      <c r="AN23" s="75">
        <f t="shared" si="25"/>
        <v>-5.1366921198161997E-2</v>
      </c>
      <c r="AO23" s="75">
        <f t="shared" si="26"/>
        <v>2.5014585565527492E-2</v>
      </c>
      <c r="AP23" s="75">
        <f t="shared" si="27"/>
        <v>-1.1950030105613685E-2</v>
      </c>
      <c r="AQ23" s="75">
        <f t="shared" si="28"/>
        <v>0.14246111273920081</v>
      </c>
      <c r="AR23" s="75">
        <f t="shared" si="29"/>
        <v>0.10300198915999048</v>
      </c>
      <c r="AS23" s="75">
        <f t="shared" si="17"/>
        <v>6.5724606424430565E-2</v>
      </c>
      <c r="AU23" s="74">
        <f>IF(ISERROR(INDEX(($AL$4:$AS$53,$AC$4:$AJ$105,$T$4:$AA$156),,1,$B$16)),"",INDEX(($AL$4:$AS$53,$AC$4:$AJ$105,$T$4:$AA$156),,1,$B$16))</f>
        <v>41693</v>
      </c>
      <c r="AV23" s="75">
        <f>IF(ISERROR(INDEX(($AL$4:$AS$53,$AC$4:$AJ$105,$T$4:$AA$156),,2,$B$16)),"",INDEX(($AL$4:$AS$53,$AC$4:$AJ$105,$T$4:$AA$156),,2,$B$16))</f>
        <v>-8.2727704346106989E-2</v>
      </c>
      <c r="AW23" s="75">
        <f>IF(ISERROR(INDEX(($AL$4:$AS$53,$AC$4:$AJ$105,$T$4:$AA$156),,3,$B$16)),"",INDEX(($AL$4:$AS$53,$AC$4:$AJ$105,$T$4:$AA$156),,3,$B$16))</f>
        <v>-5.1366921198161997E-2</v>
      </c>
      <c r="AX23" s="75">
        <f>IF(ISERROR(INDEX(($AL$4:$AS$53,$AC$4:$AJ$105,$T$4:$AA$156),,3,$B$16)),"",INDEX(($AL$4:$AS$53,$AC$4:$AJ$105,$T$4:$AA$156),,4,$B$16))</f>
        <v>2.5014585565527492E-2</v>
      </c>
      <c r="AY23" s="75">
        <f>IF(ISERROR(INDEX(($AL$4:$AS$53,$AC$4:$AJ$105,$T$4:$AA$156),,3,$B$16)),"",INDEX(($AL$4:$AS$53,$AC$4:$AJ$105,$T$4:$AA$156),,5,$B$16))</f>
        <v>-1.1950030105613685E-2</v>
      </c>
      <c r="AZ23" s="75">
        <f>IF(ISERROR(INDEX(($AL$4:$AS$53,$AC$4:$AJ$105,$T$4:$AA$156),,6,$B$16)),"",INDEX(($AL$4:$AS$53,$AC$4:$AJ$105,$T$4:$AA$156),,6,$B$16))</f>
        <v>0.14246111273920081</v>
      </c>
      <c r="BA23" s="75">
        <f>IF(ISERROR(INDEX(($AL$4:$AS$53,$AC$4:$AJ$105,$T$4:$AA$156),,7,$B$16)),"",INDEX(($AL$4:$AS$53,$AC$4:$AJ$105,$T$4:$AA$156),,7,$B$16))</f>
        <v>0.10300198915999048</v>
      </c>
      <c r="BB23" s="75">
        <f>IF(ISERROR(INDEX(($AL$4:$AS$53,$AC$4:$AJ$105,$T$4:$AA$156),,8,$B$16)),"",INDEX(($AL$4:$AS$53,$AC$4:$AJ$105,$T$4:$AA$156),,8,$B$16))</f>
        <v>6.5724606424430565E-2</v>
      </c>
    </row>
    <row r="24" spans="1:54">
      <c r="J24" s="99">
        <v>40965</v>
      </c>
      <c r="K24" s="87">
        <v>2648.0169999999998</v>
      </c>
      <c r="L24" s="87">
        <v>2439.6280000000002</v>
      </c>
      <c r="M24" s="87">
        <v>5133.1899000000003</v>
      </c>
      <c r="N24" s="107">
        <v>40965</v>
      </c>
      <c r="O24" s="87">
        <v>1490.72</v>
      </c>
      <c r="P24" s="87">
        <v>6703.21</v>
      </c>
      <c r="Q24" s="87">
        <v>1891.06</v>
      </c>
      <c r="R24" s="87">
        <v>2549.6951434944776</v>
      </c>
      <c r="T24" s="74">
        <f t="shared" si="1"/>
        <v>40965</v>
      </c>
      <c r="U24" s="75">
        <f t="shared" si="5"/>
        <v>-8.0393994631160481E-3</v>
      </c>
      <c r="V24" s="75">
        <f t="shared" si="6"/>
        <v>2.6586836289779203E-3</v>
      </c>
      <c r="W24" s="75">
        <f t="shared" si="7"/>
        <v>-3.5743042485021248E-2</v>
      </c>
      <c r="X24" s="75">
        <f t="shared" si="8"/>
        <v>-5.5364396200470067E-2</v>
      </c>
      <c r="Y24" s="75">
        <f t="shared" si="9"/>
        <v>1.3319526537769688E-2</v>
      </c>
      <c r="Z24" s="75">
        <f t="shared" si="10"/>
        <v>-4.2666072676096234E-2</v>
      </c>
      <c r="AA24" s="75">
        <f t="shared" si="10"/>
        <v>-7.163523578970421E-2</v>
      </c>
      <c r="AC24" s="74">
        <f t="shared" si="12"/>
        <v>41336</v>
      </c>
      <c r="AD24" s="75">
        <f t="shared" si="18"/>
        <v>0.16385199811958073</v>
      </c>
      <c r="AE24" s="75">
        <f t="shared" si="20"/>
        <v>0.13102342140066314</v>
      </c>
      <c r="AF24" s="75">
        <f t="shared" si="21"/>
        <v>0.53113617516619027</v>
      </c>
      <c r="AG24" s="75">
        <f t="shared" si="22"/>
        <v>0.31487151448879169</v>
      </c>
      <c r="AH24" s="75">
        <f t="shared" si="23"/>
        <v>0.69763304317700925</v>
      </c>
      <c r="AI24" s="75">
        <f t="shared" si="24"/>
        <v>0.3483875138855419</v>
      </c>
      <c r="AJ24" s="75">
        <f t="shared" si="14"/>
        <v>5.1293548210866069E-2</v>
      </c>
      <c r="AL24" s="74">
        <f t="shared" si="15"/>
        <v>41700</v>
      </c>
      <c r="AM24" s="75">
        <f t="shared" si="19"/>
        <v>-0.11729230774216648</v>
      </c>
      <c r="AN24" s="75">
        <f t="shared" si="25"/>
        <v>-7.7124209993420512E-2</v>
      </c>
      <c r="AO24" s="75">
        <f t="shared" si="26"/>
        <v>-5.7775073478376071E-2</v>
      </c>
      <c r="AP24" s="75">
        <f t="shared" si="27"/>
        <v>-8.3384413428731041E-2</v>
      </c>
      <c r="AQ24" s="75">
        <f t="shared" si="28"/>
        <v>7.9259148331550344E-2</v>
      </c>
      <c r="AR24" s="75">
        <f t="shared" si="29"/>
        <v>7.6956767706261253E-2</v>
      </c>
      <c r="AS24" s="75">
        <f t="shared" si="17"/>
        <v>3.1460320773727402E-2</v>
      </c>
      <c r="AU24" s="74">
        <f>IF(ISERROR(INDEX(($AL$4:$AS$53,$AC$4:$AJ$105,$T$4:$AA$156),,1,$B$16)),"",INDEX(($AL$4:$AS$53,$AC$4:$AJ$105,$T$4:$AA$156),,1,$B$16))</f>
        <v>41700</v>
      </c>
      <c r="AV24" s="75">
        <f>IF(ISERROR(INDEX(($AL$4:$AS$53,$AC$4:$AJ$105,$T$4:$AA$156),,2,$B$16)),"",INDEX(($AL$4:$AS$53,$AC$4:$AJ$105,$T$4:$AA$156),,2,$B$16))</f>
        <v>-0.11729230774216648</v>
      </c>
      <c r="AW24" s="75">
        <f>IF(ISERROR(INDEX(($AL$4:$AS$53,$AC$4:$AJ$105,$T$4:$AA$156),,3,$B$16)),"",INDEX(($AL$4:$AS$53,$AC$4:$AJ$105,$T$4:$AA$156),,3,$B$16))</f>
        <v>-7.7124209993420512E-2</v>
      </c>
      <c r="AX24" s="75">
        <f>IF(ISERROR(INDEX(($AL$4:$AS$53,$AC$4:$AJ$105,$T$4:$AA$156),,3,$B$16)),"",INDEX(($AL$4:$AS$53,$AC$4:$AJ$105,$T$4:$AA$156),,4,$B$16))</f>
        <v>-5.7775073478376071E-2</v>
      </c>
      <c r="AY24" s="75">
        <f>IF(ISERROR(INDEX(($AL$4:$AS$53,$AC$4:$AJ$105,$T$4:$AA$156),,3,$B$16)),"",INDEX(($AL$4:$AS$53,$AC$4:$AJ$105,$T$4:$AA$156),,5,$B$16))</f>
        <v>-8.3384413428731041E-2</v>
      </c>
      <c r="AZ24" s="75">
        <f>IF(ISERROR(INDEX(($AL$4:$AS$53,$AC$4:$AJ$105,$T$4:$AA$156),,6,$B$16)),"",INDEX(($AL$4:$AS$53,$AC$4:$AJ$105,$T$4:$AA$156),,6,$B$16))</f>
        <v>7.9259148331550344E-2</v>
      </c>
      <c r="BA24" s="75">
        <f>IF(ISERROR(INDEX(($AL$4:$AS$53,$AC$4:$AJ$105,$T$4:$AA$156),,7,$B$16)),"",INDEX(($AL$4:$AS$53,$AC$4:$AJ$105,$T$4:$AA$156),,7,$B$16))</f>
        <v>7.6956767706261253E-2</v>
      </c>
      <c r="BB24" s="75">
        <f>IF(ISERROR(INDEX(($AL$4:$AS$53,$AC$4:$AJ$105,$T$4:$AA$156),,8,$B$16)),"",INDEX(($AL$4:$AS$53,$AC$4:$AJ$105,$T$4:$AA$156),,8,$B$16))</f>
        <v>3.1460320773727402E-2</v>
      </c>
    </row>
    <row r="25" spans="1:54">
      <c r="J25" s="99">
        <v>40972</v>
      </c>
      <c r="K25" s="87">
        <v>2679.9340000000002</v>
      </c>
      <c r="L25" s="87">
        <v>2460.6930000000002</v>
      </c>
      <c r="M25" s="87">
        <v>5207.4291999999996</v>
      </c>
      <c r="N25" s="107">
        <v>40972</v>
      </c>
      <c r="O25" s="87">
        <v>1499.59</v>
      </c>
      <c r="P25" s="87">
        <v>6982.48</v>
      </c>
      <c r="Q25" s="87">
        <v>1921.25</v>
      </c>
      <c r="R25" s="87">
        <v>2639.5205084808813</v>
      </c>
      <c r="T25" s="74">
        <f t="shared" si="1"/>
        <v>40972</v>
      </c>
      <c r="U25" s="75">
        <f t="shared" si="5"/>
        <v>3.9168706391288222E-3</v>
      </c>
      <c r="V25" s="75">
        <f t="shared" si="6"/>
        <v>1.131615319837298E-2</v>
      </c>
      <c r="W25" s="75">
        <f t="shared" si="7"/>
        <v>-2.1797374598072183E-2</v>
      </c>
      <c r="X25" s="75">
        <f t="shared" si="8"/>
        <v>-4.974367748354025E-2</v>
      </c>
      <c r="Y25" s="75">
        <f t="shared" si="9"/>
        <v>5.5536575410802369E-2</v>
      </c>
      <c r="Z25" s="75">
        <f t="shared" si="10"/>
        <v>-2.7382627800783599E-2</v>
      </c>
      <c r="AA25" s="75">
        <f t="shared" si="10"/>
        <v>-3.8929088939765322E-2</v>
      </c>
      <c r="AC25" s="74">
        <f t="shared" si="12"/>
        <v>41343</v>
      </c>
      <c r="AD25" s="75">
        <f t="shared" si="18"/>
        <v>0.13685411838789818</v>
      </c>
      <c r="AE25" s="75">
        <f t="shared" si="20"/>
        <v>0.11142050332451503</v>
      </c>
      <c r="AF25" s="75">
        <f t="shared" si="21"/>
        <v>0.40686582585356001</v>
      </c>
      <c r="AG25" s="75">
        <f t="shared" si="22"/>
        <v>0.22846207920018746</v>
      </c>
      <c r="AH25" s="75">
        <f t="shared" si="23"/>
        <v>0.5171317424111197</v>
      </c>
      <c r="AI25" s="75">
        <f t="shared" si="24"/>
        <v>0.34258056553094196</v>
      </c>
      <c r="AJ25" s="75">
        <f t="shared" si="14"/>
        <v>9.1974932152193878E-2</v>
      </c>
      <c r="AL25" s="74">
        <f t="shared" si="15"/>
        <v>41707</v>
      </c>
      <c r="AM25" s="75">
        <f t="shared" si="19"/>
        <v>-0.12159166589697079</v>
      </c>
      <c r="AN25" s="75">
        <f t="shared" si="25"/>
        <v>-7.6403431372989106E-2</v>
      </c>
      <c r="AO25" s="75">
        <f t="shared" si="26"/>
        <v>-5.5188953378747629E-2</v>
      </c>
      <c r="AP25" s="75">
        <f t="shared" si="27"/>
        <v>-8.4865284159022725E-2</v>
      </c>
      <c r="AQ25" s="75">
        <f t="shared" si="28"/>
        <v>0.1123515641961339</v>
      </c>
      <c r="AR25" s="75">
        <f t="shared" si="29"/>
        <v>9.6308192054309405E-2</v>
      </c>
      <c r="AS25" s="75">
        <f t="shared" si="17"/>
        <v>0.10481130058614152</v>
      </c>
      <c r="AU25" s="74">
        <f>IF(ISERROR(INDEX(($AL$4:$AS$53,$AC$4:$AJ$105,$T$4:$AA$156),,1,$B$16)),"",INDEX(($AL$4:$AS$53,$AC$4:$AJ$105,$T$4:$AA$156),,1,$B$16))</f>
        <v>41707</v>
      </c>
      <c r="AV25" s="75">
        <f>IF(ISERROR(INDEX(($AL$4:$AS$53,$AC$4:$AJ$105,$T$4:$AA$156),,2,$B$16)),"",INDEX(($AL$4:$AS$53,$AC$4:$AJ$105,$T$4:$AA$156),,2,$B$16))</f>
        <v>-0.12159166589697079</v>
      </c>
      <c r="AW25" s="75">
        <f>IF(ISERROR(INDEX(($AL$4:$AS$53,$AC$4:$AJ$105,$T$4:$AA$156),,3,$B$16)),"",INDEX(($AL$4:$AS$53,$AC$4:$AJ$105,$T$4:$AA$156),,3,$B$16))</f>
        <v>-7.6403431372989106E-2</v>
      </c>
      <c r="AX25" s="75">
        <f>IF(ISERROR(INDEX(($AL$4:$AS$53,$AC$4:$AJ$105,$T$4:$AA$156),,3,$B$16)),"",INDEX(($AL$4:$AS$53,$AC$4:$AJ$105,$T$4:$AA$156),,4,$B$16))</f>
        <v>-5.5188953378747629E-2</v>
      </c>
      <c r="AY25" s="75">
        <f>IF(ISERROR(INDEX(($AL$4:$AS$53,$AC$4:$AJ$105,$T$4:$AA$156),,3,$B$16)),"",INDEX(($AL$4:$AS$53,$AC$4:$AJ$105,$T$4:$AA$156),,5,$B$16))</f>
        <v>-8.4865284159022725E-2</v>
      </c>
      <c r="AZ25" s="75">
        <f>IF(ISERROR(INDEX(($AL$4:$AS$53,$AC$4:$AJ$105,$T$4:$AA$156),,6,$B$16)),"",INDEX(($AL$4:$AS$53,$AC$4:$AJ$105,$T$4:$AA$156),,6,$B$16))</f>
        <v>0.1123515641961339</v>
      </c>
      <c r="BA25" s="75">
        <f>IF(ISERROR(INDEX(($AL$4:$AS$53,$AC$4:$AJ$105,$T$4:$AA$156),,7,$B$16)),"",INDEX(($AL$4:$AS$53,$AC$4:$AJ$105,$T$4:$AA$156),,7,$B$16))</f>
        <v>9.6308192054309405E-2</v>
      </c>
      <c r="BB25" s="75">
        <f>IF(ISERROR(INDEX(($AL$4:$AS$53,$AC$4:$AJ$105,$T$4:$AA$156),,8,$B$16)),"",INDEX(($AL$4:$AS$53,$AC$4:$AJ$105,$T$4:$AA$156),,8,$B$16))</f>
        <v>0.10481130058614152</v>
      </c>
    </row>
    <row r="26" spans="1:54">
      <c r="A26" s="77" t="s">
        <v>120</v>
      </c>
      <c r="J26" s="99">
        <v>40979</v>
      </c>
      <c r="K26" s="87">
        <v>2664.3020000000001</v>
      </c>
      <c r="L26" s="87">
        <v>2439.462</v>
      </c>
      <c r="M26" s="87">
        <v>5171.6918999999998</v>
      </c>
      <c r="N26" s="107">
        <v>40979</v>
      </c>
      <c r="O26" s="87">
        <v>1478.5</v>
      </c>
      <c r="P26" s="87">
        <v>6957.74</v>
      </c>
      <c r="Q26" s="87">
        <v>1919.61</v>
      </c>
      <c r="R26" s="87">
        <v>2607.9951240478595</v>
      </c>
      <c r="T26" s="74">
        <f t="shared" si="1"/>
        <v>40979</v>
      </c>
      <c r="U26" s="75">
        <f t="shared" si="5"/>
        <v>-1.9389558557889597E-3</v>
      </c>
      <c r="V26" s="75">
        <f t="shared" si="6"/>
        <v>2.5904595630616978E-3</v>
      </c>
      <c r="W26" s="75">
        <f t="shared" si="7"/>
        <v>-2.851053753167021E-2</v>
      </c>
      <c r="X26" s="75">
        <f t="shared" si="8"/>
        <v>-6.3107934274977961E-2</v>
      </c>
      <c r="Y26" s="75">
        <f t="shared" si="9"/>
        <v>5.1796647065048163E-2</v>
      </c>
      <c r="Z26" s="75">
        <f t="shared" si="10"/>
        <v>-2.8212864620774103E-2</v>
      </c>
      <c r="AA26" s="75">
        <f t="shared" si="10"/>
        <v>-5.0407738126698853E-2</v>
      </c>
      <c r="AC26" s="74">
        <f t="shared" si="12"/>
        <v>41350</v>
      </c>
      <c r="AD26" s="75">
        <f t="shared" si="18"/>
        <v>0.10761255694241778</v>
      </c>
      <c r="AE26" s="75">
        <f t="shared" si="20"/>
        <v>9.2145938320433274E-2</v>
      </c>
      <c r="AF26" s="75">
        <f t="shared" si="21"/>
        <v>0.41110979633851863</v>
      </c>
      <c r="AG26" s="75">
        <f t="shared" si="22"/>
        <v>0.19945325314379447</v>
      </c>
      <c r="AH26" s="75">
        <f t="shared" si="23"/>
        <v>0.54334294405330641</v>
      </c>
      <c r="AI26" s="75">
        <f t="shared" si="24"/>
        <v>0.33606244232724625</v>
      </c>
      <c r="AJ26" s="75">
        <f t="shared" si="14"/>
        <v>4.087464179486E-2</v>
      </c>
      <c r="AL26" s="74">
        <f t="shared" si="15"/>
        <v>41714</v>
      </c>
      <c r="AM26" s="75">
        <f t="shared" si="19"/>
        <v>-0.14003276473076043</v>
      </c>
      <c r="AN26" s="75">
        <f t="shared" si="25"/>
        <v>-0.10044539271663533</v>
      </c>
      <c r="AO26" s="75">
        <f t="shared" si="26"/>
        <v>-8.6045505537282074E-2</v>
      </c>
      <c r="AP26" s="75">
        <f t="shared" si="27"/>
        <v>-0.10078057618347602</v>
      </c>
      <c r="AQ26" s="75">
        <f t="shared" si="28"/>
        <v>5.0253755095343466E-2</v>
      </c>
      <c r="AR26" s="75">
        <f t="shared" si="29"/>
        <v>4.8009927550778375E-2</v>
      </c>
      <c r="AS26" s="75">
        <f t="shared" si="17"/>
        <v>7.8062522853740601E-2</v>
      </c>
      <c r="AU26" s="74">
        <f>IF(ISERROR(INDEX(($AL$4:$AS$53,$AC$4:$AJ$105,$T$4:$AA$156),,1,$B$16)),"",INDEX(($AL$4:$AS$53,$AC$4:$AJ$105,$T$4:$AA$156),,1,$B$16))</f>
        <v>41714</v>
      </c>
      <c r="AV26" s="75">
        <f>IF(ISERROR(INDEX(($AL$4:$AS$53,$AC$4:$AJ$105,$T$4:$AA$156),,2,$B$16)),"",INDEX(($AL$4:$AS$53,$AC$4:$AJ$105,$T$4:$AA$156),,2,$B$16))</f>
        <v>-0.14003276473076043</v>
      </c>
      <c r="AW26" s="75">
        <f>IF(ISERROR(INDEX(($AL$4:$AS$53,$AC$4:$AJ$105,$T$4:$AA$156),,3,$B$16)),"",INDEX(($AL$4:$AS$53,$AC$4:$AJ$105,$T$4:$AA$156),,3,$B$16))</f>
        <v>-0.10044539271663533</v>
      </c>
      <c r="AX26" s="75">
        <f>IF(ISERROR(INDEX(($AL$4:$AS$53,$AC$4:$AJ$105,$T$4:$AA$156),,3,$B$16)),"",INDEX(($AL$4:$AS$53,$AC$4:$AJ$105,$T$4:$AA$156),,4,$B$16))</f>
        <v>-8.6045505537282074E-2</v>
      </c>
      <c r="AY26" s="75">
        <f>IF(ISERROR(INDEX(($AL$4:$AS$53,$AC$4:$AJ$105,$T$4:$AA$156),,3,$B$16)),"",INDEX(($AL$4:$AS$53,$AC$4:$AJ$105,$T$4:$AA$156),,5,$B$16))</f>
        <v>-0.10078057618347602</v>
      </c>
      <c r="AZ26" s="75">
        <f>IF(ISERROR(INDEX(($AL$4:$AS$53,$AC$4:$AJ$105,$T$4:$AA$156),,6,$B$16)),"",INDEX(($AL$4:$AS$53,$AC$4:$AJ$105,$T$4:$AA$156),,6,$B$16))</f>
        <v>5.0253755095343466E-2</v>
      </c>
      <c r="BA26" s="75">
        <f>IF(ISERROR(INDEX(($AL$4:$AS$53,$AC$4:$AJ$105,$T$4:$AA$156),,7,$B$16)),"",INDEX(($AL$4:$AS$53,$AC$4:$AJ$105,$T$4:$AA$156),,7,$B$16))</f>
        <v>4.8009927550778375E-2</v>
      </c>
      <c r="BB26" s="75">
        <f>IF(ISERROR(INDEX(($AL$4:$AS$53,$AC$4:$AJ$105,$T$4:$AA$156),,8,$B$16)),"",INDEX(($AL$4:$AS$53,$AC$4:$AJ$105,$T$4:$AA$156),,8,$B$16))</f>
        <v>7.8062522853740601E-2</v>
      </c>
    </row>
    <row r="27" spans="1:54">
      <c r="J27" s="99">
        <v>40986</v>
      </c>
      <c r="K27" s="87">
        <v>2623.52</v>
      </c>
      <c r="L27" s="87">
        <v>2404.7359999999999</v>
      </c>
      <c r="M27" s="87">
        <v>4939.5937999999996</v>
      </c>
      <c r="N27" s="107">
        <v>40986</v>
      </c>
      <c r="O27" s="87">
        <v>1398.81</v>
      </c>
      <c r="P27" s="87">
        <v>7124.45</v>
      </c>
      <c r="Q27" s="87">
        <v>1875.83</v>
      </c>
      <c r="R27" s="87">
        <v>2568.1805889789898</v>
      </c>
      <c r="T27" s="74">
        <f t="shared" si="1"/>
        <v>40986</v>
      </c>
      <c r="U27" s="75">
        <f t="shared" si="5"/>
        <v>-1.7216099926652406E-2</v>
      </c>
      <c r="V27" s="75">
        <f t="shared" si="6"/>
        <v>-1.168152184053739E-2</v>
      </c>
      <c r="W27" s="75">
        <f t="shared" si="7"/>
        <v>-7.2109588435866789E-2</v>
      </c>
      <c r="X27" s="75">
        <f t="shared" si="8"/>
        <v>-0.11360568788852343</v>
      </c>
      <c r="Y27" s="75">
        <f t="shared" si="9"/>
        <v>7.6998080149959902E-2</v>
      </c>
      <c r="Z27" s="75">
        <f t="shared" si="10"/>
        <v>-5.037613777881278E-2</v>
      </c>
      <c r="AA27" s="75">
        <f t="shared" si="10"/>
        <v>-6.4904534559661831E-2</v>
      </c>
      <c r="AC27" s="74">
        <f t="shared" si="12"/>
        <v>41357</v>
      </c>
      <c r="AD27" s="75">
        <f t="shared" si="18"/>
        <v>0.14181725572215131</v>
      </c>
      <c r="AE27" s="75">
        <f t="shared" si="20"/>
        <v>0.11605435609483217</v>
      </c>
      <c r="AF27" s="75">
        <f t="shared" si="21"/>
        <v>0.46029226432701265</v>
      </c>
      <c r="AG27" s="75">
        <f t="shared" si="22"/>
        <v>0.27197531828477706</v>
      </c>
      <c r="AH27" s="75">
        <f t="shared" si="23"/>
        <v>0.60570685739170127</v>
      </c>
      <c r="AI27" s="75">
        <f t="shared" si="24"/>
        <v>0.49210360818380039</v>
      </c>
      <c r="AJ27" s="75">
        <f t="shared" si="14"/>
        <v>2.212884018130179E-2</v>
      </c>
      <c r="AL27" s="74">
        <f t="shared" si="15"/>
        <v>41721</v>
      </c>
      <c r="AM27" s="75">
        <f t="shared" si="19"/>
        <v>-0.12546445059120737</v>
      </c>
      <c r="AN27" s="75">
        <f t="shared" si="25"/>
        <v>-8.1021171862167174E-2</v>
      </c>
      <c r="AO27" s="75">
        <f t="shared" si="26"/>
        <v>-0.10143326601909963</v>
      </c>
      <c r="AP27" s="75">
        <f t="shared" si="27"/>
        <v>-0.12945413911505776</v>
      </c>
      <c r="AQ27" s="75">
        <f t="shared" si="28"/>
        <v>3.8016332327102331E-2</v>
      </c>
      <c r="AR27" s="75">
        <f t="shared" si="29"/>
        <v>5.1933500009124556E-2</v>
      </c>
      <c r="AS27" s="75">
        <f t="shared" si="17"/>
        <v>5.862081304732536E-3</v>
      </c>
      <c r="AU27" s="74">
        <f>IF(ISERROR(INDEX(($AL$4:$AS$53,$AC$4:$AJ$105,$T$4:$AA$156),,1,$B$16)),"",INDEX(($AL$4:$AS$53,$AC$4:$AJ$105,$T$4:$AA$156),,1,$B$16))</f>
        <v>41721</v>
      </c>
      <c r="AV27" s="75">
        <f>IF(ISERROR(INDEX(($AL$4:$AS$53,$AC$4:$AJ$105,$T$4:$AA$156),,2,$B$16)),"",INDEX(($AL$4:$AS$53,$AC$4:$AJ$105,$T$4:$AA$156),,2,$B$16))</f>
        <v>-0.12546445059120737</v>
      </c>
      <c r="AW27" s="75">
        <f>IF(ISERROR(INDEX(($AL$4:$AS$53,$AC$4:$AJ$105,$T$4:$AA$156),,3,$B$16)),"",INDEX(($AL$4:$AS$53,$AC$4:$AJ$105,$T$4:$AA$156),,3,$B$16))</f>
        <v>-8.1021171862167174E-2</v>
      </c>
      <c r="AX27" s="75">
        <f>IF(ISERROR(INDEX(($AL$4:$AS$53,$AC$4:$AJ$105,$T$4:$AA$156),,3,$B$16)),"",INDEX(($AL$4:$AS$53,$AC$4:$AJ$105,$T$4:$AA$156),,4,$B$16))</f>
        <v>-0.10143326601909963</v>
      </c>
      <c r="AY27" s="75">
        <f>IF(ISERROR(INDEX(($AL$4:$AS$53,$AC$4:$AJ$105,$T$4:$AA$156),,3,$B$16)),"",INDEX(($AL$4:$AS$53,$AC$4:$AJ$105,$T$4:$AA$156),,5,$B$16))</f>
        <v>-0.12945413911505776</v>
      </c>
      <c r="AZ27" s="75">
        <f>IF(ISERROR(INDEX(($AL$4:$AS$53,$AC$4:$AJ$105,$T$4:$AA$156),,6,$B$16)),"",INDEX(($AL$4:$AS$53,$AC$4:$AJ$105,$T$4:$AA$156),,6,$B$16))</f>
        <v>3.8016332327102331E-2</v>
      </c>
      <c r="BA27" s="75">
        <f>IF(ISERROR(INDEX(($AL$4:$AS$53,$AC$4:$AJ$105,$T$4:$AA$156),,7,$B$16)),"",INDEX(($AL$4:$AS$53,$AC$4:$AJ$105,$T$4:$AA$156),,7,$B$16))</f>
        <v>5.1933500009124556E-2</v>
      </c>
      <c r="BB27" s="75">
        <f>IF(ISERROR(INDEX(($AL$4:$AS$53,$AC$4:$AJ$105,$T$4:$AA$156),,8,$B$16)),"",INDEX(($AL$4:$AS$53,$AC$4:$AJ$105,$T$4:$AA$156),,8,$B$16))</f>
        <v>5.862081304732536E-3</v>
      </c>
    </row>
    <row r="28" spans="1:54">
      <c r="J28" s="99">
        <v>40993</v>
      </c>
      <c r="K28" s="87">
        <v>2552.94</v>
      </c>
      <c r="L28" s="87">
        <v>2349.5390000000002</v>
      </c>
      <c r="M28" s="87">
        <v>4784.5630000000001</v>
      </c>
      <c r="N28" s="107">
        <v>40993</v>
      </c>
      <c r="O28" s="87">
        <v>1339.58</v>
      </c>
      <c r="P28" s="87">
        <v>6757.04</v>
      </c>
      <c r="Q28" s="87">
        <v>1814.38</v>
      </c>
      <c r="R28" s="87">
        <v>2549.4752569771013</v>
      </c>
      <c r="T28" s="74">
        <f t="shared" si="1"/>
        <v>40993</v>
      </c>
      <c r="U28" s="75">
        <f t="shared" si="5"/>
        <v>-4.3655725950916269E-2</v>
      </c>
      <c r="V28" s="75">
        <f t="shared" si="6"/>
        <v>-3.4366845734290274E-2</v>
      </c>
      <c r="W28" s="75">
        <f t="shared" si="7"/>
        <v>-0.10123173868577517</v>
      </c>
      <c r="X28" s="75">
        <f t="shared" si="8"/>
        <v>-0.15113840148533986</v>
      </c>
      <c r="Y28" s="75">
        <f t="shared" si="9"/>
        <v>2.1456969660322622E-2</v>
      </c>
      <c r="Z28" s="75">
        <f t="shared" si="10"/>
        <v>-8.1484706430285381E-2</v>
      </c>
      <c r="AA28" s="75">
        <f t="shared" si="10"/>
        <v>-7.1715298261242455E-2</v>
      </c>
      <c r="AC28" s="74">
        <f t="shared" si="12"/>
        <v>41364</v>
      </c>
      <c r="AD28" s="75">
        <f t="shared" si="18"/>
        <v>8.8080097474778629E-2</v>
      </c>
      <c r="AE28" s="75">
        <f t="shared" si="20"/>
        <v>7.2118797662126255E-2</v>
      </c>
      <c r="AF28" s="75">
        <f t="shared" si="21"/>
        <v>0.39070641769363235</v>
      </c>
      <c r="AG28" s="75">
        <f t="shared" si="22"/>
        <v>0.19129110364758262</v>
      </c>
      <c r="AH28" s="75">
        <f t="shared" si="23"/>
        <v>0.47535667858698116</v>
      </c>
      <c r="AI28" s="75">
        <f t="shared" si="24"/>
        <v>0.42904414573794658</v>
      </c>
      <c r="AJ28" s="75">
        <f t="shared" si="14"/>
        <v>1.6889235959302695E-2</v>
      </c>
      <c r="AL28" s="74">
        <f t="shared" si="15"/>
        <v>41728</v>
      </c>
      <c r="AM28" s="75">
        <f t="shared" si="19"/>
        <v>-0.12823251940038261</v>
      </c>
      <c r="AN28" s="75">
        <f t="shared" si="25"/>
        <v>-8.3672254870192586E-2</v>
      </c>
      <c r="AO28" s="75">
        <f t="shared" si="26"/>
        <v>-0.15982163345192113</v>
      </c>
      <c r="AP28" s="75">
        <f t="shared" si="27"/>
        <v>-0.17107040374069027</v>
      </c>
      <c r="AQ28" s="75">
        <f t="shared" si="28"/>
        <v>-4.9203338690504417E-3</v>
      </c>
      <c r="AR28" s="75">
        <f t="shared" si="29"/>
        <v>1.7077577239629882E-2</v>
      </c>
      <c r="AS28" s="75">
        <f t="shared" si="17"/>
        <v>2.1892832044213772E-2</v>
      </c>
      <c r="AU28" s="74">
        <f>IF(ISERROR(INDEX(($AL$4:$AS$53,$AC$4:$AJ$105,$T$4:$AA$156),,1,$B$16)),"",INDEX(($AL$4:$AS$53,$AC$4:$AJ$105,$T$4:$AA$156),,1,$B$16))</f>
        <v>41728</v>
      </c>
      <c r="AV28" s="75">
        <f>IF(ISERROR(INDEX(($AL$4:$AS$53,$AC$4:$AJ$105,$T$4:$AA$156),,2,$B$16)),"",INDEX(($AL$4:$AS$53,$AC$4:$AJ$105,$T$4:$AA$156),,2,$B$16))</f>
        <v>-0.12823251940038261</v>
      </c>
      <c r="AW28" s="75">
        <f>IF(ISERROR(INDEX(($AL$4:$AS$53,$AC$4:$AJ$105,$T$4:$AA$156),,3,$B$16)),"",INDEX(($AL$4:$AS$53,$AC$4:$AJ$105,$T$4:$AA$156),,3,$B$16))</f>
        <v>-8.3672254870192586E-2</v>
      </c>
      <c r="AX28" s="75">
        <f>IF(ISERROR(INDEX(($AL$4:$AS$53,$AC$4:$AJ$105,$T$4:$AA$156),,3,$B$16)),"",INDEX(($AL$4:$AS$53,$AC$4:$AJ$105,$T$4:$AA$156),,4,$B$16))</f>
        <v>-0.15982163345192113</v>
      </c>
      <c r="AY28" s="75">
        <f>IF(ISERROR(INDEX(($AL$4:$AS$53,$AC$4:$AJ$105,$T$4:$AA$156),,3,$B$16)),"",INDEX(($AL$4:$AS$53,$AC$4:$AJ$105,$T$4:$AA$156),,5,$B$16))</f>
        <v>-0.17107040374069027</v>
      </c>
      <c r="AZ28" s="75">
        <f>IF(ISERROR(INDEX(($AL$4:$AS$53,$AC$4:$AJ$105,$T$4:$AA$156),,6,$B$16)),"",INDEX(($AL$4:$AS$53,$AC$4:$AJ$105,$T$4:$AA$156),,6,$B$16))</f>
        <v>-4.9203338690504417E-3</v>
      </c>
      <c r="BA28" s="75">
        <f>IF(ISERROR(INDEX(($AL$4:$AS$53,$AC$4:$AJ$105,$T$4:$AA$156),,7,$B$16)),"",INDEX(($AL$4:$AS$53,$AC$4:$AJ$105,$T$4:$AA$156),,7,$B$16))</f>
        <v>1.7077577239629882E-2</v>
      </c>
      <c r="BB28" s="75">
        <f>IF(ISERROR(INDEX(($AL$4:$AS$53,$AC$4:$AJ$105,$T$4:$AA$156),,8,$B$16)),"",INDEX(($AL$4:$AS$53,$AC$4:$AJ$105,$T$4:$AA$156),,8,$B$16))</f>
        <v>2.1892832044213772E-2</v>
      </c>
    </row>
    <row r="29" spans="1:54">
      <c r="J29" s="99">
        <v>41000</v>
      </c>
      <c r="K29" s="87">
        <v>2454.8989999999999</v>
      </c>
      <c r="L29" s="87">
        <v>2262.788</v>
      </c>
      <c r="M29" s="87">
        <v>4555.2143999999998</v>
      </c>
      <c r="N29" s="107">
        <v>41000</v>
      </c>
      <c r="O29" s="87">
        <v>1272.33</v>
      </c>
      <c r="P29" s="87">
        <v>6380.09</v>
      </c>
      <c r="Q29" s="87">
        <v>1693.15</v>
      </c>
      <c r="R29" s="87">
        <v>2574.1486795708433</v>
      </c>
      <c r="T29" s="74">
        <f t="shared" si="1"/>
        <v>41000</v>
      </c>
      <c r="U29" s="75">
        <f t="shared" si="5"/>
        <v>-8.0382381873909448E-2</v>
      </c>
      <c r="V29" s="75">
        <f t="shared" si="6"/>
        <v>-7.0020495988959208E-2</v>
      </c>
      <c r="W29" s="75">
        <f t="shared" si="7"/>
        <v>-0.14431430285241942</v>
      </c>
      <c r="X29" s="75">
        <f t="shared" si="8"/>
        <v>-0.19375320799193962</v>
      </c>
      <c r="Y29" s="75">
        <f t="shared" si="9"/>
        <v>-3.5526295898777094E-2</v>
      </c>
      <c r="Z29" s="75">
        <f t="shared" si="10"/>
        <v>-0.14285641965433793</v>
      </c>
      <c r="AA29" s="75">
        <f t="shared" si="10"/>
        <v>-6.2731504176312458E-2</v>
      </c>
      <c r="AC29" s="74">
        <f t="shared" si="12"/>
        <v>41371</v>
      </c>
      <c r="AD29" s="75">
        <f t="shared" si="18"/>
        <v>8.3049366230780297E-2</v>
      </c>
      <c r="AE29" s="75">
        <f t="shared" si="20"/>
        <v>6.6689707305592316E-2</v>
      </c>
      <c r="AF29" s="75">
        <f t="shared" si="21"/>
        <v>0.34537670158830935</v>
      </c>
      <c r="AG29" s="75">
        <f t="shared" si="22"/>
        <v>0.17484964461454355</v>
      </c>
      <c r="AH29" s="75">
        <f t="shared" si="23"/>
        <v>0.4150633060984632</v>
      </c>
      <c r="AI29" s="75">
        <f t="shared" si="24"/>
        <v>0.41380972252425918</v>
      </c>
      <c r="AJ29" s="75">
        <f t="shared" si="14"/>
        <v>9.0472363152216406E-3</v>
      </c>
      <c r="AL29" s="74">
        <f t="shared" si="15"/>
        <v>41735</v>
      </c>
      <c r="AM29" s="75">
        <f t="shared" si="19"/>
        <v>-0.11465873312948538</v>
      </c>
      <c r="AN29" s="75">
        <f t="shared" si="25"/>
        <v>-7.5989185627871825E-2</v>
      </c>
      <c r="AO29" s="75">
        <f t="shared" si="26"/>
        <v>-0.13461683865296614</v>
      </c>
      <c r="AP29" s="75">
        <f t="shared" si="27"/>
        <v>-0.14559183297080036</v>
      </c>
      <c r="AQ29" s="75">
        <f t="shared" si="28"/>
        <v>3.0024282818526427E-2</v>
      </c>
      <c r="AR29" s="75">
        <f t="shared" si="29"/>
        <v>3.0863003449093984E-2</v>
      </c>
      <c r="AS29" s="75">
        <f t="shared" si="17"/>
        <v>3.0541246632467267E-2</v>
      </c>
      <c r="AU29" s="74">
        <f>IF(ISERROR(INDEX(($AL$4:$AS$53,$AC$4:$AJ$105,$T$4:$AA$156),,1,$B$16)),"",INDEX(($AL$4:$AS$53,$AC$4:$AJ$105,$T$4:$AA$156),,1,$B$16))</f>
        <v>41735</v>
      </c>
      <c r="AV29" s="75">
        <f>IF(ISERROR(INDEX(($AL$4:$AS$53,$AC$4:$AJ$105,$T$4:$AA$156),,2,$B$16)),"",INDEX(($AL$4:$AS$53,$AC$4:$AJ$105,$T$4:$AA$156),,2,$B$16))</f>
        <v>-0.11465873312948538</v>
      </c>
      <c r="AW29" s="75">
        <f>IF(ISERROR(INDEX(($AL$4:$AS$53,$AC$4:$AJ$105,$T$4:$AA$156),,3,$B$16)),"",INDEX(($AL$4:$AS$53,$AC$4:$AJ$105,$T$4:$AA$156),,3,$B$16))</f>
        <v>-7.5989185627871825E-2</v>
      </c>
      <c r="AX29" s="75">
        <f>IF(ISERROR(INDEX(($AL$4:$AS$53,$AC$4:$AJ$105,$T$4:$AA$156),,3,$B$16)),"",INDEX(($AL$4:$AS$53,$AC$4:$AJ$105,$T$4:$AA$156),,4,$B$16))</f>
        <v>-0.13461683865296614</v>
      </c>
      <c r="AY29" s="75">
        <f>IF(ISERROR(INDEX(($AL$4:$AS$53,$AC$4:$AJ$105,$T$4:$AA$156),,3,$B$16)),"",INDEX(($AL$4:$AS$53,$AC$4:$AJ$105,$T$4:$AA$156),,5,$B$16))</f>
        <v>-0.14559183297080036</v>
      </c>
      <c r="AZ29" s="75">
        <f>IF(ISERROR(INDEX(($AL$4:$AS$53,$AC$4:$AJ$105,$T$4:$AA$156),,6,$B$16)),"",INDEX(($AL$4:$AS$53,$AC$4:$AJ$105,$T$4:$AA$156),,6,$B$16))</f>
        <v>3.0024282818526427E-2</v>
      </c>
      <c r="BA29" s="75">
        <f>IF(ISERROR(INDEX(($AL$4:$AS$53,$AC$4:$AJ$105,$T$4:$AA$156),,7,$B$16)),"",INDEX(($AL$4:$AS$53,$AC$4:$AJ$105,$T$4:$AA$156),,7,$B$16))</f>
        <v>3.0863003449093984E-2</v>
      </c>
      <c r="BB29" s="75">
        <f>IF(ISERROR(INDEX(($AL$4:$AS$53,$AC$4:$AJ$105,$T$4:$AA$156),,8,$B$16)),"",INDEX(($AL$4:$AS$53,$AC$4:$AJ$105,$T$4:$AA$156),,8,$B$16))</f>
        <v>3.0541246632467267E-2</v>
      </c>
    </row>
    <row r="30" spans="1:54">
      <c r="J30" s="99">
        <v>41007</v>
      </c>
      <c r="K30" s="87">
        <v>2519.83</v>
      </c>
      <c r="L30" s="87">
        <v>2306.5529999999999</v>
      </c>
      <c r="M30" s="87">
        <v>4769.7206999999999</v>
      </c>
      <c r="N30" s="107">
        <v>41007</v>
      </c>
      <c r="O30" s="87">
        <v>1324.69</v>
      </c>
      <c r="P30" s="87">
        <v>6729.29</v>
      </c>
      <c r="Q30" s="87">
        <v>1757.39</v>
      </c>
      <c r="R30" s="87">
        <v>2629.0871032849554</v>
      </c>
      <c r="T30" s="74">
        <f t="shared" si="1"/>
        <v>41007</v>
      </c>
      <c r="U30" s="75">
        <f t="shared" si="5"/>
        <v>-5.6058899904775417E-2</v>
      </c>
      <c r="V30" s="75">
        <f t="shared" si="6"/>
        <v>-5.2033590899731696E-2</v>
      </c>
      <c r="W30" s="75">
        <f t="shared" si="7"/>
        <v>-0.10401982783099173</v>
      </c>
      <c r="X30" s="75">
        <f t="shared" si="8"/>
        <v>-0.16057385827170811</v>
      </c>
      <c r="Y30" s="75">
        <f t="shared" si="9"/>
        <v>1.7262021738144506E-2</v>
      </c>
      <c r="Z30" s="75">
        <f t="shared" si="10"/>
        <v>-0.11033543592495465</v>
      </c>
      <c r="AA30" s="75">
        <f t="shared" si="10"/>
        <v>-4.2727976732033324E-2</v>
      </c>
      <c r="AC30" s="74">
        <f t="shared" si="12"/>
        <v>41378</v>
      </c>
      <c r="AD30" s="75">
        <f t="shared" si="18"/>
        <v>7.3701782647640268E-2</v>
      </c>
      <c r="AE30" s="75">
        <f t="shared" si="20"/>
        <v>5.7814587408786311E-2</v>
      </c>
      <c r="AF30" s="75">
        <f t="shared" si="21"/>
        <v>0.34619205941489395</v>
      </c>
      <c r="AG30" s="75">
        <f t="shared" si="22"/>
        <v>0.1595797859876591</v>
      </c>
      <c r="AH30" s="75">
        <f t="shared" si="23"/>
        <v>0.39713426785578432</v>
      </c>
      <c r="AI30" s="75">
        <f t="shared" si="24"/>
        <v>0.38668516113106199</v>
      </c>
      <c r="AJ30" s="75">
        <f t="shared" si="14"/>
        <v>-4.4887885874666966E-2</v>
      </c>
      <c r="AL30" s="74">
        <f t="shared" si="15"/>
        <v>41742</v>
      </c>
      <c r="AM30" s="75">
        <f t="shared" si="19"/>
        <v>-8.014638802061802E-2</v>
      </c>
      <c r="AN30" s="75">
        <f t="shared" si="25"/>
        <v>-4.3805028934369772E-2</v>
      </c>
      <c r="AO30" s="75">
        <f t="shared" si="26"/>
        <v>-0.1295791185623647</v>
      </c>
      <c r="AP30" s="75">
        <f t="shared" si="27"/>
        <v>-0.14456119033799653</v>
      </c>
      <c r="AQ30" s="75">
        <f t="shared" si="28"/>
        <v>1.4419938708990943E-2</v>
      </c>
      <c r="AR30" s="75">
        <f t="shared" si="29"/>
        <v>3.6498348449732543E-2</v>
      </c>
      <c r="AS30" s="75">
        <f t="shared" si="17"/>
        <v>4.6797074980690301E-2</v>
      </c>
      <c r="AU30" s="74">
        <f>IF(ISERROR(INDEX(($AL$4:$AS$53,$AC$4:$AJ$105,$T$4:$AA$156),,1,$B$16)),"",INDEX(($AL$4:$AS$53,$AC$4:$AJ$105,$T$4:$AA$156),,1,$B$16))</f>
        <v>41742</v>
      </c>
      <c r="AV30" s="75">
        <f>IF(ISERROR(INDEX(($AL$4:$AS$53,$AC$4:$AJ$105,$T$4:$AA$156),,2,$B$16)),"",INDEX(($AL$4:$AS$53,$AC$4:$AJ$105,$T$4:$AA$156),,2,$B$16))</f>
        <v>-8.014638802061802E-2</v>
      </c>
      <c r="AW30" s="75">
        <f>IF(ISERROR(INDEX(($AL$4:$AS$53,$AC$4:$AJ$105,$T$4:$AA$156),,3,$B$16)),"",INDEX(($AL$4:$AS$53,$AC$4:$AJ$105,$T$4:$AA$156),,3,$B$16))</f>
        <v>-4.3805028934369772E-2</v>
      </c>
      <c r="AX30" s="75">
        <f>IF(ISERROR(INDEX(($AL$4:$AS$53,$AC$4:$AJ$105,$T$4:$AA$156),,3,$B$16)),"",INDEX(($AL$4:$AS$53,$AC$4:$AJ$105,$T$4:$AA$156),,4,$B$16))</f>
        <v>-0.1295791185623647</v>
      </c>
      <c r="AY30" s="75">
        <f>IF(ISERROR(INDEX(($AL$4:$AS$53,$AC$4:$AJ$105,$T$4:$AA$156),,3,$B$16)),"",INDEX(($AL$4:$AS$53,$AC$4:$AJ$105,$T$4:$AA$156),,5,$B$16))</f>
        <v>-0.14456119033799653</v>
      </c>
      <c r="AZ30" s="75">
        <f>IF(ISERROR(INDEX(($AL$4:$AS$53,$AC$4:$AJ$105,$T$4:$AA$156),,6,$B$16)),"",INDEX(($AL$4:$AS$53,$AC$4:$AJ$105,$T$4:$AA$156),,6,$B$16))</f>
        <v>1.4419938708990943E-2</v>
      </c>
      <c r="BA30" s="75">
        <f>IF(ISERROR(INDEX(($AL$4:$AS$53,$AC$4:$AJ$105,$T$4:$AA$156),,7,$B$16)),"",INDEX(($AL$4:$AS$53,$AC$4:$AJ$105,$T$4:$AA$156),,7,$B$16))</f>
        <v>3.6498348449732543E-2</v>
      </c>
      <c r="BB30" s="75">
        <f>IF(ISERROR(INDEX(($AL$4:$AS$53,$AC$4:$AJ$105,$T$4:$AA$156),,8,$B$16)),"",INDEX(($AL$4:$AS$53,$AC$4:$AJ$105,$T$4:$AA$156),,8,$B$16))</f>
        <v>4.6797074980690301E-2</v>
      </c>
    </row>
    <row r="31" spans="1:54">
      <c r="J31" s="99">
        <v>41014</v>
      </c>
      <c r="K31" s="87">
        <v>2580.4540000000002</v>
      </c>
      <c r="L31" s="87">
        <v>2359.1610000000001</v>
      </c>
      <c r="M31" s="87">
        <v>4794.6459999999997</v>
      </c>
      <c r="N31" s="107">
        <v>41014</v>
      </c>
      <c r="O31" s="87">
        <v>1339.64</v>
      </c>
      <c r="P31" s="87">
        <v>6618.41</v>
      </c>
      <c r="Q31" s="87">
        <v>1817.13</v>
      </c>
      <c r="R31" s="87">
        <v>2673.3542773187914</v>
      </c>
      <c r="T31" s="74">
        <f t="shared" si="1"/>
        <v>41014</v>
      </c>
      <c r="U31" s="75">
        <f t="shared" si="5"/>
        <v>-3.3348841983338984E-2</v>
      </c>
      <c r="V31" s="75">
        <f t="shared" si="6"/>
        <v>-3.0412315841258253E-2</v>
      </c>
      <c r="W31" s="75">
        <f t="shared" si="7"/>
        <v>-9.9337672210146999E-2</v>
      </c>
      <c r="X31" s="75">
        <f t="shared" si="8"/>
        <v>-0.15110038084012944</v>
      </c>
      <c r="Y31" s="75">
        <f t="shared" si="9"/>
        <v>5.0037036477146302E-4</v>
      </c>
      <c r="Z31" s="75">
        <f t="shared" si="10"/>
        <v>-8.0092541030911013E-2</v>
      </c>
      <c r="AA31" s="75">
        <f t="shared" si="10"/>
        <v>-2.6609938193569382E-2</v>
      </c>
      <c r="AC31" s="74">
        <f t="shared" si="12"/>
        <v>41385</v>
      </c>
      <c r="AD31" s="75">
        <f t="shared" si="18"/>
        <v>0.10497595837261775</v>
      </c>
      <c r="AE31" s="75">
        <f t="shared" si="20"/>
        <v>7.5964123711933285E-2</v>
      </c>
      <c r="AF31" s="75">
        <f t="shared" si="21"/>
        <v>0.43867001452663357</v>
      </c>
      <c r="AG31" s="75">
        <f t="shared" si="22"/>
        <v>0.21464500507693507</v>
      </c>
      <c r="AH31" s="75">
        <f t="shared" si="23"/>
        <v>0.52323166260059284</v>
      </c>
      <c r="AI31" s="75">
        <f t="shared" si="24"/>
        <v>0.50290641291634586</v>
      </c>
      <c r="AJ31" s="75">
        <f t="shared" si="14"/>
        <v>-4.5021488426276735E-3</v>
      </c>
      <c r="AL31" s="74">
        <f t="shared" si="15"/>
        <v>41749</v>
      </c>
      <c r="AM31" s="75">
        <f t="shared" si="19"/>
        <v>-9.8856880350397858E-2</v>
      </c>
      <c r="AN31" s="75">
        <f t="shared" si="25"/>
        <v>-5.8523094985696633E-2</v>
      </c>
      <c r="AO31" s="75">
        <f t="shared" si="26"/>
        <v>-0.12905401144405071</v>
      </c>
      <c r="AP31" s="75">
        <f t="shared" si="27"/>
        <v>-0.14061220172388544</v>
      </c>
      <c r="AQ31" s="75">
        <f t="shared" si="28"/>
        <v>2.7312259563195829E-2</v>
      </c>
      <c r="AR31" s="75">
        <f t="shared" si="29"/>
        <v>3.4290198368523983E-2</v>
      </c>
      <c r="AS31" s="75">
        <f t="shared" si="17"/>
        <v>1.4565409098100002E-2</v>
      </c>
      <c r="AU31" s="74">
        <f>IF(ISERROR(INDEX(($AL$4:$AS$53,$AC$4:$AJ$105,$T$4:$AA$156),,1,$B$16)),"",INDEX(($AL$4:$AS$53,$AC$4:$AJ$105,$T$4:$AA$156),,1,$B$16))</f>
        <v>41749</v>
      </c>
      <c r="AV31" s="75">
        <f>IF(ISERROR(INDEX(($AL$4:$AS$53,$AC$4:$AJ$105,$T$4:$AA$156),,2,$B$16)),"",INDEX(($AL$4:$AS$53,$AC$4:$AJ$105,$T$4:$AA$156),,2,$B$16))</f>
        <v>-9.8856880350397858E-2</v>
      </c>
      <c r="AW31" s="75">
        <f>IF(ISERROR(INDEX(($AL$4:$AS$53,$AC$4:$AJ$105,$T$4:$AA$156),,3,$B$16)),"",INDEX(($AL$4:$AS$53,$AC$4:$AJ$105,$T$4:$AA$156),,3,$B$16))</f>
        <v>-5.8523094985696633E-2</v>
      </c>
      <c r="AX31" s="75">
        <f>IF(ISERROR(INDEX(($AL$4:$AS$53,$AC$4:$AJ$105,$T$4:$AA$156),,3,$B$16)),"",INDEX(($AL$4:$AS$53,$AC$4:$AJ$105,$T$4:$AA$156),,4,$B$16))</f>
        <v>-0.12905401144405071</v>
      </c>
      <c r="AY31" s="75">
        <f>IF(ISERROR(INDEX(($AL$4:$AS$53,$AC$4:$AJ$105,$T$4:$AA$156),,3,$B$16)),"",INDEX(($AL$4:$AS$53,$AC$4:$AJ$105,$T$4:$AA$156),,5,$B$16))</f>
        <v>-0.14061220172388544</v>
      </c>
      <c r="AZ31" s="75">
        <f>IF(ISERROR(INDEX(($AL$4:$AS$53,$AC$4:$AJ$105,$T$4:$AA$156),,6,$B$16)),"",INDEX(($AL$4:$AS$53,$AC$4:$AJ$105,$T$4:$AA$156),,6,$B$16))</f>
        <v>2.7312259563195829E-2</v>
      </c>
      <c r="BA31" s="75">
        <f>IF(ISERROR(INDEX(($AL$4:$AS$53,$AC$4:$AJ$105,$T$4:$AA$156),,7,$B$16)),"",INDEX(($AL$4:$AS$53,$AC$4:$AJ$105,$T$4:$AA$156),,7,$B$16))</f>
        <v>3.4290198368523983E-2</v>
      </c>
      <c r="BB31" s="75">
        <f>IF(ISERROR(INDEX(($AL$4:$AS$53,$AC$4:$AJ$105,$T$4:$AA$156),,8,$B$16)),"",INDEX(($AL$4:$AS$53,$AC$4:$AJ$105,$T$4:$AA$156),,8,$B$16))</f>
        <v>1.4565409098100002E-2</v>
      </c>
    </row>
    <row r="32" spans="1:54">
      <c r="J32" s="99">
        <v>41021</v>
      </c>
      <c r="K32" s="87">
        <v>2626.8389999999999</v>
      </c>
      <c r="L32" s="87">
        <v>2406.8629999999998</v>
      </c>
      <c r="M32" s="87">
        <v>4848.8760000000002</v>
      </c>
      <c r="N32" s="107">
        <v>41021</v>
      </c>
      <c r="O32" s="87">
        <v>1355.55</v>
      </c>
      <c r="P32" s="87">
        <v>6652.08</v>
      </c>
      <c r="Q32" s="87">
        <v>1840.97</v>
      </c>
      <c r="R32" s="87">
        <v>2762.5779887161757</v>
      </c>
      <c r="T32" s="74">
        <f t="shared" si="1"/>
        <v>41021</v>
      </c>
      <c r="U32" s="75">
        <f t="shared" si="5"/>
        <v>-1.5972785690685609E-2</v>
      </c>
      <c r="V32" s="75">
        <f t="shared" si="6"/>
        <v>-1.0807349622445672E-2</v>
      </c>
      <c r="W32" s="75">
        <f t="shared" si="7"/>
        <v>-8.9150701569135293E-2</v>
      </c>
      <c r="X32" s="75">
        <f t="shared" si="8"/>
        <v>-0.14101857308518528</v>
      </c>
      <c r="Y32" s="75">
        <f t="shared" si="9"/>
        <v>5.5902405103473995E-3</v>
      </c>
      <c r="Z32" s="75">
        <f t="shared" si="10"/>
        <v>-6.802373262324457E-2</v>
      </c>
      <c r="AA32" s="75">
        <f t="shared" si="10"/>
        <v>5.8771416852723135E-3</v>
      </c>
      <c r="AC32" s="74">
        <f t="shared" si="12"/>
        <v>41392</v>
      </c>
      <c r="AD32" s="75">
        <f t="shared" si="18"/>
        <v>6.7245037952889941E-2</v>
      </c>
      <c r="AE32" s="75">
        <f t="shared" si="20"/>
        <v>4.3976782322045826E-2</v>
      </c>
      <c r="AF32" s="75">
        <f t="shared" si="21"/>
        <v>0.37007534608983406</v>
      </c>
      <c r="AG32" s="75">
        <f t="shared" si="22"/>
        <v>0.15671327032726712</v>
      </c>
      <c r="AH32" s="75">
        <f t="shared" si="23"/>
        <v>0.3379854398401847</v>
      </c>
      <c r="AI32" s="75">
        <f t="shared" si="24"/>
        <v>0.38197730117960971</v>
      </c>
      <c r="AJ32" s="75">
        <f t="shared" si="14"/>
        <v>-5.2888318381313582E-2</v>
      </c>
      <c r="AL32" s="74">
        <f t="shared" si="15"/>
        <v>41756</v>
      </c>
      <c r="AM32" s="75">
        <f t="shared" si="19"/>
        <v>-0.12180718069376317</v>
      </c>
      <c r="AN32" s="75">
        <f t="shared" si="25"/>
        <v>-8.6002892090554228E-2</v>
      </c>
      <c r="AO32" s="75">
        <f t="shared" si="26"/>
        <v>-0.16602603030009699</v>
      </c>
      <c r="AP32" s="75">
        <f t="shared" si="27"/>
        <v>-0.16433868001800911</v>
      </c>
      <c r="AQ32" s="75">
        <f t="shared" si="28"/>
        <v>-3.2057762871004591E-2</v>
      </c>
      <c r="AR32" s="75">
        <f t="shared" si="29"/>
        <v>-1.7004580542730352E-2</v>
      </c>
      <c r="AS32" s="75">
        <f t="shared" si="17"/>
        <v>3.0574712947355032E-2</v>
      </c>
      <c r="AU32" s="74">
        <f>IF(ISERROR(INDEX(($AL$4:$AS$53,$AC$4:$AJ$105,$T$4:$AA$156),,1,$B$16)),"",INDEX(($AL$4:$AS$53,$AC$4:$AJ$105,$T$4:$AA$156),,1,$B$16))</f>
        <v>41756</v>
      </c>
      <c r="AV32" s="75">
        <f>IF(ISERROR(INDEX(($AL$4:$AS$53,$AC$4:$AJ$105,$T$4:$AA$156),,2,$B$16)),"",INDEX(($AL$4:$AS$53,$AC$4:$AJ$105,$T$4:$AA$156),,2,$B$16))</f>
        <v>-0.12180718069376317</v>
      </c>
      <c r="AW32" s="75">
        <f>IF(ISERROR(INDEX(($AL$4:$AS$53,$AC$4:$AJ$105,$T$4:$AA$156),,3,$B$16)),"",INDEX(($AL$4:$AS$53,$AC$4:$AJ$105,$T$4:$AA$156),,3,$B$16))</f>
        <v>-8.6002892090554228E-2</v>
      </c>
      <c r="AX32" s="75">
        <f>IF(ISERROR(INDEX(($AL$4:$AS$53,$AC$4:$AJ$105,$T$4:$AA$156),,3,$B$16)),"",INDEX(($AL$4:$AS$53,$AC$4:$AJ$105,$T$4:$AA$156),,4,$B$16))</f>
        <v>-0.16602603030009699</v>
      </c>
      <c r="AY32" s="75">
        <f>IF(ISERROR(INDEX(($AL$4:$AS$53,$AC$4:$AJ$105,$T$4:$AA$156),,3,$B$16)),"",INDEX(($AL$4:$AS$53,$AC$4:$AJ$105,$T$4:$AA$156),,5,$B$16))</f>
        <v>-0.16433868001800911</v>
      </c>
      <c r="AZ32" s="75">
        <f>IF(ISERROR(INDEX(($AL$4:$AS$53,$AC$4:$AJ$105,$T$4:$AA$156),,6,$B$16)),"",INDEX(($AL$4:$AS$53,$AC$4:$AJ$105,$T$4:$AA$156),,6,$B$16))</f>
        <v>-3.2057762871004591E-2</v>
      </c>
      <c r="BA32" s="75">
        <f>IF(ISERROR(INDEX(($AL$4:$AS$53,$AC$4:$AJ$105,$T$4:$AA$156),,7,$B$16)),"",INDEX(($AL$4:$AS$53,$AC$4:$AJ$105,$T$4:$AA$156),,7,$B$16))</f>
        <v>-1.7004580542730352E-2</v>
      </c>
      <c r="BB32" s="75">
        <f>IF(ISERROR(INDEX(($AL$4:$AS$53,$AC$4:$AJ$105,$T$4:$AA$156),,8,$B$16)),"",INDEX(($AL$4:$AS$53,$AC$4:$AJ$105,$T$4:$AA$156),,8,$B$16))</f>
        <v>3.0574712947355032E-2</v>
      </c>
    </row>
    <row r="33" spans="10:54">
      <c r="J33" s="99">
        <v>41028</v>
      </c>
      <c r="K33" s="87">
        <v>2626.1570000000002</v>
      </c>
      <c r="L33" s="87">
        <v>2396.3159999999998</v>
      </c>
      <c r="M33" s="87">
        <v>4509.9043000000001</v>
      </c>
      <c r="N33" s="107">
        <v>41028</v>
      </c>
      <c r="O33" s="87">
        <v>1267.83</v>
      </c>
      <c r="P33" s="87">
        <v>6353.97</v>
      </c>
      <c r="Q33" s="87">
        <v>1835.92</v>
      </c>
      <c r="R33" s="87">
        <v>2840.0008781095589</v>
      </c>
      <c r="T33" s="74">
        <f t="shared" si="1"/>
        <v>41028</v>
      </c>
      <c r="U33" s="75">
        <f t="shared" si="5"/>
        <v>-1.6228266350200249E-2</v>
      </c>
      <c r="V33" s="75">
        <f t="shared" si="6"/>
        <v>-1.514204373820216E-2</v>
      </c>
      <c r="W33" s="75">
        <f t="shared" si="7"/>
        <v>-0.15282569246040945</v>
      </c>
      <c r="X33" s="75">
        <f t="shared" si="8"/>
        <v>-0.1966047563827158</v>
      </c>
      <c r="Y33" s="75">
        <f t="shared" si="9"/>
        <v>-3.9474837870931645E-2</v>
      </c>
      <c r="Z33" s="75">
        <f t="shared" si="10"/>
        <v>-7.0580254538459175E-2</v>
      </c>
      <c r="AA33" s="75">
        <f t="shared" si="10"/>
        <v>3.4067446176991867E-2</v>
      </c>
      <c r="AC33" s="74">
        <f t="shared" si="12"/>
        <v>41399</v>
      </c>
      <c r="AD33" s="75">
        <f t="shared" si="18"/>
        <v>8.7133346648606613E-2</v>
      </c>
      <c r="AE33" s="75">
        <f t="shared" si="20"/>
        <v>5.7199584501543166E-2</v>
      </c>
      <c r="AF33" s="75">
        <f t="shared" si="21"/>
        <v>0.44288302692718395</v>
      </c>
      <c r="AG33" s="75">
        <f t="shared" si="22"/>
        <v>0.20890416308677651</v>
      </c>
      <c r="AH33" s="75">
        <f t="shared" si="23"/>
        <v>0.37645961797792826</v>
      </c>
      <c r="AI33" s="75">
        <f t="shared" si="24"/>
        <v>0.43442203819185266</v>
      </c>
      <c r="AJ33" s="75">
        <f t="shared" si="14"/>
        <v>6.7167624046156504E-2</v>
      </c>
      <c r="AL33" s="74">
        <f t="shared" si="15"/>
        <v>41763</v>
      </c>
      <c r="AM33" s="75">
        <f t="shared" si="19"/>
        <v>-0.12552075990841416</v>
      </c>
      <c r="AN33" s="75">
        <f t="shared" si="25"/>
        <v>-9.0563185715837435E-2</v>
      </c>
      <c r="AO33" s="75">
        <f t="shared" si="26"/>
        <v>-0.1960017943811031</v>
      </c>
      <c r="AP33" s="75">
        <f t="shared" si="27"/>
        <v>-0.17276282743245219</v>
      </c>
      <c r="AQ33" s="75">
        <f t="shared" si="28"/>
        <v>-0.10031405014341122</v>
      </c>
      <c r="AR33" s="75">
        <f t="shared" si="29"/>
        <v>-1.932952533897847E-2</v>
      </c>
      <c r="AS33" s="75">
        <f t="shared" si="17"/>
        <v>-6.1351652749507268E-3</v>
      </c>
      <c r="AU33" s="74">
        <f>IF(ISERROR(INDEX(($AL$4:$AS$53,$AC$4:$AJ$105,$T$4:$AA$156),,1,$B$16)),"",INDEX(($AL$4:$AS$53,$AC$4:$AJ$105,$T$4:$AA$156),,1,$B$16))</f>
        <v>41763</v>
      </c>
      <c r="AV33" s="75">
        <f>IF(ISERROR(INDEX(($AL$4:$AS$53,$AC$4:$AJ$105,$T$4:$AA$156),,2,$B$16)),"",INDEX(($AL$4:$AS$53,$AC$4:$AJ$105,$T$4:$AA$156),,2,$B$16))</f>
        <v>-0.12552075990841416</v>
      </c>
      <c r="AW33" s="75">
        <f>IF(ISERROR(INDEX(($AL$4:$AS$53,$AC$4:$AJ$105,$T$4:$AA$156),,3,$B$16)),"",INDEX(($AL$4:$AS$53,$AC$4:$AJ$105,$T$4:$AA$156),,3,$B$16))</f>
        <v>-9.0563185715837435E-2</v>
      </c>
      <c r="AX33" s="75">
        <f>IF(ISERROR(INDEX(($AL$4:$AS$53,$AC$4:$AJ$105,$T$4:$AA$156),,3,$B$16)),"",INDEX(($AL$4:$AS$53,$AC$4:$AJ$105,$T$4:$AA$156),,4,$B$16))</f>
        <v>-0.1960017943811031</v>
      </c>
      <c r="AY33" s="75">
        <f>IF(ISERROR(INDEX(($AL$4:$AS$53,$AC$4:$AJ$105,$T$4:$AA$156),,3,$B$16)),"",INDEX(($AL$4:$AS$53,$AC$4:$AJ$105,$T$4:$AA$156),,5,$B$16))</f>
        <v>-0.17276282743245219</v>
      </c>
      <c r="AZ33" s="75">
        <f>IF(ISERROR(INDEX(($AL$4:$AS$53,$AC$4:$AJ$105,$T$4:$AA$156),,6,$B$16)),"",INDEX(($AL$4:$AS$53,$AC$4:$AJ$105,$T$4:$AA$156),,6,$B$16))</f>
        <v>-0.10031405014341122</v>
      </c>
      <c r="BA33" s="75">
        <f>IF(ISERROR(INDEX(($AL$4:$AS$53,$AC$4:$AJ$105,$T$4:$AA$156),,7,$B$16)),"",INDEX(($AL$4:$AS$53,$AC$4:$AJ$105,$T$4:$AA$156),,7,$B$16))</f>
        <v>-1.932952533897847E-2</v>
      </c>
      <c r="BB33" s="75">
        <f>IF(ISERROR(INDEX(($AL$4:$AS$53,$AC$4:$AJ$105,$T$4:$AA$156),,8,$B$16)),"",INDEX(($AL$4:$AS$53,$AC$4:$AJ$105,$T$4:$AA$156),,8,$B$16))</f>
        <v>-6.1351652749507268E-3</v>
      </c>
    </row>
    <row r="34" spans="10:54">
      <c r="J34" s="99">
        <v>41035</v>
      </c>
      <c r="K34" s="87">
        <v>2715.8789999999999</v>
      </c>
      <c r="L34" s="87">
        <v>2452.0140000000001</v>
      </c>
      <c r="M34" s="87">
        <v>4750.0405000000001</v>
      </c>
      <c r="N34" s="107">
        <v>41035</v>
      </c>
      <c r="O34" s="87">
        <v>1337.61</v>
      </c>
      <c r="P34" s="87">
        <v>6721.3</v>
      </c>
      <c r="Q34" s="87">
        <v>1891.13</v>
      </c>
      <c r="R34" s="87">
        <v>3028.5035552708146</v>
      </c>
      <c r="T34" s="74">
        <f t="shared" si="1"/>
        <v>41035</v>
      </c>
      <c r="U34" s="75">
        <f t="shared" si="5"/>
        <v>1.7382049973815095E-2</v>
      </c>
      <c r="V34" s="75">
        <f t="shared" si="6"/>
        <v>7.7491853183453419E-3</v>
      </c>
      <c r="W34" s="75">
        <f t="shared" si="7"/>
        <v>-0.10771670446033399</v>
      </c>
      <c r="X34" s="75">
        <f t="shared" si="8"/>
        <v>-0.15238674600307967</v>
      </c>
      <c r="Y34" s="75">
        <f t="shared" si="9"/>
        <v>1.605417907514628E-2</v>
      </c>
      <c r="Z34" s="75">
        <f t="shared" si="10"/>
        <v>-4.2630635738657552E-2</v>
      </c>
      <c r="AA34" s="75">
        <f t="shared" si="10"/>
        <v>0.10270280593061876</v>
      </c>
      <c r="AC34" s="74">
        <f t="shared" si="12"/>
        <v>41406</v>
      </c>
      <c r="AD34" s="75">
        <f t="shared" si="18"/>
        <v>0.10803251136231795</v>
      </c>
      <c r="AE34" s="75">
        <f t="shared" si="20"/>
        <v>7.7012936152344391E-2</v>
      </c>
      <c r="AF34" s="75">
        <f t="shared" si="21"/>
        <v>0.59421264682963426</v>
      </c>
      <c r="AG34" s="75">
        <f t="shared" si="22"/>
        <v>0.29137702101070051</v>
      </c>
      <c r="AH34" s="75">
        <f t="shared" si="23"/>
        <v>0.73223325395450622</v>
      </c>
      <c r="AI34" s="75">
        <f t="shared" si="24"/>
        <v>0.52485879358884668</v>
      </c>
      <c r="AJ34" s="75">
        <f t="shared" si="14"/>
        <v>8.1702778260541731E-2</v>
      </c>
      <c r="AL34" s="74">
        <f t="shared" si="15"/>
        <v>41770</v>
      </c>
      <c r="AM34" s="75">
        <f t="shared" si="19"/>
        <v>-0.13554624898926793</v>
      </c>
      <c r="AN34" s="75">
        <f t="shared" si="25"/>
        <v>-9.739532328671463E-2</v>
      </c>
      <c r="AO34" s="75">
        <f t="shared" si="26"/>
        <v>-0.21479572928734481</v>
      </c>
      <c r="AP34" s="75">
        <f t="shared" si="27"/>
        <v>-0.18935617382059222</v>
      </c>
      <c r="AQ34" s="75">
        <f t="shared" si="28"/>
        <v>-0.15684092640134939</v>
      </c>
      <c r="AR34" s="75">
        <f t="shared" si="29"/>
        <v>-2.1738416336660737E-2</v>
      </c>
      <c r="AS34" s="75">
        <f t="shared" si="17"/>
        <v>6.4731384339788978E-3</v>
      </c>
      <c r="AU34" s="74">
        <f>IF(ISERROR(INDEX(($AL$4:$AS$53,$AC$4:$AJ$105,$T$4:$AA$156),,1,$B$16)),"",INDEX(($AL$4:$AS$53,$AC$4:$AJ$105,$T$4:$AA$156),,1,$B$16))</f>
        <v>41770</v>
      </c>
      <c r="AV34" s="75">
        <f>IF(ISERROR(INDEX(($AL$4:$AS$53,$AC$4:$AJ$105,$T$4:$AA$156),,2,$B$16)),"",INDEX(($AL$4:$AS$53,$AC$4:$AJ$105,$T$4:$AA$156),,2,$B$16))</f>
        <v>-0.13554624898926793</v>
      </c>
      <c r="AW34" s="75">
        <f>IF(ISERROR(INDEX(($AL$4:$AS$53,$AC$4:$AJ$105,$T$4:$AA$156),,3,$B$16)),"",INDEX(($AL$4:$AS$53,$AC$4:$AJ$105,$T$4:$AA$156),,3,$B$16))</f>
        <v>-9.739532328671463E-2</v>
      </c>
      <c r="AX34" s="75">
        <f>IF(ISERROR(INDEX(($AL$4:$AS$53,$AC$4:$AJ$105,$T$4:$AA$156),,3,$B$16)),"",INDEX(($AL$4:$AS$53,$AC$4:$AJ$105,$T$4:$AA$156),,4,$B$16))</f>
        <v>-0.21479572928734481</v>
      </c>
      <c r="AY34" s="75">
        <f>IF(ISERROR(INDEX(($AL$4:$AS$53,$AC$4:$AJ$105,$T$4:$AA$156),,3,$B$16)),"",INDEX(($AL$4:$AS$53,$AC$4:$AJ$105,$T$4:$AA$156),,5,$B$16))</f>
        <v>-0.18935617382059222</v>
      </c>
      <c r="AZ34" s="75">
        <f>IF(ISERROR(INDEX(($AL$4:$AS$53,$AC$4:$AJ$105,$T$4:$AA$156),,6,$B$16)),"",INDEX(($AL$4:$AS$53,$AC$4:$AJ$105,$T$4:$AA$156),,6,$B$16))</f>
        <v>-0.15684092640134939</v>
      </c>
      <c r="BA34" s="75">
        <f>IF(ISERROR(INDEX(($AL$4:$AS$53,$AC$4:$AJ$105,$T$4:$AA$156),,7,$B$16)),"",INDEX(($AL$4:$AS$53,$AC$4:$AJ$105,$T$4:$AA$156),,7,$B$16))</f>
        <v>-2.1738416336660737E-2</v>
      </c>
      <c r="BB34" s="75">
        <f>IF(ISERROR(INDEX(($AL$4:$AS$53,$AC$4:$AJ$105,$T$4:$AA$156),,8,$B$16)),"",INDEX(($AL$4:$AS$53,$AC$4:$AJ$105,$T$4:$AA$156),,8,$B$16))</f>
        <v>6.4731384339788978E-3</v>
      </c>
    </row>
    <row r="35" spans="10:54">
      <c r="J35" s="99">
        <v>41042</v>
      </c>
      <c r="K35" s="87">
        <v>2636.9169999999999</v>
      </c>
      <c r="L35" s="87">
        <v>2394.9830000000002</v>
      </c>
      <c r="M35" s="87">
        <v>4905.8188</v>
      </c>
      <c r="N35" s="107">
        <v>41042</v>
      </c>
      <c r="O35" s="87">
        <v>1378.4</v>
      </c>
      <c r="P35" s="87">
        <v>6730.71</v>
      </c>
      <c r="Q35" s="87">
        <v>1900.45</v>
      </c>
      <c r="R35" s="87">
        <v>2899.2262345859594</v>
      </c>
      <c r="T35" s="74">
        <f t="shared" si="1"/>
        <v>41042</v>
      </c>
      <c r="U35" s="75">
        <f t="shared" si="5"/>
        <v>-1.2197515769000633E-2</v>
      </c>
      <c r="V35" s="75">
        <f t="shared" si="6"/>
        <v>-1.5689891207274154E-2</v>
      </c>
      <c r="W35" s="75">
        <f t="shared" si="7"/>
        <v>-7.8454138194306022E-2</v>
      </c>
      <c r="X35" s="75">
        <f t="shared" si="8"/>
        <v>-0.12653904403424387</v>
      </c>
      <c r="Y35" s="75">
        <f t="shared" si="9"/>
        <v>1.7476682136324362E-2</v>
      </c>
      <c r="Z35" s="75">
        <f t="shared" si="10"/>
        <v>-3.7912460639687229E-2</v>
      </c>
      <c r="AA35" s="75">
        <f t="shared" si="10"/>
        <v>5.5631880749012153E-2</v>
      </c>
      <c r="AC35" s="74">
        <f t="shared" si="12"/>
        <v>41413</v>
      </c>
      <c r="AD35" s="75">
        <f t="shared" si="18"/>
        <v>0.13036553914210658</v>
      </c>
      <c r="AE35" s="75">
        <f t="shared" si="20"/>
        <v>9.4288142523448526E-2</v>
      </c>
      <c r="AF35" s="75">
        <f t="shared" si="21"/>
        <v>0.62657617824468237</v>
      </c>
      <c r="AG35" s="75">
        <f t="shared" si="22"/>
        <v>0.32224478637819254</v>
      </c>
      <c r="AH35" s="75">
        <f t="shared" si="23"/>
        <v>0.83780007867731454</v>
      </c>
      <c r="AI35" s="75">
        <f t="shared" si="24"/>
        <v>0.56275089484603935</v>
      </c>
      <c r="AJ35" s="75">
        <f t="shared" si="14"/>
        <v>9.1898544758545864E-2</v>
      </c>
      <c r="AL35" s="74">
        <f t="shared" si="15"/>
        <v>41777</v>
      </c>
      <c r="AM35" s="75">
        <f t="shared" si="19"/>
        <v>-0.13066840374833688</v>
      </c>
      <c r="AN35" s="75">
        <f t="shared" si="25"/>
        <v>-9.0497660386707257E-2</v>
      </c>
      <c r="AO35" s="75">
        <f t="shared" si="26"/>
        <v>-0.2237489429200149</v>
      </c>
      <c r="AP35" s="75">
        <f t="shared" si="27"/>
        <v>-0.20649196369968159</v>
      </c>
      <c r="AQ35" s="75">
        <f t="shared" si="28"/>
        <v>-0.18277245444195012</v>
      </c>
      <c r="AR35" s="75">
        <f t="shared" si="29"/>
        <v>-4.1042392831724284E-2</v>
      </c>
      <c r="AS35" s="75">
        <f t="shared" si="17"/>
        <v>-2.9137698161854075E-3</v>
      </c>
      <c r="AU35" s="74">
        <f>IF(ISERROR(INDEX(($AL$4:$AS$53,$AC$4:$AJ$105,$T$4:$AA$156),,1,$B$16)),"",INDEX(($AL$4:$AS$53,$AC$4:$AJ$105,$T$4:$AA$156),,1,$B$16))</f>
        <v>41777</v>
      </c>
      <c r="AV35" s="75">
        <f>IF(ISERROR(INDEX(($AL$4:$AS$53,$AC$4:$AJ$105,$T$4:$AA$156),,2,$B$16)),"",INDEX(($AL$4:$AS$53,$AC$4:$AJ$105,$T$4:$AA$156),,2,$B$16))</f>
        <v>-0.13066840374833688</v>
      </c>
      <c r="AW35" s="75">
        <f>IF(ISERROR(INDEX(($AL$4:$AS$53,$AC$4:$AJ$105,$T$4:$AA$156),,3,$B$16)),"",INDEX(($AL$4:$AS$53,$AC$4:$AJ$105,$T$4:$AA$156),,3,$B$16))</f>
        <v>-9.0497660386707257E-2</v>
      </c>
      <c r="AX35" s="75">
        <f>IF(ISERROR(INDEX(($AL$4:$AS$53,$AC$4:$AJ$105,$T$4:$AA$156),,3,$B$16)),"",INDEX(($AL$4:$AS$53,$AC$4:$AJ$105,$T$4:$AA$156),,4,$B$16))</f>
        <v>-0.2237489429200149</v>
      </c>
      <c r="AY35" s="75">
        <f>IF(ISERROR(INDEX(($AL$4:$AS$53,$AC$4:$AJ$105,$T$4:$AA$156),,3,$B$16)),"",INDEX(($AL$4:$AS$53,$AC$4:$AJ$105,$T$4:$AA$156),,5,$B$16))</f>
        <v>-0.20649196369968159</v>
      </c>
      <c r="AZ35" s="75">
        <f>IF(ISERROR(INDEX(($AL$4:$AS$53,$AC$4:$AJ$105,$T$4:$AA$156),,6,$B$16)),"",INDEX(($AL$4:$AS$53,$AC$4:$AJ$105,$T$4:$AA$156),,6,$B$16))</f>
        <v>-0.18277245444195012</v>
      </c>
      <c r="BA35" s="75">
        <f>IF(ISERROR(INDEX(($AL$4:$AS$53,$AC$4:$AJ$105,$T$4:$AA$156),,7,$B$16)),"",INDEX(($AL$4:$AS$53,$AC$4:$AJ$105,$T$4:$AA$156),,7,$B$16))</f>
        <v>-4.1042392831724284E-2</v>
      </c>
      <c r="BB35" s="75">
        <f>IF(ISERROR(INDEX(($AL$4:$AS$53,$AC$4:$AJ$105,$T$4:$AA$156),,8,$B$16)),"",INDEX(($AL$4:$AS$53,$AC$4:$AJ$105,$T$4:$AA$156),,8,$B$16))</f>
        <v>-2.9137698161854075E-3</v>
      </c>
    </row>
    <row r="36" spans="10:54">
      <c r="J36" s="99">
        <v>41049</v>
      </c>
      <c r="K36" s="87">
        <v>2573.9760000000001</v>
      </c>
      <c r="L36" s="87">
        <v>2344.52</v>
      </c>
      <c r="M36" s="87">
        <v>4913.1099000000004</v>
      </c>
      <c r="N36" s="107">
        <v>41049</v>
      </c>
      <c r="O36" s="87">
        <v>1356.62</v>
      </c>
      <c r="P36" s="87">
        <v>6559.21</v>
      </c>
      <c r="Q36" s="87">
        <v>1890.72</v>
      </c>
      <c r="R36" s="87">
        <v>2917.902646623259</v>
      </c>
      <c r="T36" s="74">
        <f t="shared" si="1"/>
        <v>41049</v>
      </c>
      <c r="U36" s="75">
        <f t="shared" si="5"/>
        <v>-3.5775533643656154E-2</v>
      </c>
      <c r="V36" s="75">
        <f t="shared" si="6"/>
        <v>-3.642959625737574E-2</v>
      </c>
      <c r="W36" s="75">
        <f t="shared" si="7"/>
        <v>-7.7084523190789844E-2</v>
      </c>
      <c r="X36" s="75">
        <f t="shared" si="8"/>
        <v>-0.14034053824560067</v>
      </c>
      <c r="Y36" s="75">
        <f t="shared" si="9"/>
        <v>-8.4488518692084069E-3</v>
      </c>
      <c r="Z36" s="75">
        <f t="shared" si="10"/>
        <v>-4.2838194943655261E-2</v>
      </c>
      <c r="AA36" s="75">
        <f t="shared" si="10"/>
        <v>6.2432114455987175E-2</v>
      </c>
      <c r="AC36" s="74">
        <f t="shared" si="12"/>
        <v>41420</v>
      </c>
      <c r="AD36" s="75">
        <f t="shared" si="18"/>
        <v>0.1326244839968147</v>
      </c>
      <c r="AE36" s="75">
        <f t="shared" si="20"/>
        <v>9.7002687701715384E-2</v>
      </c>
      <c r="AF36" s="75">
        <f t="shared" si="21"/>
        <v>0.6928862785842782</v>
      </c>
      <c r="AG36" s="75">
        <f t="shared" si="22"/>
        <v>0.35948605795516686</v>
      </c>
      <c r="AH36" s="75">
        <f t="shared" si="23"/>
        <v>0.94104381808380255</v>
      </c>
      <c r="AI36" s="75">
        <f t="shared" si="24"/>
        <v>0.61248611445800827</v>
      </c>
      <c r="AJ36" s="75">
        <f t="shared" si="14"/>
        <v>6.2016116471229621E-2</v>
      </c>
      <c r="AL36" s="74">
        <f t="shared" si="15"/>
        <v>41784</v>
      </c>
      <c r="AM36" s="75">
        <f t="shared" si="19"/>
        <v>-0.12967104015867059</v>
      </c>
      <c r="AN36" s="75">
        <f t="shared" si="25"/>
        <v>-8.6878059157703413E-2</v>
      </c>
      <c r="AO36" s="75">
        <f t="shared" si="26"/>
        <v>-0.19788832666449707</v>
      </c>
      <c r="AP36" s="75">
        <f t="shared" si="27"/>
        <v>-0.18370391264490027</v>
      </c>
      <c r="AQ36" s="75">
        <f t="shared" si="28"/>
        <v>-0.14217665481783592</v>
      </c>
      <c r="AR36" s="75">
        <f t="shared" si="29"/>
        <v>-3.2304688212858257E-2</v>
      </c>
      <c r="AS36" s="75">
        <f t="shared" si="17"/>
        <v>-6.544643812572426E-2</v>
      </c>
      <c r="AU36" s="74">
        <f>IF(ISERROR(INDEX(($AL$4:$AS$53,$AC$4:$AJ$105,$T$4:$AA$156),,1,$B$16)),"",INDEX(($AL$4:$AS$53,$AC$4:$AJ$105,$T$4:$AA$156),,1,$B$16))</f>
        <v>41784</v>
      </c>
      <c r="AV36" s="75">
        <f>IF(ISERROR(INDEX(($AL$4:$AS$53,$AC$4:$AJ$105,$T$4:$AA$156),,2,$B$16)),"",INDEX(($AL$4:$AS$53,$AC$4:$AJ$105,$T$4:$AA$156),,2,$B$16))</f>
        <v>-0.12967104015867059</v>
      </c>
      <c r="AW36" s="75">
        <f>IF(ISERROR(INDEX(($AL$4:$AS$53,$AC$4:$AJ$105,$T$4:$AA$156),,3,$B$16)),"",INDEX(($AL$4:$AS$53,$AC$4:$AJ$105,$T$4:$AA$156),,3,$B$16))</f>
        <v>-8.6878059157703413E-2</v>
      </c>
      <c r="AX36" s="75">
        <f>IF(ISERROR(INDEX(($AL$4:$AS$53,$AC$4:$AJ$105,$T$4:$AA$156),,3,$B$16)),"",INDEX(($AL$4:$AS$53,$AC$4:$AJ$105,$T$4:$AA$156),,4,$B$16))</f>
        <v>-0.19788832666449707</v>
      </c>
      <c r="AY36" s="75">
        <f>IF(ISERROR(INDEX(($AL$4:$AS$53,$AC$4:$AJ$105,$T$4:$AA$156),,3,$B$16)),"",INDEX(($AL$4:$AS$53,$AC$4:$AJ$105,$T$4:$AA$156),,5,$B$16))</f>
        <v>-0.18370391264490027</v>
      </c>
      <c r="AZ36" s="75">
        <f>IF(ISERROR(INDEX(($AL$4:$AS$53,$AC$4:$AJ$105,$T$4:$AA$156),,6,$B$16)),"",INDEX(($AL$4:$AS$53,$AC$4:$AJ$105,$T$4:$AA$156),,6,$B$16))</f>
        <v>-0.14217665481783592</v>
      </c>
      <c r="BA36" s="75">
        <f>IF(ISERROR(INDEX(($AL$4:$AS$53,$AC$4:$AJ$105,$T$4:$AA$156),,7,$B$16)),"",INDEX(($AL$4:$AS$53,$AC$4:$AJ$105,$T$4:$AA$156),,7,$B$16))</f>
        <v>-3.2304688212858257E-2</v>
      </c>
      <c r="BB36" s="75">
        <f>IF(ISERROR(INDEX(($AL$4:$AS$53,$AC$4:$AJ$105,$T$4:$AA$156),,8,$B$16)),"",INDEX(($AL$4:$AS$53,$AC$4:$AJ$105,$T$4:$AA$156),,8,$B$16))</f>
        <v>-6.544643812572426E-2</v>
      </c>
    </row>
    <row r="37" spans="10:54">
      <c r="J37" s="99">
        <v>41056</v>
      </c>
      <c r="K37" s="87">
        <v>2573.1030000000001</v>
      </c>
      <c r="L37" s="87">
        <v>2333.5529999999999</v>
      </c>
      <c r="M37" s="87">
        <v>4848.7719999999999</v>
      </c>
      <c r="N37" s="107">
        <v>41056</v>
      </c>
      <c r="O37" s="87">
        <v>1326.56</v>
      </c>
      <c r="P37" s="87">
        <v>6576.6</v>
      </c>
      <c r="Q37" s="87">
        <v>1871.7</v>
      </c>
      <c r="R37" s="87">
        <v>3047.871844597873</v>
      </c>
      <c r="T37" s="74">
        <f t="shared" si="1"/>
        <v>41056</v>
      </c>
      <c r="U37" s="75">
        <f t="shared" si="5"/>
        <v>-3.6102563872037918E-2</v>
      </c>
      <c r="V37" s="75">
        <f t="shared" si="6"/>
        <v>-4.0936905479666663E-2</v>
      </c>
      <c r="W37" s="75">
        <f t="shared" si="7"/>
        <v>-8.9170237710508582E-2</v>
      </c>
      <c r="X37" s="75">
        <f t="shared" si="8"/>
        <v>-0.15938888149598562</v>
      </c>
      <c r="Y37" s="75">
        <f t="shared" si="9"/>
        <v>-5.8200178379766987E-3</v>
      </c>
      <c r="Z37" s="75">
        <f t="shared" si="10"/>
        <v>-5.2466917087691134E-2</v>
      </c>
      <c r="AA37" s="75">
        <f t="shared" si="10"/>
        <v>0.10975495779283229</v>
      </c>
      <c r="AC37" s="74">
        <f t="shared" si="12"/>
        <v>41427</v>
      </c>
      <c r="AD37" s="75">
        <f t="shared" si="18"/>
        <v>0.13663563742801244</v>
      </c>
      <c r="AE37" s="75">
        <f t="shared" si="20"/>
        <v>0.10278457785538953</v>
      </c>
      <c r="AF37" s="75">
        <f t="shared" si="21"/>
        <v>0.81990789536975561</v>
      </c>
      <c r="AG37" s="75">
        <f t="shared" si="22"/>
        <v>0.44226353198469104</v>
      </c>
      <c r="AH37" s="75">
        <f t="shared" si="23"/>
        <v>1.1502947161545896</v>
      </c>
      <c r="AI37" s="75">
        <f t="shared" si="24"/>
        <v>0.65216496905507793</v>
      </c>
      <c r="AJ37" s="75">
        <f t="shared" si="14"/>
        <v>5.5112018390219397E-2</v>
      </c>
      <c r="AL37" s="74">
        <f t="shared" si="15"/>
        <v>41791</v>
      </c>
      <c r="AM37" s="75">
        <f t="shared" si="19"/>
        <v>-0.126409960996683</v>
      </c>
      <c r="AN37" s="75">
        <f t="shared" si="25"/>
        <v>-8.4794263930640157E-2</v>
      </c>
      <c r="AO37" s="75">
        <f t="shared" si="26"/>
        <v>-0.19264374709494103</v>
      </c>
      <c r="AP37" s="75">
        <f t="shared" si="27"/>
        <v>-0.17605003498760519</v>
      </c>
      <c r="AQ37" s="75">
        <f t="shared" si="28"/>
        <v>-0.15300038620357581</v>
      </c>
      <c r="AR37" s="75">
        <f t="shared" si="29"/>
        <v>-4.2254138000255459E-2</v>
      </c>
      <c r="AS37" s="75">
        <f t="shared" si="17"/>
        <v>-8.4660553190178955E-3</v>
      </c>
      <c r="AU37" s="74">
        <f>IF(ISERROR(INDEX(($AL$4:$AS$53,$AC$4:$AJ$105,$T$4:$AA$156),,1,$B$16)),"",INDEX(($AL$4:$AS$53,$AC$4:$AJ$105,$T$4:$AA$156),,1,$B$16))</f>
        <v>41791</v>
      </c>
      <c r="AV37" s="75">
        <f>IF(ISERROR(INDEX(($AL$4:$AS$53,$AC$4:$AJ$105,$T$4:$AA$156),,2,$B$16)),"",INDEX(($AL$4:$AS$53,$AC$4:$AJ$105,$T$4:$AA$156),,2,$B$16))</f>
        <v>-0.126409960996683</v>
      </c>
      <c r="AW37" s="75">
        <f>IF(ISERROR(INDEX(($AL$4:$AS$53,$AC$4:$AJ$105,$T$4:$AA$156),,3,$B$16)),"",INDEX(($AL$4:$AS$53,$AC$4:$AJ$105,$T$4:$AA$156),,3,$B$16))</f>
        <v>-8.4794263930640157E-2</v>
      </c>
      <c r="AX37" s="75">
        <f>IF(ISERROR(INDEX(($AL$4:$AS$53,$AC$4:$AJ$105,$T$4:$AA$156),,3,$B$16)),"",INDEX(($AL$4:$AS$53,$AC$4:$AJ$105,$T$4:$AA$156),,4,$B$16))</f>
        <v>-0.19264374709494103</v>
      </c>
      <c r="AY37" s="75">
        <f>IF(ISERROR(INDEX(($AL$4:$AS$53,$AC$4:$AJ$105,$T$4:$AA$156),,3,$B$16)),"",INDEX(($AL$4:$AS$53,$AC$4:$AJ$105,$T$4:$AA$156),,5,$B$16))</f>
        <v>-0.17605003498760519</v>
      </c>
      <c r="AZ37" s="75">
        <f>IF(ISERROR(INDEX(($AL$4:$AS$53,$AC$4:$AJ$105,$T$4:$AA$156),,6,$B$16)),"",INDEX(($AL$4:$AS$53,$AC$4:$AJ$105,$T$4:$AA$156),,6,$B$16))</f>
        <v>-0.15300038620357581</v>
      </c>
      <c r="BA37" s="75">
        <f>IF(ISERROR(INDEX(($AL$4:$AS$53,$AC$4:$AJ$105,$T$4:$AA$156),,7,$B$16)),"",INDEX(($AL$4:$AS$53,$AC$4:$AJ$105,$T$4:$AA$156),,7,$B$16))</f>
        <v>-4.2254138000255459E-2</v>
      </c>
      <c r="BB37" s="75">
        <f>IF(ISERROR(INDEX(($AL$4:$AS$53,$AC$4:$AJ$105,$T$4:$AA$156),,8,$B$16)),"",INDEX(($AL$4:$AS$53,$AC$4:$AJ$105,$T$4:$AA$156),,8,$B$16))</f>
        <v>-8.4660553190178955E-3</v>
      </c>
    </row>
    <row r="38" spans="10:54">
      <c r="J38" s="99">
        <v>41063</v>
      </c>
      <c r="K38" s="87">
        <v>2632.998</v>
      </c>
      <c r="L38" s="87">
        <v>2373.4360000000001</v>
      </c>
      <c r="M38" s="87">
        <v>5205.9584999999997</v>
      </c>
      <c r="N38" s="107">
        <v>41063</v>
      </c>
      <c r="O38" s="87">
        <v>1417.71</v>
      </c>
      <c r="P38" s="87">
        <v>6948.17</v>
      </c>
      <c r="Q38" s="87">
        <v>1910.43</v>
      </c>
      <c r="R38" s="87">
        <v>2995.5726523704407</v>
      </c>
      <c r="T38" s="74">
        <f t="shared" si="1"/>
        <v>41063</v>
      </c>
      <c r="U38" s="75">
        <f t="shared" si="5"/>
        <v>-1.3665593048528546E-2</v>
      </c>
      <c r="V38" s="75">
        <f t="shared" si="6"/>
        <v>-2.4545457160834894E-2</v>
      </c>
      <c r="W38" s="75">
        <f t="shared" si="7"/>
        <v>-2.2073641935740129E-2</v>
      </c>
      <c r="X38" s="75">
        <f t="shared" si="8"/>
        <v>-0.10162918464726345</v>
      </c>
      <c r="Y38" s="75">
        <f t="shared" si="9"/>
        <v>5.0349956916750926E-2</v>
      </c>
      <c r="Z38" s="75">
        <f t="shared" si="10"/>
        <v>-3.2860165844867173E-2</v>
      </c>
      <c r="AA38" s="75">
        <f t="shared" si="10"/>
        <v>9.0712396024422048E-2</v>
      </c>
      <c r="AC38" s="74">
        <f t="shared" si="12"/>
        <v>41434</v>
      </c>
      <c r="AD38" s="75">
        <f t="shared" si="18"/>
        <v>8.3316689241578645E-2</v>
      </c>
      <c r="AE38" s="75">
        <f t="shared" si="20"/>
        <v>5.9788540621589226E-2</v>
      </c>
      <c r="AF38" s="75">
        <f t="shared" si="21"/>
        <v>0.62892454808700582</v>
      </c>
      <c r="AG38" s="75">
        <f t="shared" si="22"/>
        <v>0.29950011716004066</v>
      </c>
      <c r="AH38" s="75">
        <f t="shared" si="23"/>
        <v>0.82865181726788961</v>
      </c>
      <c r="AI38" s="75">
        <f t="shared" si="24"/>
        <v>0.55631505633562739</v>
      </c>
      <c r="AJ38" s="75">
        <f t="shared" si="14"/>
        <v>3.7761243723531068E-2</v>
      </c>
      <c r="AL38" s="74">
        <f t="shared" si="15"/>
        <v>41798</v>
      </c>
      <c r="AM38" s="75">
        <f t="shared" si="19"/>
        <v>-0.13522014107306923</v>
      </c>
      <c r="AN38" s="75">
        <f t="shared" si="25"/>
        <v>-8.8948390276041289E-2</v>
      </c>
      <c r="AO38" s="75">
        <f t="shared" si="26"/>
        <v>-0.16253827958345013</v>
      </c>
      <c r="AP38" s="75">
        <f t="shared" si="27"/>
        <v>-0.15862132562340325</v>
      </c>
      <c r="AQ38" s="75">
        <f t="shared" si="28"/>
        <v>-0.10463322482851922</v>
      </c>
      <c r="AR38" s="75">
        <f t="shared" si="29"/>
        <v>-3.7757541471248324E-2</v>
      </c>
      <c r="AS38" s="75">
        <f t="shared" si="17"/>
        <v>3.2308102264712701E-2</v>
      </c>
      <c r="AU38" s="74">
        <f>IF(ISERROR(INDEX(($AL$4:$AS$53,$AC$4:$AJ$105,$T$4:$AA$156),,1,$B$16)),"",INDEX(($AL$4:$AS$53,$AC$4:$AJ$105,$T$4:$AA$156),,1,$B$16))</f>
        <v>41798</v>
      </c>
      <c r="AV38" s="75">
        <f>IF(ISERROR(INDEX(($AL$4:$AS$53,$AC$4:$AJ$105,$T$4:$AA$156),,2,$B$16)),"",INDEX(($AL$4:$AS$53,$AC$4:$AJ$105,$T$4:$AA$156),,2,$B$16))</f>
        <v>-0.13522014107306923</v>
      </c>
      <c r="AW38" s="75">
        <f>IF(ISERROR(INDEX(($AL$4:$AS$53,$AC$4:$AJ$105,$T$4:$AA$156),,3,$B$16)),"",INDEX(($AL$4:$AS$53,$AC$4:$AJ$105,$T$4:$AA$156),,3,$B$16))</f>
        <v>-8.8948390276041289E-2</v>
      </c>
      <c r="AX38" s="75">
        <f>IF(ISERROR(INDEX(($AL$4:$AS$53,$AC$4:$AJ$105,$T$4:$AA$156),,3,$B$16)),"",INDEX(($AL$4:$AS$53,$AC$4:$AJ$105,$T$4:$AA$156),,4,$B$16))</f>
        <v>-0.16253827958345013</v>
      </c>
      <c r="AY38" s="75">
        <f>IF(ISERROR(INDEX(($AL$4:$AS$53,$AC$4:$AJ$105,$T$4:$AA$156),,3,$B$16)),"",INDEX(($AL$4:$AS$53,$AC$4:$AJ$105,$T$4:$AA$156),,5,$B$16))</f>
        <v>-0.15862132562340325</v>
      </c>
      <c r="AZ38" s="75">
        <f>IF(ISERROR(INDEX(($AL$4:$AS$53,$AC$4:$AJ$105,$T$4:$AA$156),,6,$B$16)),"",INDEX(($AL$4:$AS$53,$AC$4:$AJ$105,$T$4:$AA$156),,6,$B$16))</f>
        <v>-0.10463322482851922</v>
      </c>
      <c r="BA38" s="75">
        <f>IF(ISERROR(INDEX(($AL$4:$AS$53,$AC$4:$AJ$105,$T$4:$AA$156),,7,$B$16)),"",INDEX(($AL$4:$AS$53,$AC$4:$AJ$105,$T$4:$AA$156),,7,$B$16))</f>
        <v>-3.7757541471248324E-2</v>
      </c>
      <c r="BB38" s="75">
        <f>IF(ISERROR(INDEX(($AL$4:$AS$53,$AC$4:$AJ$105,$T$4:$AA$156),,8,$B$16)),"",INDEX(($AL$4:$AS$53,$AC$4:$AJ$105,$T$4:$AA$156),,8,$B$16))</f>
        <v>3.2308102264712701E-2</v>
      </c>
    </row>
    <row r="39" spans="10:54">
      <c r="J39" s="99">
        <v>41070</v>
      </c>
      <c r="K39" s="87">
        <v>2524.3290000000002</v>
      </c>
      <c r="L39" s="87">
        <v>2281.4470000000001</v>
      </c>
      <c r="M39" s="87">
        <v>5209.9106000000002</v>
      </c>
      <c r="N39" s="107">
        <v>41070</v>
      </c>
      <c r="O39" s="87">
        <v>1421.06</v>
      </c>
      <c r="P39" s="87">
        <v>6931.63</v>
      </c>
      <c r="Q39" s="87">
        <v>1838.08</v>
      </c>
      <c r="R39" s="87">
        <v>2949.8915508548544</v>
      </c>
      <c r="T39" s="74">
        <f t="shared" si="1"/>
        <v>41070</v>
      </c>
      <c r="U39" s="75">
        <f t="shared" si="5"/>
        <v>-5.4373551683137955E-2</v>
      </c>
      <c r="V39" s="75">
        <f t="shared" si="6"/>
        <v>-6.2351864386996469E-2</v>
      </c>
      <c r="W39" s="75">
        <f t="shared" si="7"/>
        <v>-2.1331249778809513E-2</v>
      </c>
      <c r="X39" s="75">
        <f t="shared" si="8"/>
        <v>-9.9506365289685594E-2</v>
      </c>
      <c r="Y39" s="75">
        <f t="shared" si="9"/>
        <v>4.7849616785838434E-2</v>
      </c>
      <c r="Z39" s="75">
        <f t="shared" si="10"/>
        <v>-6.948677189749608E-2</v>
      </c>
      <c r="AA39" s="75">
        <f t="shared" si="10"/>
        <v>7.4079534976076999E-2</v>
      </c>
      <c r="AC39" s="74">
        <f t="shared" si="12"/>
        <v>41441</v>
      </c>
      <c r="AD39" s="75">
        <f t="shared" si="18"/>
        <v>5.392903773310076E-2</v>
      </c>
      <c r="AE39" s="75">
        <f t="shared" si="20"/>
        <v>3.6369057348661693E-2</v>
      </c>
      <c r="AF39" s="75">
        <f t="shared" si="21"/>
        <v>0.71492591416779705</v>
      </c>
      <c r="AG39" s="75">
        <f t="shared" si="22"/>
        <v>0.33946731234866845</v>
      </c>
      <c r="AH39" s="75">
        <f t="shared" si="23"/>
        <v>0.99962603992469012</v>
      </c>
      <c r="AI39" s="75">
        <f t="shared" si="24"/>
        <v>0.56443185358026549</v>
      </c>
      <c r="AJ39" s="75">
        <f t="shared" si="14"/>
        <v>1.527636620875894E-2</v>
      </c>
      <c r="AL39" s="74">
        <f t="shared" si="15"/>
        <v>41805</v>
      </c>
      <c r="AM39" s="75">
        <f t="shared" si="19"/>
        <v>-0.11839783383323033</v>
      </c>
      <c r="AN39" s="75">
        <f t="shared" si="25"/>
        <v>-7.0655603358128261E-2</v>
      </c>
      <c r="AO39" s="75">
        <f t="shared" si="26"/>
        <v>-0.14122155497574596</v>
      </c>
      <c r="AP39" s="75">
        <f t="shared" si="27"/>
        <v>-0.12724639410689387</v>
      </c>
      <c r="AQ39" s="75">
        <f t="shared" si="28"/>
        <v>-0.11340771275052186</v>
      </c>
      <c r="AR39" s="75">
        <f t="shared" si="29"/>
        <v>9.4895705969300082E-4</v>
      </c>
      <c r="AS39" s="75">
        <f t="shared" si="17"/>
        <v>3.1102460235397755E-2</v>
      </c>
      <c r="AU39" s="74">
        <f>IF(ISERROR(INDEX(($AL$4:$AS$53,$AC$4:$AJ$105,$T$4:$AA$156),,1,$B$16)),"",INDEX(($AL$4:$AS$53,$AC$4:$AJ$105,$T$4:$AA$156),,1,$B$16))</f>
        <v>41805</v>
      </c>
      <c r="AV39" s="75">
        <f>IF(ISERROR(INDEX(($AL$4:$AS$53,$AC$4:$AJ$105,$T$4:$AA$156),,2,$B$16)),"",INDEX(($AL$4:$AS$53,$AC$4:$AJ$105,$T$4:$AA$156),,2,$B$16))</f>
        <v>-0.11839783383323033</v>
      </c>
      <c r="AW39" s="75">
        <f>IF(ISERROR(INDEX(($AL$4:$AS$53,$AC$4:$AJ$105,$T$4:$AA$156),,3,$B$16)),"",INDEX(($AL$4:$AS$53,$AC$4:$AJ$105,$T$4:$AA$156),,3,$B$16))</f>
        <v>-7.0655603358128261E-2</v>
      </c>
      <c r="AX39" s="75">
        <f>IF(ISERROR(INDEX(($AL$4:$AS$53,$AC$4:$AJ$105,$T$4:$AA$156),,3,$B$16)),"",INDEX(($AL$4:$AS$53,$AC$4:$AJ$105,$T$4:$AA$156),,4,$B$16))</f>
        <v>-0.14122155497574596</v>
      </c>
      <c r="AY39" s="75">
        <f>IF(ISERROR(INDEX(($AL$4:$AS$53,$AC$4:$AJ$105,$T$4:$AA$156),,3,$B$16)),"",INDEX(($AL$4:$AS$53,$AC$4:$AJ$105,$T$4:$AA$156),,5,$B$16))</f>
        <v>-0.12724639410689387</v>
      </c>
      <c r="AZ39" s="75">
        <f>IF(ISERROR(INDEX(($AL$4:$AS$53,$AC$4:$AJ$105,$T$4:$AA$156),,6,$B$16)),"",INDEX(($AL$4:$AS$53,$AC$4:$AJ$105,$T$4:$AA$156),,6,$B$16))</f>
        <v>-0.11340771275052186</v>
      </c>
      <c r="BA39" s="75">
        <f>IF(ISERROR(INDEX(($AL$4:$AS$53,$AC$4:$AJ$105,$T$4:$AA$156),,7,$B$16)),"",INDEX(($AL$4:$AS$53,$AC$4:$AJ$105,$T$4:$AA$156),,7,$B$16))</f>
        <v>9.4895705969300082E-4</v>
      </c>
      <c r="BB39" s="75">
        <f>IF(ISERROR(INDEX(($AL$4:$AS$53,$AC$4:$AJ$105,$T$4:$AA$156),,8,$B$16)),"",INDEX(($AL$4:$AS$53,$AC$4:$AJ$105,$T$4:$AA$156),,8,$B$16))</f>
        <v>3.1102460235397755E-2</v>
      </c>
    </row>
    <row r="40" spans="10:54">
      <c r="J40" s="99">
        <v>41077</v>
      </c>
      <c r="K40" s="87">
        <v>2568.0540000000001</v>
      </c>
      <c r="L40" s="87">
        <v>2306.85</v>
      </c>
      <c r="M40" s="87">
        <v>5469.5038999999997</v>
      </c>
      <c r="N40" s="107">
        <v>41077</v>
      </c>
      <c r="O40" s="87">
        <v>1489.91</v>
      </c>
      <c r="P40" s="87">
        <v>7345.61</v>
      </c>
      <c r="Q40" s="87">
        <v>1940.89</v>
      </c>
      <c r="R40" s="87">
        <v>3113.795296575373</v>
      </c>
      <c r="T40" s="74">
        <f t="shared" si="1"/>
        <v>41077</v>
      </c>
      <c r="U40" s="75">
        <f t="shared" si="5"/>
        <v>-3.7993944883606412E-2</v>
      </c>
      <c r="V40" s="75">
        <f t="shared" si="6"/>
        <v>-5.1911527360110954E-2</v>
      </c>
      <c r="W40" s="75">
        <f t="shared" si="7"/>
        <v>2.7432706070412483E-2</v>
      </c>
      <c r="X40" s="75">
        <f t="shared" si="8"/>
        <v>-5.5877674910809749E-2</v>
      </c>
      <c r="Y40" s="75">
        <f t="shared" si="9"/>
        <v>0.11043068132001022</v>
      </c>
      <c r="Z40" s="75">
        <f t="shared" si="10"/>
        <v>-1.7440035639434082E-2</v>
      </c>
      <c r="AA40" s="75">
        <f t="shared" si="10"/>
        <v>0.13375822348017308</v>
      </c>
      <c r="AC40" s="74">
        <f t="shared" si="12"/>
        <v>41448</v>
      </c>
      <c r="AD40" s="75">
        <f t="shared" si="18"/>
        <v>1.0591747612190394E-2</v>
      </c>
      <c r="AE40" s="75">
        <f t="shared" si="20"/>
        <v>-6.2669898747417241E-3</v>
      </c>
      <c r="AF40" s="75">
        <f t="shared" si="21"/>
        <v>0.56035877899314057</v>
      </c>
      <c r="AG40" s="75">
        <f t="shared" si="22"/>
        <v>0.24759821916738267</v>
      </c>
      <c r="AH40" s="75">
        <f t="shared" si="23"/>
        <v>0.77933279694615454</v>
      </c>
      <c r="AI40" s="75">
        <f t="shared" si="24"/>
        <v>0.46436191159097451</v>
      </c>
      <c r="AJ40" s="75">
        <f t="shared" si="14"/>
        <v>-3.8092231270571708E-2</v>
      </c>
      <c r="AL40" s="74">
        <f t="shared" si="15"/>
        <v>41812</v>
      </c>
      <c r="AM40" s="75">
        <f t="shared" si="19"/>
        <v>-0.1344046687310716</v>
      </c>
      <c r="AN40" s="75">
        <f t="shared" si="25"/>
        <v>-9.0421363770596841E-2</v>
      </c>
      <c r="AO40" s="75">
        <f t="shared" si="26"/>
        <v>-0.152633504418901</v>
      </c>
      <c r="AP40" s="75">
        <f t="shared" si="27"/>
        <v>-0.13755282043493111</v>
      </c>
      <c r="AQ40" s="75">
        <f t="shared" si="28"/>
        <v>-0.14823553689103974</v>
      </c>
      <c r="AR40" s="75">
        <f t="shared" si="29"/>
        <v>-1.2887566837600617E-2</v>
      </c>
      <c r="AS40" s="75">
        <f t="shared" si="17"/>
        <v>7.6525617150585701E-2</v>
      </c>
      <c r="AU40" s="74">
        <f>IF(ISERROR(INDEX(($AL$4:$AS$53,$AC$4:$AJ$105,$T$4:$AA$156),,1,$B$16)),"",INDEX(($AL$4:$AS$53,$AC$4:$AJ$105,$T$4:$AA$156),,1,$B$16))</f>
        <v>41812</v>
      </c>
      <c r="AV40" s="75">
        <f>IF(ISERROR(INDEX(($AL$4:$AS$53,$AC$4:$AJ$105,$T$4:$AA$156),,2,$B$16)),"",INDEX(($AL$4:$AS$53,$AC$4:$AJ$105,$T$4:$AA$156),,2,$B$16))</f>
        <v>-0.1344046687310716</v>
      </c>
      <c r="AW40" s="75">
        <f>IF(ISERROR(INDEX(($AL$4:$AS$53,$AC$4:$AJ$105,$T$4:$AA$156),,3,$B$16)),"",INDEX(($AL$4:$AS$53,$AC$4:$AJ$105,$T$4:$AA$156),,3,$B$16))</f>
        <v>-9.0421363770596841E-2</v>
      </c>
      <c r="AX40" s="75">
        <f>IF(ISERROR(INDEX(($AL$4:$AS$53,$AC$4:$AJ$105,$T$4:$AA$156),,3,$B$16)),"",INDEX(($AL$4:$AS$53,$AC$4:$AJ$105,$T$4:$AA$156),,4,$B$16))</f>
        <v>-0.152633504418901</v>
      </c>
      <c r="AY40" s="75">
        <f>IF(ISERROR(INDEX(($AL$4:$AS$53,$AC$4:$AJ$105,$T$4:$AA$156),,3,$B$16)),"",INDEX(($AL$4:$AS$53,$AC$4:$AJ$105,$T$4:$AA$156),,5,$B$16))</f>
        <v>-0.13755282043493111</v>
      </c>
      <c r="AZ40" s="75">
        <f>IF(ISERROR(INDEX(($AL$4:$AS$53,$AC$4:$AJ$105,$T$4:$AA$156),,6,$B$16)),"",INDEX(($AL$4:$AS$53,$AC$4:$AJ$105,$T$4:$AA$156),,6,$B$16))</f>
        <v>-0.14823553689103974</v>
      </c>
      <c r="BA40" s="75">
        <f>IF(ISERROR(INDEX(($AL$4:$AS$53,$AC$4:$AJ$105,$T$4:$AA$156),,7,$B$16)),"",INDEX(($AL$4:$AS$53,$AC$4:$AJ$105,$T$4:$AA$156),,7,$B$16))</f>
        <v>-1.2887566837600617E-2</v>
      </c>
      <c r="BB40" s="75">
        <f>IF(ISERROR(INDEX(($AL$4:$AS$53,$AC$4:$AJ$105,$T$4:$AA$156),,8,$B$16)),"",INDEX(($AL$4:$AS$53,$AC$4:$AJ$105,$T$4:$AA$156),,8,$B$16))</f>
        <v>7.6525617150585701E-2</v>
      </c>
    </row>
    <row r="41" spans="10:54">
      <c r="J41" s="99">
        <v>41084</v>
      </c>
      <c r="K41" s="87">
        <v>2512.1849999999999</v>
      </c>
      <c r="L41" s="87">
        <v>2260.877</v>
      </c>
      <c r="M41" s="87">
        <v>5239.6845999999996</v>
      </c>
      <c r="N41" s="107">
        <v>41084</v>
      </c>
      <c r="O41" s="87">
        <v>1450.28</v>
      </c>
      <c r="P41" s="87">
        <v>7057.85</v>
      </c>
      <c r="Q41" s="87">
        <v>1902.78</v>
      </c>
      <c r="R41" s="87">
        <v>2987.6085965512666</v>
      </c>
      <c r="T41" s="74">
        <f t="shared" si="1"/>
        <v>41084</v>
      </c>
      <c r="U41" s="75">
        <f t="shared" si="5"/>
        <v>-5.8922755684819306E-2</v>
      </c>
      <c r="V41" s="75">
        <f t="shared" si="6"/>
        <v>-7.0805894723690588E-2</v>
      </c>
      <c r="W41" s="75">
        <f t="shared" si="7"/>
        <v>-1.5738277920696486E-2</v>
      </c>
      <c r="X41" s="75">
        <f t="shared" si="8"/>
        <v>-8.0990311072245524E-2</v>
      </c>
      <c r="Y41" s="75">
        <f t="shared" si="9"/>
        <v>6.6930205136732646E-2</v>
      </c>
      <c r="Z41" s="75">
        <f t="shared" si="10"/>
        <v>-3.6732916864944731E-2</v>
      </c>
      <c r="AA41" s="75">
        <f t="shared" si="10"/>
        <v>8.781261844842847E-2</v>
      </c>
      <c r="AC41" s="74">
        <f t="shared" si="12"/>
        <v>41455</v>
      </c>
      <c r="AD41" s="75">
        <f t="shared" si="18"/>
        <v>-4.0323910015498621E-2</v>
      </c>
      <c r="AE41" s="75">
        <f t="shared" si="20"/>
        <v>-5.1272452040079242E-2</v>
      </c>
      <c r="AF41" s="75">
        <f t="shared" si="21"/>
        <v>0.55955931388111235</v>
      </c>
      <c r="AG41" s="75">
        <f t="shared" si="22"/>
        <v>0.19571975318284784</v>
      </c>
      <c r="AH41" s="75">
        <f t="shared" si="23"/>
        <v>0.73857600536171319</v>
      </c>
      <c r="AI41" s="75">
        <f t="shared" si="24"/>
        <v>0.44228610387854772</v>
      </c>
      <c r="AJ41" s="75">
        <f t="shared" si="14"/>
        <v>-4.5793761155094814E-2</v>
      </c>
      <c r="AL41" s="74">
        <f t="shared" si="15"/>
        <v>41819</v>
      </c>
      <c r="AM41" s="75">
        <f t="shared" si="19"/>
        <v>-0.12892403022392473</v>
      </c>
      <c r="AN41" s="75">
        <f t="shared" si="25"/>
        <v>-8.6006931323171942E-2</v>
      </c>
      <c r="AO41" s="75">
        <f t="shared" si="26"/>
        <v>-0.12609075337237108</v>
      </c>
      <c r="AP41" s="75">
        <f t="shared" si="27"/>
        <v>-0.11139077086644489</v>
      </c>
      <c r="AQ41" s="75">
        <f t="shared" si="28"/>
        <v>-0.12915177800531241</v>
      </c>
      <c r="AR41" s="75">
        <f t="shared" si="29"/>
        <v>-9.1428362866579072E-3</v>
      </c>
      <c r="AS41" s="75">
        <f t="shared" si="17"/>
        <v>9.5624689831293797E-2</v>
      </c>
      <c r="AU41" s="74">
        <f>IF(ISERROR(INDEX(($AL$4:$AS$53,$AC$4:$AJ$105,$T$4:$AA$156),,1,$B$16)),"",INDEX(($AL$4:$AS$53,$AC$4:$AJ$105,$T$4:$AA$156),,1,$B$16))</f>
        <v>41819</v>
      </c>
      <c r="AV41" s="75">
        <f>IF(ISERROR(INDEX(($AL$4:$AS$53,$AC$4:$AJ$105,$T$4:$AA$156),,2,$B$16)),"",INDEX(($AL$4:$AS$53,$AC$4:$AJ$105,$T$4:$AA$156),,2,$B$16))</f>
        <v>-0.12892403022392473</v>
      </c>
      <c r="AW41" s="75">
        <f>IF(ISERROR(INDEX(($AL$4:$AS$53,$AC$4:$AJ$105,$T$4:$AA$156),,3,$B$16)),"",INDEX(($AL$4:$AS$53,$AC$4:$AJ$105,$T$4:$AA$156),,3,$B$16))</f>
        <v>-8.6006931323171942E-2</v>
      </c>
      <c r="AX41" s="75">
        <f>IF(ISERROR(INDEX(($AL$4:$AS$53,$AC$4:$AJ$105,$T$4:$AA$156),,3,$B$16)),"",INDEX(($AL$4:$AS$53,$AC$4:$AJ$105,$T$4:$AA$156),,4,$B$16))</f>
        <v>-0.12609075337237108</v>
      </c>
      <c r="AY41" s="75">
        <f>IF(ISERROR(INDEX(($AL$4:$AS$53,$AC$4:$AJ$105,$T$4:$AA$156),,3,$B$16)),"",INDEX(($AL$4:$AS$53,$AC$4:$AJ$105,$T$4:$AA$156),,5,$B$16))</f>
        <v>-0.11139077086644489</v>
      </c>
      <c r="AZ41" s="75">
        <f>IF(ISERROR(INDEX(($AL$4:$AS$53,$AC$4:$AJ$105,$T$4:$AA$156),,6,$B$16)),"",INDEX(($AL$4:$AS$53,$AC$4:$AJ$105,$T$4:$AA$156),,6,$B$16))</f>
        <v>-0.12915177800531241</v>
      </c>
      <c r="BA41" s="75">
        <f>IF(ISERROR(INDEX(($AL$4:$AS$53,$AC$4:$AJ$105,$T$4:$AA$156),,7,$B$16)),"",INDEX(($AL$4:$AS$53,$AC$4:$AJ$105,$T$4:$AA$156),,7,$B$16))</f>
        <v>-9.1428362866579072E-3</v>
      </c>
      <c r="BB41" s="75">
        <f>IF(ISERROR(INDEX(($AL$4:$AS$53,$AC$4:$AJ$105,$T$4:$AA$156),,8,$B$16)),"",INDEX(($AL$4:$AS$53,$AC$4:$AJ$105,$T$4:$AA$156),,8,$B$16))</f>
        <v>9.5624689831293797E-2</v>
      </c>
    </row>
    <row r="42" spans="10:54">
      <c r="J42" s="99">
        <v>41091</v>
      </c>
      <c r="K42" s="87">
        <v>2461.6120000000001</v>
      </c>
      <c r="L42" s="87">
        <v>2225.431</v>
      </c>
      <c r="M42" s="87">
        <v>5166.7109</v>
      </c>
      <c r="N42" s="107">
        <v>41091</v>
      </c>
      <c r="O42" s="87">
        <v>1399.67</v>
      </c>
      <c r="P42" s="87">
        <v>6712.54</v>
      </c>
      <c r="Q42" s="87">
        <v>1846.95</v>
      </c>
      <c r="R42" s="87">
        <v>2983.7212149069228</v>
      </c>
      <c r="T42" s="74">
        <f t="shared" si="1"/>
        <v>41091</v>
      </c>
      <c r="U42" s="75">
        <f t="shared" si="5"/>
        <v>-7.7867658021530839E-2</v>
      </c>
      <c r="V42" s="75">
        <f t="shared" si="6"/>
        <v>-8.5373787738491469E-2</v>
      </c>
      <c r="W42" s="75">
        <f t="shared" si="7"/>
        <v>-2.9446205994935526E-2</v>
      </c>
      <c r="X42" s="75">
        <f t="shared" si="8"/>
        <v>-0.11306072530717504</v>
      </c>
      <c r="Y42" s="75">
        <f t="shared" si="9"/>
        <v>1.4729936055388304E-2</v>
      </c>
      <c r="Z42" s="75">
        <f t="shared" si="10"/>
        <v>-6.4996405682059777E-2</v>
      </c>
      <c r="AA42" s="75">
        <f t="shared" si="10"/>
        <v>8.639719113632216E-2</v>
      </c>
      <c r="AC42" s="74">
        <f t="shared" si="12"/>
        <v>41462</v>
      </c>
      <c r="AD42" s="75">
        <f t="shared" si="18"/>
        <v>-2.8893997922468495E-2</v>
      </c>
      <c r="AE42" s="75">
        <f t="shared" si="20"/>
        <v>-3.7854076059993136E-2</v>
      </c>
      <c r="AF42" s="75">
        <f t="shared" si="21"/>
        <v>0.60832339557659165</v>
      </c>
      <c r="AG42" s="75">
        <f t="shared" si="22"/>
        <v>0.22310396000937294</v>
      </c>
      <c r="AH42" s="75">
        <f t="shared" si="23"/>
        <v>0.74780682938516763</v>
      </c>
      <c r="AI42" s="75">
        <f t="shared" si="24"/>
        <v>0.45197806525176154</v>
      </c>
      <c r="AJ42" s="75">
        <f t="shared" si="14"/>
        <v>-8.9307273724846703E-2</v>
      </c>
      <c r="AL42" s="74">
        <f t="shared" si="15"/>
        <v>41826</v>
      </c>
      <c r="AM42" s="75">
        <f t="shared" si="19"/>
        <v>-0.11740411617057744</v>
      </c>
      <c r="AN42" s="75">
        <f t="shared" si="25"/>
        <v>-7.5745036456318471E-2</v>
      </c>
      <c r="AO42" s="75">
        <f t="shared" si="26"/>
        <v>-0.12347269056956756</v>
      </c>
      <c r="AP42" s="75">
        <f t="shared" si="27"/>
        <v>-0.10942712542920841</v>
      </c>
      <c r="AQ42" s="75">
        <f t="shared" si="28"/>
        <v>-0.10723848679850145</v>
      </c>
      <c r="AR42" s="75">
        <f t="shared" si="29"/>
        <v>4.3907513185028613E-3</v>
      </c>
      <c r="AS42" s="75">
        <f t="shared" si="17"/>
        <v>8.0940383769579904E-2</v>
      </c>
      <c r="AU42" s="74">
        <f>IF(ISERROR(INDEX(($AL$4:$AS$53,$AC$4:$AJ$105,$T$4:$AA$156),,1,$B$16)),"",INDEX(($AL$4:$AS$53,$AC$4:$AJ$105,$T$4:$AA$156),,1,$B$16))</f>
        <v>41826</v>
      </c>
      <c r="AV42" s="75">
        <f>IF(ISERROR(INDEX(($AL$4:$AS$53,$AC$4:$AJ$105,$T$4:$AA$156),,2,$B$16)),"",INDEX(($AL$4:$AS$53,$AC$4:$AJ$105,$T$4:$AA$156),,2,$B$16))</f>
        <v>-0.11740411617057744</v>
      </c>
      <c r="AW42" s="75">
        <f>IF(ISERROR(INDEX(($AL$4:$AS$53,$AC$4:$AJ$105,$T$4:$AA$156),,3,$B$16)),"",INDEX(($AL$4:$AS$53,$AC$4:$AJ$105,$T$4:$AA$156),,3,$B$16))</f>
        <v>-7.5745036456318471E-2</v>
      </c>
      <c r="AX42" s="75">
        <f>IF(ISERROR(INDEX(($AL$4:$AS$53,$AC$4:$AJ$105,$T$4:$AA$156),,3,$B$16)),"",INDEX(($AL$4:$AS$53,$AC$4:$AJ$105,$T$4:$AA$156),,4,$B$16))</f>
        <v>-0.12347269056956756</v>
      </c>
      <c r="AY42" s="75">
        <f>IF(ISERROR(INDEX(($AL$4:$AS$53,$AC$4:$AJ$105,$T$4:$AA$156),,3,$B$16)),"",INDEX(($AL$4:$AS$53,$AC$4:$AJ$105,$T$4:$AA$156),,5,$B$16))</f>
        <v>-0.10942712542920841</v>
      </c>
      <c r="AZ42" s="75">
        <f>IF(ISERROR(INDEX(($AL$4:$AS$53,$AC$4:$AJ$105,$T$4:$AA$156),,6,$B$16)),"",INDEX(($AL$4:$AS$53,$AC$4:$AJ$105,$T$4:$AA$156),,6,$B$16))</f>
        <v>-0.10723848679850145</v>
      </c>
      <c r="BA42" s="75">
        <f>IF(ISERROR(INDEX(($AL$4:$AS$53,$AC$4:$AJ$105,$T$4:$AA$156),,7,$B$16)),"",INDEX(($AL$4:$AS$53,$AC$4:$AJ$105,$T$4:$AA$156),,7,$B$16))</f>
        <v>4.3907513185028613E-3</v>
      </c>
      <c r="BB42" s="75">
        <f>IF(ISERROR(INDEX(($AL$4:$AS$53,$AC$4:$AJ$105,$T$4:$AA$156),,8,$B$16)),"",INDEX(($AL$4:$AS$53,$AC$4:$AJ$105,$T$4:$AA$156),,8,$B$16))</f>
        <v>8.0940383769579904E-2</v>
      </c>
    </row>
    <row r="43" spans="10:54">
      <c r="J43" s="99">
        <v>41098</v>
      </c>
      <c r="K43" s="87">
        <v>2472.614</v>
      </c>
      <c r="L43" s="87">
        <v>2223.5790000000002</v>
      </c>
      <c r="M43" s="87">
        <v>5313.9921999999997</v>
      </c>
      <c r="N43" s="107">
        <v>41098</v>
      </c>
      <c r="O43" s="87">
        <v>1404.58</v>
      </c>
      <c r="P43" s="87">
        <v>6876.7</v>
      </c>
      <c r="Q43" s="87">
        <v>1895.56</v>
      </c>
      <c r="R43" s="87">
        <v>3018.0509256723908</v>
      </c>
      <c r="T43" s="74">
        <f t="shared" si="1"/>
        <v>41098</v>
      </c>
      <c r="U43" s="75">
        <f t="shared" si="5"/>
        <v>-7.3746253012761276E-2</v>
      </c>
      <c r="V43" s="75">
        <f t="shared" si="6"/>
        <v>-8.6134938160637997E-2</v>
      </c>
      <c r="W43" s="75">
        <f t="shared" si="7"/>
        <v>-1.7797800485954696E-3</v>
      </c>
      <c r="X43" s="75">
        <f t="shared" si="8"/>
        <v>-0.10994936917412823</v>
      </c>
      <c r="Y43" s="75">
        <f t="shared" si="9"/>
        <v>3.9545887439343286E-2</v>
      </c>
      <c r="Z43" s="75">
        <f t="shared" si="10"/>
        <v>-4.0387983840756481E-2</v>
      </c>
      <c r="AA43" s="75">
        <f t="shared" si="10"/>
        <v>9.8896918376854659E-2</v>
      </c>
      <c r="AC43" s="74">
        <f t="shared" si="12"/>
        <v>41469</v>
      </c>
      <c r="AD43" s="75">
        <f t="shared" si="18"/>
        <v>-7.7331793645823987E-3</v>
      </c>
      <c r="AE43" s="75">
        <f t="shared" si="20"/>
        <v>-2.2377381698222787E-2</v>
      </c>
      <c r="AF43" s="75">
        <f t="shared" si="21"/>
        <v>0.65394374056009297</v>
      </c>
      <c r="AG43" s="75">
        <f t="shared" si="22"/>
        <v>0.25726001718347269</v>
      </c>
      <c r="AH43" s="75">
        <f t="shared" si="23"/>
        <v>0.84175984640116042</v>
      </c>
      <c r="AI43" s="75">
        <f t="shared" si="24"/>
        <v>0.48083060520391907</v>
      </c>
      <c r="AJ43" s="75">
        <f t="shared" si="14"/>
        <v>-0.14316176739791842</v>
      </c>
      <c r="AL43" s="74">
        <f t="shared" si="15"/>
        <v>41833</v>
      </c>
      <c r="AM43" s="75">
        <f t="shared" si="19"/>
        <v>-0.1298351068742738</v>
      </c>
      <c r="AN43" s="75">
        <f t="shared" si="25"/>
        <v>-8.1316484646876908E-2</v>
      </c>
      <c r="AO43" s="75">
        <f t="shared" si="26"/>
        <v>-0.14466330938912397</v>
      </c>
      <c r="AP43" s="75">
        <f t="shared" si="27"/>
        <v>-0.1176939642312762</v>
      </c>
      <c r="AQ43" s="75">
        <f t="shared" si="28"/>
        <v>-0.10724851806021196</v>
      </c>
      <c r="AR43" s="75">
        <f t="shared" si="29"/>
        <v>-1.549719875175648E-2</v>
      </c>
      <c r="AS43" s="75">
        <f t="shared" si="17"/>
        <v>0.17225154337701798</v>
      </c>
      <c r="AU43" s="74">
        <f>IF(ISERROR(INDEX(($AL$4:$AS$53,$AC$4:$AJ$105,$T$4:$AA$156),,1,$B$16)),"",INDEX(($AL$4:$AS$53,$AC$4:$AJ$105,$T$4:$AA$156),,1,$B$16))</f>
        <v>41833</v>
      </c>
      <c r="AV43" s="75">
        <f>IF(ISERROR(INDEX(($AL$4:$AS$53,$AC$4:$AJ$105,$T$4:$AA$156),,2,$B$16)),"",INDEX(($AL$4:$AS$53,$AC$4:$AJ$105,$T$4:$AA$156),,2,$B$16))</f>
        <v>-0.1298351068742738</v>
      </c>
      <c r="AW43" s="75">
        <f>IF(ISERROR(INDEX(($AL$4:$AS$53,$AC$4:$AJ$105,$T$4:$AA$156),,3,$B$16)),"",INDEX(($AL$4:$AS$53,$AC$4:$AJ$105,$T$4:$AA$156),,3,$B$16))</f>
        <v>-8.1316484646876908E-2</v>
      </c>
      <c r="AX43" s="75">
        <f>IF(ISERROR(INDEX(($AL$4:$AS$53,$AC$4:$AJ$105,$T$4:$AA$156),,3,$B$16)),"",INDEX(($AL$4:$AS$53,$AC$4:$AJ$105,$T$4:$AA$156),,4,$B$16))</f>
        <v>-0.14466330938912397</v>
      </c>
      <c r="AY43" s="75">
        <f>IF(ISERROR(INDEX(($AL$4:$AS$53,$AC$4:$AJ$105,$T$4:$AA$156),,3,$B$16)),"",INDEX(($AL$4:$AS$53,$AC$4:$AJ$105,$T$4:$AA$156),,5,$B$16))</f>
        <v>-0.1176939642312762</v>
      </c>
      <c r="AZ43" s="75">
        <f>IF(ISERROR(INDEX(($AL$4:$AS$53,$AC$4:$AJ$105,$T$4:$AA$156),,6,$B$16)),"",INDEX(($AL$4:$AS$53,$AC$4:$AJ$105,$T$4:$AA$156),,6,$B$16))</f>
        <v>-0.10724851806021196</v>
      </c>
      <c r="BA43" s="75">
        <f>IF(ISERROR(INDEX(($AL$4:$AS$53,$AC$4:$AJ$105,$T$4:$AA$156),,7,$B$16)),"",INDEX(($AL$4:$AS$53,$AC$4:$AJ$105,$T$4:$AA$156),,7,$B$16))</f>
        <v>-1.549719875175648E-2</v>
      </c>
      <c r="BB43" s="75">
        <f>IF(ISERROR(INDEX(($AL$4:$AS$53,$AC$4:$AJ$105,$T$4:$AA$156),,8,$B$16)),"",INDEX(($AL$4:$AS$53,$AC$4:$AJ$105,$T$4:$AA$156),,8,$B$16))</f>
        <v>0.17225154337701798</v>
      </c>
    </row>
    <row r="44" spans="10:54">
      <c r="J44" s="99">
        <v>41105</v>
      </c>
      <c r="K44" s="87">
        <v>2450.6329999999998</v>
      </c>
      <c r="L44" s="87">
        <v>2185.895</v>
      </c>
      <c r="M44" s="87">
        <v>5164.8456999999999</v>
      </c>
      <c r="N44" s="107">
        <v>41105</v>
      </c>
      <c r="O44" s="87">
        <v>1354.13</v>
      </c>
      <c r="P44" s="87">
        <v>6655.11</v>
      </c>
      <c r="Q44" s="87">
        <v>1843.88</v>
      </c>
      <c r="R44" s="87">
        <v>2856.7423630409803</v>
      </c>
      <c r="T44" s="74">
        <f t="shared" si="1"/>
        <v>41105</v>
      </c>
      <c r="U44" s="75">
        <f t="shared" si="5"/>
        <v>-8.1980447113630506E-2</v>
      </c>
      <c r="V44" s="75">
        <f t="shared" si="6"/>
        <v>-0.10162262310025783</v>
      </c>
      <c r="W44" s="75">
        <f t="shared" si="7"/>
        <v>-2.9796579176562199E-2</v>
      </c>
      <c r="X44" s="75">
        <f t="shared" si="8"/>
        <v>-0.14191839502183012</v>
      </c>
      <c r="Y44" s="75">
        <f t="shared" si="9"/>
        <v>6.0482834726609536E-3</v>
      </c>
      <c r="Z44" s="75">
        <f t="shared" si="10"/>
        <v>-6.655056850972485E-2</v>
      </c>
      <c r="AA44" s="75">
        <f t="shared" si="10"/>
        <v>4.0163157168380481E-2</v>
      </c>
      <c r="AC44" s="74">
        <f t="shared" si="12"/>
        <v>41476</v>
      </c>
      <c r="AD44" s="75">
        <f t="shared" si="18"/>
        <v>-4.4755017866596747E-2</v>
      </c>
      <c r="AE44" s="75">
        <f t="shared" si="20"/>
        <v>-4.4829062266767417E-2</v>
      </c>
      <c r="AF44" s="75">
        <f t="shared" si="21"/>
        <v>0.65563968176089715</v>
      </c>
      <c r="AG44" s="75">
        <f t="shared" si="22"/>
        <v>0.27135046473482793</v>
      </c>
      <c r="AH44" s="75">
        <f t="shared" si="23"/>
        <v>0.84871777022662642</v>
      </c>
      <c r="AI44" s="75">
        <f t="shared" si="24"/>
        <v>0.43553875902927564</v>
      </c>
      <c r="AJ44" s="75">
        <f t="shared" si="14"/>
        <v>-0.11918174069423093</v>
      </c>
      <c r="AL44" s="74">
        <f t="shared" si="15"/>
        <v>41840</v>
      </c>
      <c r="AM44" s="75">
        <f t="shared" si="19"/>
        <v>-0.12329876994524636</v>
      </c>
      <c r="AN44" s="75">
        <f t="shared" si="25"/>
        <v>-7.5883267972565616E-2</v>
      </c>
      <c r="AO44" s="75">
        <f t="shared" si="26"/>
        <v>-0.13574323767374152</v>
      </c>
      <c r="AP44" s="75">
        <f t="shared" si="27"/>
        <v>-0.12515256223182947</v>
      </c>
      <c r="AQ44" s="75">
        <f t="shared" si="28"/>
        <v>-9.7132707143763097E-2</v>
      </c>
      <c r="AR44" s="75">
        <f t="shared" si="29"/>
        <v>-5.0221727466831512E-3</v>
      </c>
      <c r="AS44" s="75">
        <f t="shared" si="17"/>
        <v>0.13923656301789555</v>
      </c>
      <c r="AU44" s="74">
        <f>IF(ISERROR(INDEX(($AL$4:$AS$53,$AC$4:$AJ$105,$T$4:$AA$156),,1,$B$16)),"",INDEX(($AL$4:$AS$53,$AC$4:$AJ$105,$T$4:$AA$156),,1,$B$16))</f>
        <v>41840</v>
      </c>
      <c r="AV44" s="75">
        <f>IF(ISERROR(INDEX(($AL$4:$AS$53,$AC$4:$AJ$105,$T$4:$AA$156),,2,$B$16)),"",INDEX(($AL$4:$AS$53,$AC$4:$AJ$105,$T$4:$AA$156),,2,$B$16))</f>
        <v>-0.12329876994524636</v>
      </c>
      <c r="AW44" s="75">
        <f>IF(ISERROR(INDEX(($AL$4:$AS$53,$AC$4:$AJ$105,$T$4:$AA$156),,3,$B$16)),"",INDEX(($AL$4:$AS$53,$AC$4:$AJ$105,$T$4:$AA$156),,3,$B$16))</f>
        <v>-7.5883267972565616E-2</v>
      </c>
      <c r="AX44" s="75">
        <f>IF(ISERROR(INDEX(($AL$4:$AS$53,$AC$4:$AJ$105,$T$4:$AA$156),,3,$B$16)),"",INDEX(($AL$4:$AS$53,$AC$4:$AJ$105,$T$4:$AA$156),,4,$B$16))</f>
        <v>-0.13574323767374152</v>
      </c>
      <c r="AY44" s="75">
        <f>IF(ISERROR(INDEX(($AL$4:$AS$53,$AC$4:$AJ$105,$T$4:$AA$156),,3,$B$16)),"",INDEX(($AL$4:$AS$53,$AC$4:$AJ$105,$T$4:$AA$156),,5,$B$16))</f>
        <v>-0.12515256223182947</v>
      </c>
      <c r="AZ44" s="75">
        <f>IF(ISERROR(INDEX(($AL$4:$AS$53,$AC$4:$AJ$105,$T$4:$AA$156),,6,$B$16)),"",INDEX(($AL$4:$AS$53,$AC$4:$AJ$105,$T$4:$AA$156),,6,$B$16))</f>
        <v>-9.7132707143763097E-2</v>
      </c>
      <c r="BA44" s="75">
        <f>IF(ISERROR(INDEX(($AL$4:$AS$53,$AC$4:$AJ$105,$T$4:$AA$156),,7,$B$16)),"",INDEX(($AL$4:$AS$53,$AC$4:$AJ$105,$T$4:$AA$156),,7,$B$16))</f>
        <v>-5.0221727466831512E-3</v>
      </c>
      <c r="BB44" s="75">
        <f>IF(ISERROR(INDEX(($AL$4:$AS$53,$AC$4:$AJ$105,$T$4:$AA$156),,8,$B$16)),"",INDEX(($AL$4:$AS$53,$AC$4:$AJ$105,$T$4:$AA$156),,8,$B$16))</f>
        <v>0.13923656301789555</v>
      </c>
    </row>
    <row r="45" spans="10:54">
      <c r="J45" s="99">
        <v>41112</v>
      </c>
      <c r="K45" s="87">
        <v>2398.4549999999999</v>
      </c>
      <c r="L45" s="87">
        <v>2168.6379999999999</v>
      </c>
      <c r="M45" s="87">
        <v>5041.0977000000003</v>
      </c>
      <c r="N45" s="107">
        <v>41112</v>
      </c>
      <c r="O45" s="87">
        <v>1296.7</v>
      </c>
      <c r="P45" s="87">
        <v>6306.26</v>
      </c>
      <c r="Q45" s="87">
        <v>1792.54</v>
      </c>
      <c r="R45" s="87">
        <v>2747.1099241433085</v>
      </c>
      <c r="T45" s="74">
        <f t="shared" si="1"/>
        <v>41112</v>
      </c>
      <c r="U45" s="75">
        <f t="shared" si="5"/>
        <v>-0.10152659059186853</v>
      </c>
      <c r="V45" s="75">
        <f t="shared" si="6"/>
        <v>-0.10871504903707496</v>
      </c>
      <c r="W45" s="75">
        <f t="shared" si="7"/>
        <v>-5.3042333240436501E-2</v>
      </c>
      <c r="X45" s="75">
        <f t="shared" si="8"/>
        <v>-0.17831048926233606</v>
      </c>
      <c r="Y45" s="75">
        <f t="shared" si="9"/>
        <v>-4.6687124911188094E-2</v>
      </c>
      <c r="Z45" s="75">
        <f t="shared" si="10"/>
        <v>-9.2541030911134303E-2</v>
      </c>
      <c r="AA45" s="75">
        <f t="shared" si="10"/>
        <v>2.4509341604339596E-4</v>
      </c>
      <c r="AC45" s="74">
        <f t="shared" si="12"/>
        <v>41483</v>
      </c>
      <c r="AD45" s="75">
        <f t="shared" si="18"/>
        <v>-3.01329288746357E-2</v>
      </c>
      <c r="AE45" s="75">
        <f t="shared" si="20"/>
        <v>-3.6103978153256056E-2</v>
      </c>
      <c r="AF45" s="75">
        <f t="shared" si="21"/>
        <v>0.87635747063407288</v>
      </c>
      <c r="AG45" s="75">
        <f t="shared" si="22"/>
        <v>0.37904397406857759</v>
      </c>
      <c r="AH45" s="75">
        <f t="shared" si="23"/>
        <v>1.2797787969493921</v>
      </c>
      <c r="AI45" s="75">
        <f t="shared" si="24"/>
        <v>0.58704838927712877</v>
      </c>
      <c r="AJ45" s="75">
        <f t="shared" si="14"/>
        <v>-0.10965652929469083</v>
      </c>
      <c r="AL45" s="74">
        <f t="shared" si="15"/>
        <v>41847</v>
      </c>
      <c r="AM45" s="75">
        <f t="shared" si="19"/>
        <v>-8.4283299871825257E-2</v>
      </c>
      <c r="AN45" s="75">
        <f t="shared" si="25"/>
        <v>-4.5567929570144883E-2</v>
      </c>
      <c r="AO45" s="75">
        <f t="shared" si="26"/>
        <v>-0.13530532630551573</v>
      </c>
      <c r="AP45" s="75">
        <f t="shared" si="27"/>
        <v>-0.1432430526549896</v>
      </c>
      <c r="AQ45" s="75">
        <f t="shared" si="28"/>
        <v>-7.5655775821363402E-2</v>
      </c>
      <c r="AR45" s="75">
        <f t="shared" si="29"/>
        <v>1.3489789587021184E-2</v>
      </c>
      <c r="AS45" s="75">
        <f t="shared" si="17"/>
        <v>0.19649076621606976</v>
      </c>
      <c r="AU45" s="74">
        <f>IF(ISERROR(INDEX(($AL$4:$AS$53,$AC$4:$AJ$105,$T$4:$AA$156),,1,$B$16)),"",INDEX(($AL$4:$AS$53,$AC$4:$AJ$105,$T$4:$AA$156),,1,$B$16))</f>
        <v>41847</v>
      </c>
      <c r="AV45" s="75">
        <f>IF(ISERROR(INDEX(($AL$4:$AS$53,$AC$4:$AJ$105,$T$4:$AA$156),,2,$B$16)),"",INDEX(($AL$4:$AS$53,$AC$4:$AJ$105,$T$4:$AA$156),,2,$B$16))</f>
        <v>-8.4283299871825257E-2</v>
      </c>
      <c r="AW45" s="75">
        <f>IF(ISERROR(INDEX(($AL$4:$AS$53,$AC$4:$AJ$105,$T$4:$AA$156),,3,$B$16)),"",INDEX(($AL$4:$AS$53,$AC$4:$AJ$105,$T$4:$AA$156),,3,$B$16))</f>
        <v>-4.5567929570144883E-2</v>
      </c>
      <c r="AX45" s="75">
        <f>IF(ISERROR(INDEX(($AL$4:$AS$53,$AC$4:$AJ$105,$T$4:$AA$156),,3,$B$16)),"",INDEX(($AL$4:$AS$53,$AC$4:$AJ$105,$T$4:$AA$156),,4,$B$16))</f>
        <v>-0.13530532630551573</v>
      </c>
      <c r="AY45" s="75">
        <f>IF(ISERROR(INDEX(($AL$4:$AS$53,$AC$4:$AJ$105,$T$4:$AA$156),,3,$B$16)),"",INDEX(($AL$4:$AS$53,$AC$4:$AJ$105,$T$4:$AA$156),,5,$B$16))</f>
        <v>-0.1432430526549896</v>
      </c>
      <c r="AZ45" s="75">
        <f>IF(ISERROR(INDEX(($AL$4:$AS$53,$AC$4:$AJ$105,$T$4:$AA$156),,6,$B$16)),"",INDEX(($AL$4:$AS$53,$AC$4:$AJ$105,$T$4:$AA$156),,6,$B$16))</f>
        <v>-7.5655775821363402E-2</v>
      </c>
      <c r="BA45" s="75">
        <f>IF(ISERROR(INDEX(($AL$4:$AS$53,$AC$4:$AJ$105,$T$4:$AA$156),,7,$B$16)),"",INDEX(($AL$4:$AS$53,$AC$4:$AJ$105,$T$4:$AA$156),,7,$B$16))</f>
        <v>1.3489789587021184E-2</v>
      </c>
      <c r="BB45" s="75">
        <f>IF(ISERROR(INDEX(($AL$4:$AS$53,$AC$4:$AJ$105,$T$4:$AA$156),,8,$B$16)),"",INDEX(($AL$4:$AS$53,$AC$4:$AJ$105,$T$4:$AA$156),,8,$B$16))</f>
        <v>0.19649076621606976</v>
      </c>
    </row>
    <row r="46" spans="10:54">
      <c r="J46" s="99">
        <v>41119</v>
      </c>
      <c r="K46" s="87">
        <v>2349.1080000000002</v>
      </c>
      <c r="L46" s="87">
        <v>2128.7649999999999</v>
      </c>
      <c r="M46" s="87">
        <v>5045.5806000000002</v>
      </c>
      <c r="N46" s="107">
        <v>41119</v>
      </c>
      <c r="O46" s="87">
        <v>1280.55</v>
      </c>
      <c r="P46" s="87">
        <v>6199.49</v>
      </c>
      <c r="Q46" s="87">
        <v>1772.09</v>
      </c>
      <c r="R46" s="87">
        <v>2831.0605556306414</v>
      </c>
      <c r="T46" s="74">
        <f t="shared" si="1"/>
        <v>41119</v>
      </c>
      <c r="U46" s="75">
        <f t="shared" si="5"/>
        <v>-0.12001222710956971</v>
      </c>
      <c r="V46" s="75">
        <f t="shared" si="6"/>
        <v>-0.12510238747241764</v>
      </c>
      <c r="W46" s="75">
        <f t="shared" si="7"/>
        <v>-5.2200231623497628E-2</v>
      </c>
      <c r="X46" s="75">
        <f t="shared" si="8"/>
        <v>-0.18854437959812176</v>
      </c>
      <c r="Y46" s="75">
        <f t="shared" si="9"/>
        <v>-6.2827470484195347E-2</v>
      </c>
      <c r="Z46" s="75">
        <f t="shared" si="10"/>
        <v>-0.10289367906284486</v>
      </c>
      <c r="AA46" s="75">
        <f t="shared" si="10"/>
        <v>3.0812201960332741E-2</v>
      </c>
      <c r="AC46" s="74">
        <f t="shared" si="12"/>
        <v>41490</v>
      </c>
      <c r="AD46" s="75">
        <f t="shared" si="18"/>
        <v>-1.9991661964165797E-2</v>
      </c>
      <c r="AE46" s="75">
        <f t="shared" si="20"/>
        <v>-2.7203452836275455E-2</v>
      </c>
      <c r="AF46" s="75">
        <f t="shared" si="21"/>
        <v>0.87696849355921747</v>
      </c>
      <c r="AG46" s="75">
        <f t="shared" si="22"/>
        <v>0.40076544559868799</v>
      </c>
      <c r="AH46" s="75">
        <f t="shared" si="23"/>
        <v>1.1883447490986914</v>
      </c>
      <c r="AI46" s="75">
        <f t="shared" si="24"/>
        <v>0.58965798954984372</v>
      </c>
      <c r="AJ46" s="75">
        <f t="shared" si="14"/>
        <v>-8.9883267778572473E-2</v>
      </c>
      <c r="AL46" s="74">
        <f t="shared" si="15"/>
        <v>41854</v>
      </c>
      <c r="AM46" s="75">
        <f t="shared" si="19"/>
        <v>-5.6352258125150767E-2</v>
      </c>
      <c r="AN46" s="75">
        <f t="shared" si="25"/>
        <v>-1.9228093670702107E-2</v>
      </c>
      <c r="AO46" s="75">
        <f t="shared" si="26"/>
        <v>-0.10900024760302618</v>
      </c>
      <c r="AP46" s="75">
        <f t="shared" si="27"/>
        <v>-0.11219358723304995</v>
      </c>
      <c r="AQ46" s="75">
        <f t="shared" si="28"/>
        <v>-5.9502578392519045E-2</v>
      </c>
      <c r="AR46" s="75">
        <f t="shared" si="29"/>
        <v>3.3636877931273679E-2</v>
      </c>
      <c r="AS46" s="75">
        <f t="shared" si="17"/>
        <v>0.25979932158730357</v>
      </c>
      <c r="AU46" s="74">
        <f>IF(ISERROR(INDEX(($AL$4:$AS$53,$AC$4:$AJ$105,$T$4:$AA$156),,1,$B$16)),"",INDEX(($AL$4:$AS$53,$AC$4:$AJ$105,$T$4:$AA$156),,1,$B$16))</f>
        <v>41854</v>
      </c>
      <c r="AV46" s="75">
        <f>IF(ISERROR(INDEX(($AL$4:$AS$53,$AC$4:$AJ$105,$T$4:$AA$156),,2,$B$16)),"",INDEX(($AL$4:$AS$53,$AC$4:$AJ$105,$T$4:$AA$156),,2,$B$16))</f>
        <v>-5.6352258125150767E-2</v>
      </c>
      <c r="AW46" s="75">
        <f>IF(ISERROR(INDEX(($AL$4:$AS$53,$AC$4:$AJ$105,$T$4:$AA$156),,3,$B$16)),"",INDEX(($AL$4:$AS$53,$AC$4:$AJ$105,$T$4:$AA$156),,3,$B$16))</f>
        <v>-1.9228093670702107E-2</v>
      </c>
      <c r="AX46" s="75">
        <f>IF(ISERROR(INDEX(($AL$4:$AS$53,$AC$4:$AJ$105,$T$4:$AA$156),,3,$B$16)),"",INDEX(($AL$4:$AS$53,$AC$4:$AJ$105,$T$4:$AA$156),,4,$B$16))</f>
        <v>-0.10900024760302618</v>
      </c>
      <c r="AY46" s="75">
        <f>IF(ISERROR(INDEX(($AL$4:$AS$53,$AC$4:$AJ$105,$T$4:$AA$156),,3,$B$16)),"",INDEX(($AL$4:$AS$53,$AC$4:$AJ$105,$T$4:$AA$156),,5,$B$16))</f>
        <v>-0.11219358723304995</v>
      </c>
      <c r="AZ46" s="75">
        <f>IF(ISERROR(INDEX(($AL$4:$AS$53,$AC$4:$AJ$105,$T$4:$AA$156),,6,$B$16)),"",INDEX(($AL$4:$AS$53,$AC$4:$AJ$105,$T$4:$AA$156),,6,$B$16))</f>
        <v>-5.9502578392519045E-2</v>
      </c>
      <c r="BA46" s="75">
        <f>IF(ISERROR(INDEX(($AL$4:$AS$53,$AC$4:$AJ$105,$T$4:$AA$156),,7,$B$16)),"",INDEX(($AL$4:$AS$53,$AC$4:$AJ$105,$T$4:$AA$156),,7,$B$16))</f>
        <v>3.3636877931273679E-2</v>
      </c>
      <c r="BB46" s="75">
        <f>IF(ISERROR(INDEX(($AL$4:$AS$53,$AC$4:$AJ$105,$T$4:$AA$156),,8,$B$16)),"",INDEX(($AL$4:$AS$53,$AC$4:$AJ$105,$T$4:$AA$156),,8,$B$16))</f>
        <v>0.25979932158730357</v>
      </c>
    </row>
    <row r="47" spans="10:54">
      <c r="J47" s="99">
        <v>41126</v>
      </c>
      <c r="K47" s="87">
        <v>2353.7370000000001</v>
      </c>
      <c r="L47" s="87">
        <v>2132.7959999999998</v>
      </c>
      <c r="M47" s="87">
        <v>5190.7948999999999</v>
      </c>
      <c r="N47" s="107">
        <v>41126</v>
      </c>
      <c r="O47" s="87">
        <v>1274.51</v>
      </c>
      <c r="P47" s="87">
        <v>6248.35</v>
      </c>
      <c r="Q47" s="87">
        <v>1781.13</v>
      </c>
      <c r="R47" s="87">
        <v>3049.9239442953967</v>
      </c>
      <c r="T47" s="74">
        <f t="shared" si="1"/>
        <v>41126</v>
      </c>
      <c r="U47" s="75">
        <f t="shared" si="5"/>
        <v>-0.11827818022849412</v>
      </c>
      <c r="V47" s="75">
        <f t="shared" si="6"/>
        <v>-0.1234456934380368</v>
      </c>
      <c r="W47" s="75">
        <f t="shared" si="7"/>
        <v>-2.4922086486948714E-2</v>
      </c>
      <c r="X47" s="75">
        <f t="shared" si="8"/>
        <v>-0.19237179121596359</v>
      </c>
      <c r="Y47" s="75">
        <f t="shared" si="9"/>
        <v>-5.5441338755272018E-2</v>
      </c>
      <c r="Z47" s="75">
        <f t="shared" si="10"/>
        <v>-9.8317251713628928E-2</v>
      </c>
      <c r="AA47" s="75">
        <f t="shared" si="10"/>
        <v>0.11050214400318703</v>
      </c>
      <c r="AC47" s="74">
        <f t="shared" si="12"/>
        <v>41497</v>
      </c>
      <c r="AD47" s="75">
        <f t="shared" si="18"/>
        <v>-3.094492797105719E-3</v>
      </c>
      <c r="AE47" s="75">
        <f t="shared" si="20"/>
        <v>-1.6266179777381318E-2</v>
      </c>
      <c r="AF47" s="75">
        <f t="shared" si="21"/>
        <v>0.82421747621383967</v>
      </c>
      <c r="AG47" s="75">
        <f t="shared" si="22"/>
        <v>0.34794188861985464</v>
      </c>
      <c r="AH47" s="75">
        <f t="shared" si="23"/>
        <v>1.1146681387634709</v>
      </c>
      <c r="AI47" s="75">
        <f t="shared" si="24"/>
        <v>0.60893611769062117</v>
      </c>
      <c r="AJ47" s="75">
        <f t="shared" si="14"/>
        <v>-6.7940670545034276E-2</v>
      </c>
      <c r="AL47" s="74">
        <f t="shared" si="15"/>
        <v>41861</v>
      </c>
      <c r="AM47" s="75">
        <f t="shared" si="19"/>
        <v>-5.5650619726571593E-2</v>
      </c>
      <c r="AN47" s="75">
        <f t="shared" si="25"/>
        <v>-1.5134107010940978E-2</v>
      </c>
      <c r="AO47" s="75">
        <f t="shared" si="26"/>
        <v>-0.10295219457817861</v>
      </c>
      <c r="AP47" s="75">
        <f t="shared" si="27"/>
        <v>-0.10080227392311403</v>
      </c>
      <c r="AQ47" s="75">
        <f t="shared" si="28"/>
        <v>-5.8723006053866489E-2</v>
      </c>
      <c r="AR47" s="75">
        <f t="shared" si="29"/>
        <v>6.9131521798638795E-2</v>
      </c>
      <c r="AS47" s="75">
        <f t="shared" si="17"/>
        <v>0.29113730229110701</v>
      </c>
      <c r="AU47" s="74">
        <f>IF(ISERROR(INDEX(($AL$4:$AS$53,$AC$4:$AJ$105,$T$4:$AA$156),,1,$B$16)),"",INDEX(($AL$4:$AS$53,$AC$4:$AJ$105,$T$4:$AA$156),,1,$B$16))</f>
        <v>41861</v>
      </c>
      <c r="AV47" s="75">
        <f>IF(ISERROR(INDEX(($AL$4:$AS$53,$AC$4:$AJ$105,$T$4:$AA$156),,2,$B$16)),"",INDEX(($AL$4:$AS$53,$AC$4:$AJ$105,$T$4:$AA$156),,2,$B$16))</f>
        <v>-5.5650619726571593E-2</v>
      </c>
      <c r="AW47" s="75">
        <f>IF(ISERROR(INDEX(($AL$4:$AS$53,$AC$4:$AJ$105,$T$4:$AA$156),,3,$B$16)),"",INDEX(($AL$4:$AS$53,$AC$4:$AJ$105,$T$4:$AA$156),,3,$B$16))</f>
        <v>-1.5134107010940978E-2</v>
      </c>
      <c r="AX47" s="75">
        <f>IF(ISERROR(INDEX(($AL$4:$AS$53,$AC$4:$AJ$105,$T$4:$AA$156),,3,$B$16)),"",INDEX(($AL$4:$AS$53,$AC$4:$AJ$105,$T$4:$AA$156),,4,$B$16))</f>
        <v>-0.10295219457817861</v>
      </c>
      <c r="AY47" s="75">
        <f>IF(ISERROR(INDEX(($AL$4:$AS$53,$AC$4:$AJ$105,$T$4:$AA$156),,3,$B$16)),"",INDEX(($AL$4:$AS$53,$AC$4:$AJ$105,$T$4:$AA$156),,5,$B$16))</f>
        <v>-0.10080227392311403</v>
      </c>
      <c r="AZ47" s="75">
        <f>IF(ISERROR(INDEX(($AL$4:$AS$53,$AC$4:$AJ$105,$T$4:$AA$156),,6,$B$16)),"",INDEX(($AL$4:$AS$53,$AC$4:$AJ$105,$T$4:$AA$156),,6,$B$16))</f>
        <v>-5.8723006053866489E-2</v>
      </c>
      <c r="BA47" s="75">
        <f>IF(ISERROR(INDEX(($AL$4:$AS$53,$AC$4:$AJ$105,$T$4:$AA$156),,7,$B$16)),"",INDEX(($AL$4:$AS$53,$AC$4:$AJ$105,$T$4:$AA$156),,7,$B$16))</f>
        <v>6.9131521798638795E-2</v>
      </c>
      <c r="BB47" s="75">
        <f>IF(ISERROR(INDEX(($AL$4:$AS$53,$AC$4:$AJ$105,$T$4:$AA$156),,8,$B$16)),"",INDEX(($AL$4:$AS$53,$AC$4:$AJ$105,$T$4:$AA$156),,8,$B$16))</f>
        <v>0.29113730229110701</v>
      </c>
    </row>
    <row r="48" spans="10:54">
      <c r="J48" s="99">
        <v>41133</v>
      </c>
      <c r="K48" s="87">
        <v>2399.7510000000002</v>
      </c>
      <c r="L48" s="87">
        <v>2168.8139999999999</v>
      </c>
      <c r="M48" s="87">
        <v>5334.9179999999997</v>
      </c>
      <c r="N48" s="107">
        <v>41133</v>
      </c>
      <c r="O48" s="87">
        <v>1310</v>
      </c>
      <c r="P48" s="87">
        <v>6538.19</v>
      </c>
      <c r="Q48" s="87">
        <v>1824.15</v>
      </c>
      <c r="R48" s="87">
        <v>3134.5505811089151</v>
      </c>
      <c r="T48" s="74">
        <f t="shared" si="1"/>
        <v>41133</v>
      </c>
      <c r="U48" s="75">
        <f t="shared" si="5"/>
        <v>-0.10104110241777597</v>
      </c>
      <c r="V48" s="75">
        <f t="shared" si="6"/>
        <v>-0.10864271508767009</v>
      </c>
      <c r="W48" s="75">
        <f t="shared" si="7"/>
        <v>2.151079443192927E-3</v>
      </c>
      <c r="X48" s="75">
        <f t="shared" si="8"/>
        <v>-0.16988257957404196</v>
      </c>
      <c r="Y48" s="75">
        <f t="shared" si="9"/>
        <v>-1.162643043944922E-2</v>
      </c>
      <c r="Z48" s="75">
        <f t="shared" si="10"/>
        <v>-7.6538722447781038E-2</v>
      </c>
      <c r="AA48" s="75">
        <f t="shared" si="10"/>
        <v>0.14131539159153061</v>
      </c>
      <c r="AC48" s="74">
        <f t="shared" si="12"/>
        <v>41504</v>
      </c>
      <c r="AD48" s="75">
        <f t="shared" si="18"/>
        <v>4.8135585533330971E-3</v>
      </c>
      <c r="AE48" s="75">
        <f t="shared" si="20"/>
        <v>-8.4926005515371106E-3</v>
      </c>
      <c r="AF48" s="75">
        <f t="shared" si="21"/>
        <v>0.75325254216090864</v>
      </c>
      <c r="AG48" s="75">
        <f t="shared" si="22"/>
        <v>0.30548308990080453</v>
      </c>
      <c r="AH48" s="75">
        <f t="shared" si="23"/>
        <v>1.0680073108385284</v>
      </c>
      <c r="AI48" s="75">
        <f t="shared" si="24"/>
        <v>0.59042206170176503</v>
      </c>
      <c r="AJ48" s="75">
        <f t="shared" si="14"/>
        <v>-4.4724495663032604E-2</v>
      </c>
      <c r="AL48" s="74">
        <f t="shared" si="15"/>
        <v>41868</v>
      </c>
      <c r="AM48" s="75">
        <f t="shared" si="19"/>
        <v>-4.3699676079639871E-2</v>
      </c>
      <c r="AN48" s="75">
        <f t="shared" si="25"/>
        <v>-6.3371071734086293E-4</v>
      </c>
      <c r="AO48" s="75">
        <f t="shared" si="26"/>
        <v>-7.3609982250342765E-2</v>
      </c>
      <c r="AP48" s="75">
        <f t="shared" si="27"/>
        <v>-7.2595212393748887E-2</v>
      </c>
      <c r="AQ48" s="75">
        <f t="shared" si="28"/>
        <v>-4.9647580280546277E-3</v>
      </c>
      <c r="AR48" s="75">
        <f t="shared" si="29"/>
        <v>0.10630873952953634</v>
      </c>
      <c r="AS48" s="75">
        <f t="shared" si="17"/>
        <v>0.41559192407757473</v>
      </c>
      <c r="AU48" s="74">
        <f>IF(ISERROR(INDEX(($AL$4:$AS$53,$AC$4:$AJ$105,$T$4:$AA$156),,1,$B$16)),"",INDEX(($AL$4:$AS$53,$AC$4:$AJ$105,$T$4:$AA$156),,1,$B$16))</f>
        <v>41868</v>
      </c>
      <c r="AV48" s="75">
        <f>IF(ISERROR(INDEX(($AL$4:$AS$53,$AC$4:$AJ$105,$T$4:$AA$156),,2,$B$16)),"",INDEX(($AL$4:$AS$53,$AC$4:$AJ$105,$T$4:$AA$156),,2,$B$16))</f>
        <v>-4.3699676079639871E-2</v>
      </c>
      <c r="AW48" s="75">
        <f>IF(ISERROR(INDEX(($AL$4:$AS$53,$AC$4:$AJ$105,$T$4:$AA$156),,3,$B$16)),"",INDEX(($AL$4:$AS$53,$AC$4:$AJ$105,$T$4:$AA$156),,3,$B$16))</f>
        <v>-6.3371071734086293E-4</v>
      </c>
      <c r="AX48" s="75">
        <f>IF(ISERROR(INDEX(($AL$4:$AS$53,$AC$4:$AJ$105,$T$4:$AA$156),,3,$B$16)),"",INDEX(($AL$4:$AS$53,$AC$4:$AJ$105,$T$4:$AA$156),,4,$B$16))</f>
        <v>-7.3609982250342765E-2</v>
      </c>
      <c r="AY48" s="75">
        <f>IF(ISERROR(INDEX(($AL$4:$AS$53,$AC$4:$AJ$105,$T$4:$AA$156),,3,$B$16)),"",INDEX(($AL$4:$AS$53,$AC$4:$AJ$105,$T$4:$AA$156),,5,$B$16))</f>
        <v>-7.2595212393748887E-2</v>
      </c>
      <c r="AZ48" s="75">
        <f>IF(ISERROR(INDEX(($AL$4:$AS$53,$AC$4:$AJ$105,$T$4:$AA$156),,6,$B$16)),"",INDEX(($AL$4:$AS$53,$AC$4:$AJ$105,$T$4:$AA$156),,6,$B$16))</f>
        <v>-4.9647580280546277E-3</v>
      </c>
      <c r="BA48" s="75">
        <f>IF(ISERROR(INDEX(($AL$4:$AS$53,$AC$4:$AJ$105,$T$4:$AA$156),,7,$B$16)),"",INDEX(($AL$4:$AS$53,$AC$4:$AJ$105,$T$4:$AA$156),,7,$B$16))</f>
        <v>0.10630873952953634</v>
      </c>
      <c r="BB48" s="75">
        <f>IF(ISERROR(INDEX(($AL$4:$AS$53,$AC$4:$AJ$105,$T$4:$AA$156),,8,$B$16)),"",INDEX(($AL$4:$AS$53,$AC$4:$AJ$105,$T$4:$AA$156),,8,$B$16))</f>
        <v>0.41559192407757473</v>
      </c>
    </row>
    <row r="49" spans="10:54">
      <c r="J49" s="99">
        <v>41140</v>
      </c>
      <c r="K49" s="87">
        <v>2313.4760000000001</v>
      </c>
      <c r="L49" s="87">
        <v>2114.8910000000001</v>
      </c>
      <c r="M49" s="87">
        <v>5236.1806999999999</v>
      </c>
      <c r="N49" s="107">
        <v>41140</v>
      </c>
      <c r="O49" s="87">
        <v>1314.63</v>
      </c>
      <c r="P49" s="87">
        <v>6319.23</v>
      </c>
      <c r="Q49" s="87">
        <v>1781.51</v>
      </c>
      <c r="R49" s="87">
        <v>3198.1642781394708</v>
      </c>
      <c r="T49" s="74">
        <f t="shared" si="1"/>
        <v>41140</v>
      </c>
      <c r="U49" s="75">
        <f t="shared" si="5"/>
        <v>-0.13336015505653165</v>
      </c>
      <c r="V49" s="75">
        <f t="shared" si="6"/>
        <v>-0.13080443982493539</v>
      </c>
      <c r="W49" s="75">
        <f t="shared" si="7"/>
        <v>-1.6396476822209238E-2</v>
      </c>
      <c r="X49" s="75">
        <f t="shared" si="8"/>
        <v>-0.16694865311864326</v>
      </c>
      <c r="Y49" s="75">
        <f t="shared" si="9"/>
        <v>-4.4726459161615217E-2</v>
      </c>
      <c r="Z49" s="75">
        <f t="shared" si="10"/>
        <v>-9.8124879767533701E-2</v>
      </c>
      <c r="AA49" s="75">
        <f t="shared" si="10"/>
        <v>0.16447765669408598</v>
      </c>
      <c r="AC49" s="74">
        <f t="shared" si="12"/>
        <v>41511</v>
      </c>
      <c r="AD49" s="75">
        <f t="shared" si="18"/>
        <v>-2.6937263257782451E-3</v>
      </c>
      <c r="AE49" s="75">
        <f t="shared" si="20"/>
        <v>-1.376254752131767E-2</v>
      </c>
      <c r="AF49" s="75">
        <f t="shared" si="21"/>
        <v>0.77924626973361399</v>
      </c>
      <c r="AG49" s="75">
        <f t="shared" si="22"/>
        <v>0.33043817855190194</v>
      </c>
      <c r="AH49" s="75">
        <f t="shared" si="23"/>
        <v>1.0958730025108747</v>
      </c>
      <c r="AI49" s="75">
        <f t="shared" si="24"/>
        <v>0.55673235728013815</v>
      </c>
      <c r="AJ49" s="75">
        <f t="shared" si="14"/>
        <v>1.1842844705078903E-3</v>
      </c>
      <c r="AL49" s="74">
        <f t="shared" si="15"/>
        <v>41875</v>
      </c>
      <c r="AM49" s="75">
        <f t="shared" si="19"/>
        <v>-4.1783943985597705E-2</v>
      </c>
      <c r="AN49" s="75">
        <f t="shared" si="25"/>
        <v>5.6845467038513231E-3</v>
      </c>
      <c r="AO49" s="75">
        <f t="shared" si="26"/>
        <v>-2.5447690166443326E-2</v>
      </c>
      <c r="AP49" s="75">
        <f t="shared" si="27"/>
        <v>-2.0005315946211244E-2</v>
      </c>
      <c r="AQ49" s="75">
        <f t="shared" si="28"/>
        <v>8.19983992972384E-3</v>
      </c>
      <c r="AR49" s="75">
        <f t="shared" si="29"/>
        <v>0.13923754950088507</v>
      </c>
      <c r="AS49" s="75">
        <f t="shared" si="17"/>
        <v>0.37817040655315504</v>
      </c>
      <c r="AU49" s="74">
        <f>IF(ISERROR(INDEX(($AL$4:$AS$53,$AC$4:$AJ$105,$T$4:$AA$156),,1,$B$16)),"",INDEX(($AL$4:$AS$53,$AC$4:$AJ$105,$T$4:$AA$156),,1,$B$16))</f>
        <v>41875</v>
      </c>
      <c r="AV49" s="75">
        <f>IF(ISERROR(INDEX(($AL$4:$AS$53,$AC$4:$AJ$105,$T$4:$AA$156),,2,$B$16)),"",INDEX(($AL$4:$AS$53,$AC$4:$AJ$105,$T$4:$AA$156),,2,$B$16))</f>
        <v>-4.1783943985597705E-2</v>
      </c>
      <c r="AW49" s="75">
        <f>IF(ISERROR(INDEX(($AL$4:$AS$53,$AC$4:$AJ$105,$T$4:$AA$156),,3,$B$16)),"",INDEX(($AL$4:$AS$53,$AC$4:$AJ$105,$T$4:$AA$156),,3,$B$16))</f>
        <v>5.6845467038513231E-3</v>
      </c>
      <c r="AX49" s="75">
        <f>IF(ISERROR(INDEX(($AL$4:$AS$53,$AC$4:$AJ$105,$T$4:$AA$156),,3,$B$16)),"",INDEX(($AL$4:$AS$53,$AC$4:$AJ$105,$T$4:$AA$156),,4,$B$16))</f>
        <v>-2.5447690166443326E-2</v>
      </c>
      <c r="AY49" s="75">
        <f>IF(ISERROR(INDEX(($AL$4:$AS$53,$AC$4:$AJ$105,$T$4:$AA$156),,3,$B$16)),"",INDEX(($AL$4:$AS$53,$AC$4:$AJ$105,$T$4:$AA$156),,5,$B$16))</f>
        <v>-2.0005315946211244E-2</v>
      </c>
      <c r="AZ49" s="75">
        <f>IF(ISERROR(INDEX(($AL$4:$AS$53,$AC$4:$AJ$105,$T$4:$AA$156),,6,$B$16)),"",INDEX(($AL$4:$AS$53,$AC$4:$AJ$105,$T$4:$AA$156),,6,$B$16))</f>
        <v>8.19983992972384E-3</v>
      </c>
      <c r="BA49" s="75">
        <f>IF(ISERROR(INDEX(($AL$4:$AS$53,$AC$4:$AJ$105,$T$4:$AA$156),,7,$B$16)),"",INDEX(($AL$4:$AS$53,$AC$4:$AJ$105,$T$4:$AA$156),,7,$B$16))</f>
        <v>0.13923754950088507</v>
      </c>
      <c r="BB49" s="75">
        <f>IF(ISERROR(INDEX(($AL$4:$AS$53,$AC$4:$AJ$105,$T$4:$AA$156),,8,$B$16)),"",INDEX(($AL$4:$AS$53,$AC$4:$AJ$105,$T$4:$AA$156),,8,$B$16))</f>
        <v>0.37817040655315504</v>
      </c>
    </row>
    <row r="50" spans="10:54">
      <c r="J50" s="99">
        <v>41147</v>
      </c>
      <c r="K50" s="87">
        <v>2275.6770000000001</v>
      </c>
      <c r="L50" s="87">
        <v>2092.1039999999998</v>
      </c>
      <c r="M50" s="87">
        <v>5327.4940999999999</v>
      </c>
      <c r="N50" s="107">
        <v>41147</v>
      </c>
      <c r="O50" s="87">
        <v>1328.13</v>
      </c>
      <c r="P50" s="87">
        <v>6515.75</v>
      </c>
      <c r="Q50" s="87">
        <v>1793.71</v>
      </c>
      <c r="R50" s="87">
        <v>3218.4023500905023</v>
      </c>
      <c r="T50" s="74">
        <f t="shared" si="1"/>
        <v>41147</v>
      </c>
      <c r="U50" s="75">
        <f t="shared" si="5"/>
        <v>-0.14751985219582253</v>
      </c>
      <c r="V50" s="75">
        <f t="shared" si="6"/>
        <v>-0.14016963133112148</v>
      </c>
      <c r="W50" s="75">
        <f t="shared" si="7"/>
        <v>7.5651828992340242E-4</v>
      </c>
      <c r="X50" s="75">
        <f t="shared" si="8"/>
        <v>-0.15839400794631475</v>
      </c>
      <c r="Y50" s="75">
        <f t="shared" si="9"/>
        <v>-1.5018669407869889E-2</v>
      </c>
      <c r="Z50" s="75">
        <f t="shared" si="10"/>
        <v>-9.1948727813945919E-2</v>
      </c>
      <c r="AA50" s="75">
        <f t="shared" si="10"/>
        <v>0.17184650349242903</v>
      </c>
      <c r="AC50" s="74">
        <f t="shared" si="12"/>
        <v>41518</v>
      </c>
      <c r="AD50" s="75">
        <f t="shared" si="18"/>
        <v>9.0724109570161637E-3</v>
      </c>
      <c r="AE50" s="75">
        <f t="shared" si="20"/>
        <v>5.8542716337939282E-3</v>
      </c>
      <c r="AF50" s="75">
        <f t="shared" si="21"/>
        <v>0.6734851991880475</v>
      </c>
      <c r="AG50" s="75">
        <f t="shared" si="22"/>
        <v>0.24005311255174577</v>
      </c>
      <c r="AH50" s="75">
        <f t="shared" si="23"/>
        <v>0.98788434110986811</v>
      </c>
      <c r="AI50" s="75">
        <f t="shared" si="24"/>
        <v>0.50838422249781057</v>
      </c>
      <c r="AJ50" s="75">
        <f t="shared" si="14"/>
        <v>1.4117600324302204E-2</v>
      </c>
      <c r="AL50" s="74">
        <f t="shared" si="15"/>
        <v>41882</v>
      </c>
      <c r="AM50" s="75">
        <f t="shared" si="19"/>
        <v>-5.275291795691972E-2</v>
      </c>
      <c r="AN50" s="75">
        <f t="shared" si="25"/>
        <v>-4.9126044702637595E-3</v>
      </c>
      <c r="AO50" s="75">
        <f t="shared" si="26"/>
        <v>-3.4683402964891363E-2</v>
      </c>
      <c r="AP50" s="75">
        <f t="shared" si="27"/>
        <v>-3.6761395381636142E-2</v>
      </c>
      <c r="AQ50" s="75">
        <f t="shared" si="28"/>
        <v>-2.6491129140313818E-2</v>
      </c>
      <c r="AR50" s="75">
        <f t="shared" si="29"/>
        <v>0.10939284997353882</v>
      </c>
      <c r="AS50" s="75">
        <f t="shared" si="17"/>
        <v>0.35724142253246804</v>
      </c>
      <c r="AU50" s="74">
        <f>IF(ISERROR(INDEX(($AL$4:$AS$53,$AC$4:$AJ$105,$T$4:$AA$156),,1,$B$16)),"",INDEX(($AL$4:$AS$53,$AC$4:$AJ$105,$T$4:$AA$156),,1,$B$16))</f>
        <v>41882</v>
      </c>
      <c r="AV50" s="75">
        <f>IF(ISERROR(INDEX(($AL$4:$AS$53,$AC$4:$AJ$105,$T$4:$AA$156),,2,$B$16)),"",INDEX(($AL$4:$AS$53,$AC$4:$AJ$105,$T$4:$AA$156),,2,$B$16))</f>
        <v>-5.275291795691972E-2</v>
      </c>
      <c r="AW50" s="75">
        <f>IF(ISERROR(INDEX(($AL$4:$AS$53,$AC$4:$AJ$105,$T$4:$AA$156),,3,$B$16)),"",INDEX(($AL$4:$AS$53,$AC$4:$AJ$105,$T$4:$AA$156),,3,$B$16))</f>
        <v>-4.9126044702637595E-3</v>
      </c>
      <c r="AX50" s="75">
        <f>IF(ISERROR(INDEX(($AL$4:$AS$53,$AC$4:$AJ$105,$T$4:$AA$156),,3,$B$16)),"",INDEX(($AL$4:$AS$53,$AC$4:$AJ$105,$T$4:$AA$156),,4,$B$16))</f>
        <v>-3.4683402964891363E-2</v>
      </c>
      <c r="AY50" s="75">
        <f>IF(ISERROR(INDEX(($AL$4:$AS$53,$AC$4:$AJ$105,$T$4:$AA$156),,3,$B$16)),"",INDEX(($AL$4:$AS$53,$AC$4:$AJ$105,$T$4:$AA$156),,5,$B$16))</f>
        <v>-3.6761395381636142E-2</v>
      </c>
      <c r="AZ50" s="75">
        <f>IF(ISERROR(INDEX(($AL$4:$AS$53,$AC$4:$AJ$105,$T$4:$AA$156),,6,$B$16)),"",INDEX(($AL$4:$AS$53,$AC$4:$AJ$105,$T$4:$AA$156),,6,$B$16))</f>
        <v>-2.6491129140313818E-2</v>
      </c>
      <c r="BA50" s="75">
        <f>IF(ISERROR(INDEX(($AL$4:$AS$53,$AC$4:$AJ$105,$T$4:$AA$156),,7,$B$16)),"",INDEX(($AL$4:$AS$53,$AC$4:$AJ$105,$T$4:$AA$156),,7,$B$16))</f>
        <v>0.10939284997353882</v>
      </c>
      <c r="BB50" s="75">
        <f>IF(ISERROR(INDEX(($AL$4:$AS$53,$AC$4:$AJ$105,$T$4:$AA$156),,8,$B$16)),"",INDEX(($AL$4:$AS$53,$AC$4:$AJ$105,$T$4:$AA$156),,8,$B$16))</f>
        <v>0.35724142253246804</v>
      </c>
    </row>
    <row r="51" spans="10:54">
      <c r="J51" s="99">
        <v>41154</v>
      </c>
      <c r="K51" s="87">
        <v>2204.8679999999999</v>
      </c>
      <c r="L51" s="87">
        <v>2047.5219999999999</v>
      </c>
      <c r="M51" s="87">
        <v>5174.0181000000002</v>
      </c>
      <c r="N51" s="107">
        <v>41154</v>
      </c>
      <c r="O51" s="87">
        <v>1272.26</v>
      </c>
      <c r="P51" s="87">
        <v>6302.44</v>
      </c>
      <c r="Q51" s="87">
        <v>1735.35</v>
      </c>
      <c r="R51" s="87">
        <v>3223.2620901756472</v>
      </c>
      <c r="T51" s="74">
        <f t="shared" si="1"/>
        <v>41154</v>
      </c>
      <c r="U51" s="75">
        <f t="shared" si="5"/>
        <v>-0.1740452627817124</v>
      </c>
      <c r="V51" s="75">
        <f t="shared" si="6"/>
        <v>-0.15849231390139329</v>
      </c>
      <c r="W51" s="75">
        <f t="shared" si="7"/>
        <v>-2.8073566646456771E-2</v>
      </c>
      <c r="X51" s="75">
        <f t="shared" si="8"/>
        <v>-0.19379756541135162</v>
      </c>
      <c r="Y51" s="75">
        <f t="shared" si="9"/>
        <v>-4.7264591616151042E-2</v>
      </c>
      <c r="Z51" s="75">
        <f t="shared" si="10"/>
        <v>-0.12149300879848535</v>
      </c>
      <c r="AA51" s="75">
        <f t="shared" si="10"/>
        <v>0.17361597443085874</v>
      </c>
      <c r="AC51" s="74">
        <f t="shared" si="12"/>
        <v>41525</v>
      </c>
      <c r="AD51" s="75">
        <f t="shared" si="18"/>
        <v>2.820454004306816E-2</v>
      </c>
      <c r="AE51" s="75">
        <f t="shared" si="20"/>
        <v>2.5800402556072966E-2</v>
      </c>
      <c r="AF51" s="75">
        <f t="shared" si="21"/>
        <v>0.74370425312899813</v>
      </c>
      <c r="AG51" s="75">
        <f t="shared" si="22"/>
        <v>0.31887838787784117</v>
      </c>
      <c r="AH51" s="75">
        <f t="shared" si="23"/>
        <v>1.010627912962816</v>
      </c>
      <c r="AI51" s="75">
        <f t="shared" si="24"/>
        <v>0.54969113852628104</v>
      </c>
      <c r="AJ51" s="75">
        <f t="shared" si="14"/>
        <v>1.5699177950878829E-2</v>
      </c>
      <c r="AL51" s="74">
        <f t="shared" si="15"/>
        <v>41889</v>
      </c>
      <c r="AM51" s="75">
        <f t="shared" si="19"/>
        <v>-7.7978276756647258E-3</v>
      </c>
      <c r="AN51" s="75">
        <f t="shared" si="25"/>
        <v>4.4111113006059632E-2</v>
      </c>
      <c r="AO51" s="75">
        <f t="shared" si="26"/>
        <v>2.2961848152674547E-2</v>
      </c>
      <c r="AP51" s="75">
        <f t="shared" si="27"/>
        <v>1.6463159950312223E-2</v>
      </c>
      <c r="AQ51" s="75">
        <f t="shared" si="28"/>
        <v>2.4464097756078385E-2</v>
      </c>
      <c r="AR51" s="75">
        <f t="shared" si="29"/>
        <v>0.21546800007299671</v>
      </c>
      <c r="AS51" s="75">
        <f t="shared" si="17"/>
        <v>0.44499525961163089</v>
      </c>
      <c r="AU51" s="74">
        <f>IF(ISERROR(INDEX(($AL$4:$AS$53,$AC$4:$AJ$105,$T$4:$AA$156),,1,$B$16)),"",INDEX(($AL$4:$AS$53,$AC$4:$AJ$105,$T$4:$AA$156),,1,$B$16))</f>
        <v>41889</v>
      </c>
      <c r="AV51" s="75">
        <f>IF(ISERROR(INDEX(($AL$4:$AS$53,$AC$4:$AJ$105,$T$4:$AA$156),,2,$B$16)),"",INDEX(($AL$4:$AS$53,$AC$4:$AJ$105,$T$4:$AA$156),,2,$B$16))</f>
        <v>-7.7978276756647258E-3</v>
      </c>
      <c r="AW51" s="75">
        <f>IF(ISERROR(INDEX(($AL$4:$AS$53,$AC$4:$AJ$105,$T$4:$AA$156),,3,$B$16)),"",INDEX(($AL$4:$AS$53,$AC$4:$AJ$105,$T$4:$AA$156),,3,$B$16))</f>
        <v>4.4111113006059632E-2</v>
      </c>
      <c r="AX51" s="75">
        <f>IF(ISERROR(INDEX(($AL$4:$AS$53,$AC$4:$AJ$105,$T$4:$AA$156),,3,$B$16)),"",INDEX(($AL$4:$AS$53,$AC$4:$AJ$105,$T$4:$AA$156),,4,$B$16))</f>
        <v>2.2961848152674547E-2</v>
      </c>
      <c r="AY51" s="75">
        <f>IF(ISERROR(INDEX(($AL$4:$AS$53,$AC$4:$AJ$105,$T$4:$AA$156),,3,$B$16)),"",INDEX(($AL$4:$AS$53,$AC$4:$AJ$105,$T$4:$AA$156),,5,$B$16))</f>
        <v>1.6463159950312223E-2</v>
      </c>
      <c r="AZ51" s="75">
        <f>IF(ISERROR(INDEX(($AL$4:$AS$53,$AC$4:$AJ$105,$T$4:$AA$156),,6,$B$16)),"",INDEX(($AL$4:$AS$53,$AC$4:$AJ$105,$T$4:$AA$156),,6,$B$16))</f>
        <v>2.4464097756078385E-2</v>
      </c>
      <c r="BA51" s="75">
        <f>IF(ISERROR(INDEX(($AL$4:$AS$53,$AC$4:$AJ$105,$T$4:$AA$156),,7,$B$16)),"",INDEX(($AL$4:$AS$53,$AC$4:$AJ$105,$T$4:$AA$156),,7,$B$16))</f>
        <v>0.21546800007299671</v>
      </c>
      <c r="BB51" s="75">
        <f>IF(ISERROR(INDEX(($AL$4:$AS$53,$AC$4:$AJ$105,$T$4:$AA$156),,8,$B$16)),"",INDEX(($AL$4:$AS$53,$AC$4:$AJ$105,$T$4:$AA$156),,8,$B$16))</f>
        <v>0.44499525961163089</v>
      </c>
    </row>
    <row r="52" spans="10:54">
      <c r="J52" s="99">
        <v>41161</v>
      </c>
      <c r="K52" s="87">
        <v>2317.1790000000001</v>
      </c>
      <c r="L52" s="87">
        <v>2127.7620000000002</v>
      </c>
      <c r="M52" s="87">
        <v>5588.3158999999996</v>
      </c>
      <c r="N52" s="107">
        <v>41161</v>
      </c>
      <c r="O52" s="87">
        <v>1413.02</v>
      </c>
      <c r="P52" s="87">
        <v>6761.72</v>
      </c>
      <c r="Q52" s="87">
        <v>1841.36</v>
      </c>
      <c r="R52" s="87">
        <v>3265.4854552722836</v>
      </c>
      <c r="T52" s="74">
        <f t="shared" si="1"/>
        <v>41161</v>
      </c>
      <c r="U52" s="75">
        <f t="shared" si="5"/>
        <v>-0.13197299247268568</v>
      </c>
      <c r="V52" s="75">
        <f t="shared" si="6"/>
        <v>-0.12551460878635545</v>
      </c>
      <c r="W52" s="75">
        <f t="shared" si="7"/>
        <v>4.9751244809115747E-2</v>
      </c>
      <c r="X52" s="75">
        <f t="shared" si="8"/>
        <v>-0.10460113174787244</v>
      </c>
      <c r="Y52" s="75">
        <f t="shared" si="9"/>
        <v>2.2164441958549386E-2</v>
      </c>
      <c r="Z52" s="75">
        <f t="shared" si="10"/>
        <v>-6.7826298257515183E-2</v>
      </c>
      <c r="AA52" s="75">
        <f t="shared" si="10"/>
        <v>0.18898984549231468</v>
      </c>
      <c r="AC52" s="74">
        <f t="shared" si="12"/>
        <v>41532</v>
      </c>
      <c r="AD52" s="75">
        <f t="shared" si="18"/>
        <v>8.5384626790039331E-2</v>
      </c>
      <c r="AE52" s="75">
        <f t="shared" si="20"/>
        <v>7.1925141251739655E-2</v>
      </c>
      <c r="AF52" s="75">
        <f t="shared" si="21"/>
        <v>0.75869966425197433</v>
      </c>
      <c r="AG52" s="75">
        <f t="shared" si="22"/>
        <v>0.2975083964695775</v>
      </c>
      <c r="AH52" s="75">
        <f t="shared" si="23"/>
        <v>1.1404066289684689</v>
      </c>
      <c r="AI52" s="75">
        <f t="shared" si="24"/>
        <v>0.58766552447675746</v>
      </c>
      <c r="AJ52" s="75">
        <f t="shared" si="14"/>
        <v>-1.2469512717910858E-3</v>
      </c>
      <c r="AL52" s="74">
        <f t="shared" si="15"/>
        <v>41896</v>
      </c>
      <c r="AM52" s="75">
        <f t="shared" si="19"/>
        <v>-1.2213855494897952E-2</v>
      </c>
      <c r="AN52" s="75">
        <f t="shared" si="25"/>
        <v>4.6587611404279361E-2</v>
      </c>
      <c r="AO52" s="75">
        <f t="shared" si="26"/>
        <v>5.0289023980744085E-2</v>
      </c>
      <c r="AP52" s="75">
        <f t="shared" si="27"/>
        <v>2.8261305878459986E-2</v>
      </c>
      <c r="AQ52" s="75">
        <f t="shared" si="28"/>
        <v>5.5676368568617685E-2</v>
      </c>
      <c r="AR52" s="75">
        <f t="shared" si="29"/>
        <v>0.2277423946566417</v>
      </c>
      <c r="AS52" s="75">
        <f t="shared" si="17"/>
        <v>0.38795643973157645</v>
      </c>
      <c r="AU52" s="74">
        <f>IF(ISERROR(INDEX(($AL$4:$AS$53,$AC$4:$AJ$105,$T$4:$AA$156),,1,$B$16)),"",INDEX(($AL$4:$AS$53,$AC$4:$AJ$105,$T$4:$AA$156),,1,$B$16))</f>
        <v>41896</v>
      </c>
      <c r="AV52" s="75">
        <f>IF(ISERROR(INDEX(($AL$4:$AS$53,$AC$4:$AJ$105,$T$4:$AA$156),,2,$B$16)),"",INDEX(($AL$4:$AS$53,$AC$4:$AJ$105,$T$4:$AA$156),,2,$B$16))</f>
        <v>-1.2213855494897952E-2</v>
      </c>
      <c r="AW52" s="75">
        <f>IF(ISERROR(INDEX(($AL$4:$AS$53,$AC$4:$AJ$105,$T$4:$AA$156),,3,$B$16)),"",INDEX(($AL$4:$AS$53,$AC$4:$AJ$105,$T$4:$AA$156),,3,$B$16))</f>
        <v>4.6587611404279361E-2</v>
      </c>
      <c r="AX52" s="75">
        <f>IF(ISERROR(INDEX(($AL$4:$AS$53,$AC$4:$AJ$105,$T$4:$AA$156),,3,$B$16)),"",INDEX(($AL$4:$AS$53,$AC$4:$AJ$105,$T$4:$AA$156),,4,$B$16))</f>
        <v>5.0289023980744085E-2</v>
      </c>
      <c r="AY52" s="75">
        <f>IF(ISERROR(INDEX(($AL$4:$AS$53,$AC$4:$AJ$105,$T$4:$AA$156),,3,$B$16)),"",INDEX(($AL$4:$AS$53,$AC$4:$AJ$105,$T$4:$AA$156),,5,$B$16))</f>
        <v>2.8261305878459986E-2</v>
      </c>
      <c r="AZ52" s="75">
        <f>IF(ISERROR(INDEX(($AL$4:$AS$53,$AC$4:$AJ$105,$T$4:$AA$156),,6,$B$16)),"",INDEX(($AL$4:$AS$53,$AC$4:$AJ$105,$T$4:$AA$156),,6,$B$16))</f>
        <v>5.5676368568617685E-2</v>
      </c>
      <c r="BA52" s="75">
        <f>IF(ISERROR(INDEX(($AL$4:$AS$53,$AC$4:$AJ$105,$T$4:$AA$156),,7,$B$16)),"",INDEX(($AL$4:$AS$53,$AC$4:$AJ$105,$T$4:$AA$156),,7,$B$16))</f>
        <v>0.2277423946566417</v>
      </c>
      <c r="BB52" s="75">
        <f>IF(ISERROR(INDEX(($AL$4:$AS$53,$AC$4:$AJ$105,$T$4:$AA$156),,8,$B$16)),"",INDEX(($AL$4:$AS$53,$AC$4:$AJ$105,$T$4:$AA$156),,8,$B$16))</f>
        <v>0.38795643973157645</v>
      </c>
    </row>
    <row r="53" spans="10:54">
      <c r="J53" s="99">
        <v>41168</v>
      </c>
      <c r="K53" s="87">
        <v>2315.5419999999999</v>
      </c>
      <c r="L53" s="87">
        <v>2123.8470000000002</v>
      </c>
      <c r="M53" s="87">
        <v>5394.7943999999998</v>
      </c>
      <c r="N53" s="107">
        <v>41168</v>
      </c>
      <c r="O53" s="87">
        <v>1357.86</v>
      </c>
      <c r="P53" s="87">
        <v>6621.27</v>
      </c>
      <c r="Q53" s="87">
        <v>1798.88</v>
      </c>
      <c r="R53" s="87">
        <v>3264.1436733279234</v>
      </c>
      <c r="T53" s="74">
        <f t="shared" si="1"/>
        <v>41168</v>
      </c>
      <c r="U53" s="75">
        <f t="shared" si="5"/>
        <v>-0.1325862209765355</v>
      </c>
      <c r="V53" s="75">
        <f t="shared" si="6"/>
        <v>-0.12712362817226486</v>
      </c>
      <c r="W53" s="75">
        <f t="shared" si="7"/>
        <v>1.3398712282755243E-2</v>
      </c>
      <c r="X53" s="75">
        <f t="shared" si="8"/>
        <v>-0.13955477824458684</v>
      </c>
      <c r="Y53" s="75">
        <f t="shared" si="9"/>
        <v>9.3271454702126277E-4</v>
      </c>
      <c r="Z53" s="75">
        <f t="shared" si="10"/>
        <v>-8.9331456863122161E-2</v>
      </c>
      <c r="AA53" s="75">
        <f t="shared" si="10"/>
        <v>0.18850129176008679</v>
      </c>
      <c r="AC53" s="74">
        <f t="shared" si="12"/>
        <v>41539</v>
      </c>
      <c r="AD53" s="75">
        <f t="shared" si="18"/>
        <v>6.0792654155542802E-2</v>
      </c>
      <c r="AE53" s="75">
        <f t="shared" si="20"/>
        <v>5.0658407827937291E-2</v>
      </c>
      <c r="AF53" s="75">
        <f t="shared" si="21"/>
        <v>0.76277245134539706</v>
      </c>
      <c r="AG53" s="75">
        <f t="shared" si="22"/>
        <v>0.31258298836210274</v>
      </c>
      <c r="AH53" s="75">
        <f t="shared" si="23"/>
        <v>1.1240074273975131</v>
      </c>
      <c r="AI53" s="75">
        <f t="shared" si="24"/>
        <v>0.57222538952986035</v>
      </c>
      <c r="AJ53" s="75">
        <f t="shared" si="14"/>
        <v>-3.3291035734289265E-2</v>
      </c>
      <c r="AL53" s="74">
        <f>J156</f>
        <v>41903</v>
      </c>
      <c r="AM53" s="75">
        <f t="shared" si="19"/>
        <v>-1.7539744655476142E-2</v>
      </c>
      <c r="AN53" s="75">
        <f t="shared" si="25"/>
        <v>4.5466051147456055E-2</v>
      </c>
      <c r="AO53" s="75">
        <f t="shared" si="26"/>
        <v>2.2144677888264797E-2</v>
      </c>
      <c r="AP53" s="75">
        <f t="shared" si="27"/>
        <v>2.1122749537566987E-2</v>
      </c>
      <c r="AQ53" s="75">
        <f t="shared" si="28"/>
        <v>4.1635468248548912E-2</v>
      </c>
      <c r="AR53" s="75">
        <f t="shared" si="29"/>
        <v>0.24459733197072842</v>
      </c>
      <c r="AS53" s="75">
        <f t="shared" si="17"/>
        <v>0.36377720902742539</v>
      </c>
      <c r="AU53" s="74">
        <f>IF(ISERROR(INDEX(($AL$4:$AS$53,$AC$4:$AJ$105,$T$4:$AA$156),,1,$B$16)),"",INDEX(($AL$4:$AS$53,$AC$4:$AJ$105,$T$4:$AA$156),,1,$B$16))</f>
        <v>41903</v>
      </c>
      <c r="AV53" s="75">
        <f>IF(ISERROR(INDEX(($AL$4:$AS$53,$AC$4:$AJ$105,$T$4:$AA$156),,2,$B$16)),"",INDEX(($AL$4:$AS$53,$AC$4:$AJ$105,$T$4:$AA$156),,2,$B$16))</f>
        <v>-1.7539744655476142E-2</v>
      </c>
      <c r="AW53" s="75">
        <f>IF(ISERROR(INDEX(($AL$4:$AS$53,$AC$4:$AJ$105,$T$4:$AA$156),,3,$B$16)),"",INDEX(($AL$4:$AS$53,$AC$4:$AJ$105,$T$4:$AA$156),,3,$B$16))</f>
        <v>4.5466051147456055E-2</v>
      </c>
      <c r="AX53" s="75">
        <f>IF(ISERROR(INDEX(($AL$4:$AS$53,$AC$4:$AJ$105,$T$4:$AA$156),,3,$B$16)),"",INDEX(($AL$4:$AS$53,$AC$4:$AJ$105,$T$4:$AA$156),,4,$B$16))</f>
        <v>2.2144677888264797E-2</v>
      </c>
      <c r="AY53" s="75">
        <f>IF(ISERROR(INDEX(($AL$4:$AS$53,$AC$4:$AJ$105,$T$4:$AA$156),,3,$B$16)),"",INDEX(($AL$4:$AS$53,$AC$4:$AJ$105,$T$4:$AA$156),,5,$B$16))</f>
        <v>2.1122749537566987E-2</v>
      </c>
      <c r="AZ53" s="75">
        <f>IF(ISERROR(INDEX(($AL$4:$AS$53,$AC$4:$AJ$105,$T$4:$AA$156),,6,$B$16)),"",INDEX(($AL$4:$AS$53,$AC$4:$AJ$105,$T$4:$AA$156),,6,$B$16))</f>
        <v>4.1635468248548912E-2</v>
      </c>
      <c r="BA53" s="75">
        <f>IF(ISERROR(INDEX(($AL$4:$AS$53,$AC$4:$AJ$105,$T$4:$AA$156),,7,$B$16)),"",INDEX(($AL$4:$AS$53,$AC$4:$AJ$105,$T$4:$AA$156),,7,$B$16))</f>
        <v>0.24459733197072842</v>
      </c>
      <c r="BB53" s="75">
        <f>IF(ISERROR(INDEX(($AL$4:$AS$53,$AC$4:$AJ$105,$T$4:$AA$156),,8,$B$16)),"",INDEX(($AL$4:$AS$53,$AC$4:$AJ$105,$T$4:$AA$156),,8,$B$16))</f>
        <v>0.36377720902742539</v>
      </c>
    </row>
    <row r="54" spans="10:54">
      <c r="J54" s="99">
        <v>41175</v>
      </c>
      <c r="K54" s="87">
        <v>2199.0630000000001</v>
      </c>
      <c r="L54" s="87">
        <v>2026.69</v>
      </c>
      <c r="M54" s="87">
        <v>5138.1758</v>
      </c>
      <c r="N54" s="107">
        <v>41175</v>
      </c>
      <c r="O54" s="87">
        <v>1265.51</v>
      </c>
      <c r="P54" s="87">
        <v>6137.55</v>
      </c>
      <c r="Q54" s="87">
        <v>1681.39</v>
      </c>
      <c r="R54" s="87">
        <v>3296.8745622824135</v>
      </c>
      <c r="T54" s="74">
        <f t="shared" si="1"/>
        <v>41175</v>
      </c>
      <c r="U54" s="75">
        <f t="shared" si="5"/>
        <v>-0.17621984522816814</v>
      </c>
      <c r="V54" s="75">
        <f t="shared" si="6"/>
        <v>-0.16705402318549678</v>
      </c>
      <c r="W54" s="75">
        <f t="shared" si="7"/>
        <v>-3.4806453568941187E-2</v>
      </c>
      <c r="X54" s="75">
        <f t="shared" si="8"/>
        <v>-0.19807488799751594</v>
      </c>
      <c r="Y54" s="75">
        <f t="shared" si="9"/>
        <v>-7.2190896585085707E-2</v>
      </c>
      <c r="Z54" s="75">
        <f t="shared" si="10"/>
        <v>-0.14880982514402574</v>
      </c>
      <c r="AA54" s="75">
        <f t="shared" si="10"/>
        <v>0.20041887495985033</v>
      </c>
      <c r="AC54" s="74">
        <f t="shared" si="12"/>
        <v>41546</v>
      </c>
      <c r="AD54" s="75">
        <f t="shared" si="18"/>
        <v>4.4422281394754348E-2</v>
      </c>
      <c r="AE54" s="75">
        <f t="shared" si="20"/>
        <v>3.5403651382031054E-2</v>
      </c>
      <c r="AF54" s="75">
        <f t="shared" si="21"/>
        <v>0.75927843997421762</v>
      </c>
      <c r="AG54" s="75">
        <f t="shared" si="22"/>
        <v>0.29304850425681495</v>
      </c>
      <c r="AH54" s="75">
        <f t="shared" si="23"/>
        <v>1.1194454382536874</v>
      </c>
      <c r="AI54" s="75">
        <f t="shared" si="24"/>
        <v>0.54161548362828471</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41182</v>
      </c>
      <c r="K55" s="87">
        <v>2293.1060000000002</v>
      </c>
      <c r="L55" s="87">
        <v>2086.1689999999999</v>
      </c>
      <c r="M55" s="87">
        <v>5197.3500000000004</v>
      </c>
      <c r="N55" s="107">
        <v>41182</v>
      </c>
      <c r="O55" s="87">
        <v>1280.3</v>
      </c>
      <c r="P55" s="87">
        <v>6177.13</v>
      </c>
      <c r="Q55" s="87">
        <v>1701.41</v>
      </c>
      <c r="R55" s="87">
        <v>3200.5854061659516</v>
      </c>
      <c r="T55" s="74">
        <f t="shared" si="1"/>
        <v>41182</v>
      </c>
      <c r="U55" s="75">
        <f t="shared" si="5"/>
        <v>-0.14099086038543862</v>
      </c>
      <c r="V55" s="75">
        <f t="shared" si="6"/>
        <v>-0.14260884718179134</v>
      </c>
      <c r="W55" s="75">
        <f t="shared" si="7"/>
        <v>-2.3690727253150135E-2</v>
      </c>
      <c r="X55" s="75">
        <f t="shared" si="8"/>
        <v>-0.18870279895316489</v>
      </c>
      <c r="Y55" s="75">
        <f t="shared" si="9"/>
        <v>-6.620761590905655E-2</v>
      </c>
      <c r="Z55" s="75">
        <f t="shared" si="10"/>
        <v>-0.138674861036581</v>
      </c>
      <c r="AA55" s="75">
        <f t="shared" si="10"/>
        <v>0.16535920912405455</v>
      </c>
      <c r="AC55" s="74">
        <f t="shared" si="12"/>
        <v>41553</v>
      </c>
      <c r="AD55" s="75">
        <f t="shared" si="18"/>
        <v>5.0556319681689166E-2</v>
      </c>
      <c r="AE55" s="75">
        <f t="shared" si="20"/>
        <v>4.2420340825695346E-2</v>
      </c>
      <c r="AF55" s="75">
        <f t="shared" si="21"/>
        <v>0.79488554744244655</v>
      </c>
      <c r="AG55" s="75">
        <f t="shared" si="22"/>
        <v>0.31129422791533234</v>
      </c>
      <c r="AH55" s="75">
        <f t="shared" si="23"/>
        <v>1.1785780775214381</v>
      </c>
      <c r="AI55" s="75">
        <f t="shared" si="24"/>
        <v>0.55311770825374218</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41196</v>
      </c>
      <c r="K56" s="87">
        <v>2304.5309999999999</v>
      </c>
      <c r="L56" s="87">
        <v>2104.9319999999998</v>
      </c>
      <c r="M56" s="87">
        <v>5237.8100000000004</v>
      </c>
      <c r="N56" s="107">
        <v>41196</v>
      </c>
      <c r="O56" s="87">
        <v>1289.2</v>
      </c>
      <c r="P56" s="87">
        <v>6192.79</v>
      </c>
      <c r="Q56" s="87">
        <v>1706.75</v>
      </c>
      <c r="R56" s="87">
        <v>3220.8658187586534</v>
      </c>
      <c r="T56" s="74">
        <f t="shared" si="1"/>
        <v>41196</v>
      </c>
      <c r="U56" s="75">
        <f t="shared" si="5"/>
        <v>-0.13671099743095849</v>
      </c>
      <c r="V56" s="75">
        <f t="shared" si="6"/>
        <v>-0.13489747279154396</v>
      </c>
      <c r="W56" s="75">
        <f t="shared" si="7"/>
        <v>-1.6090416868947077E-2</v>
      </c>
      <c r="X56" s="75">
        <f t="shared" si="8"/>
        <v>-0.18306306991362975</v>
      </c>
      <c r="Y56" s="75">
        <f t="shared" si="9"/>
        <v>-6.3840304757297739E-2</v>
      </c>
      <c r="Z56" s="75">
        <f t="shared" si="10"/>
        <v>-0.13597152895197784</v>
      </c>
      <c r="AA56" s="75">
        <f t="shared" si="10"/>
        <v>0.1727434724948147</v>
      </c>
      <c r="AC56" s="74">
        <f t="shared" si="12"/>
        <v>41560</v>
      </c>
      <c r="AD56" s="75">
        <f t="shared" si="18"/>
        <v>7.6491012626542121E-2</v>
      </c>
      <c r="AE56" s="75">
        <f t="shared" si="20"/>
        <v>6.8056327171959863E-2</v>
      </c>
      <c r="AF56" s="75">
        <f t="shared" si="21"/>
        <v>0.94136267520948169</v>
      </c>
      <c r="AG56" s="75">
        <f t="shared" si="22"/>
        <v>0.43990470983363283</v>
      </c>
      <c r="AH56" s="75">
        <f t="shared" si="23"/>
        <v>1.2593615481623344</v>
      </c>
      <c r="AI56" s="75">
        <f t="shared" si="24"/>
        <v>0.61034083495453761</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41203</v>
      </c>
      <c r="K57" s="87">
        <v>2332.4699999999998</v>
      </c>
      <c r="L57" s="87">
        <v>2128.3020000000001</v>
      </c>
      <c r="M57" s="87">
        <v>5327.84</v>
      </c>
      <c r="N57" s="107">
        <v>41203</v>
      </c>
      <c r="O57" s="87">
        <v>1318.85</v>
      </c>
      <c r="P57" s="87">
        <v>6243.24</v>
      </c>
      <c r="Q57" s="87">
        <v>1747.39</v>
      </c>
      <c r="R57" s="87">
        <v>3261.414939882909</v>
      </c>
      <c r="T57" s="74">
        <f t="shared" si="1"/>
        <v>41203</v>
      </c>
      <c r="U57" s="75">
        <f t="shared" si="5"/>
        <v>-0.12624490630752538</v>
      </c>
      <c r="V57" s="75">
        <f t="shared" si="6"/>
        <v>-0.12529267507795416</v>
      </c>
      <c r="W57" s="75">
        <f t="shared" si="7"/>
        <v>8.2149474474046968E-4</v>
      </c>
      <c r="X57" s="75">
        <f t="shared" si="8"/>
        <v>-0.16427453440551554</v>
      </c>
      <c r="Y57" s="75">
        <f t="shared" si="9"/>
        <v>-5.62138138501308E-2</v>
      </c>
      <c r="Z57" s="75">
        <f t="shared" si="10"/>
        <v>-0.11539785555904292</v>
      </c>
      <c r="AA57" s="75">
        <f t="shared" si="10"/>
        <v>0.18750773769236329</v>
      </c>
      <c r="AC57" s="74">
        <f t="shared" si="12"/>
        <v>41567</v>
      </c>
      <c r="AD57" s="75">
        <f t="shared" si="18"/>
        <v>5.7977258792223152E-2</v>
      </c>
      <c r="AE57" s="75">
        <f t="shared" si="20"/>
        <v>5.1583069252778779E-2</v>
      </c>
      <c r="AF57" s="75">
        <f t="shared" si="21"/>
        <v>1.0778744552512336</v>
      </c>
      <c r="AG57" s="75">
        <f t="shared" si="22"/>
        <v>0.4922518159806295</v>
      </c>
      <c r="AH57" s="75">
        <f t="shared" si="23"/>
        <v>1.7295426840620163</v>
      </c>
      <c r="AI57" s="75">
        <f t="shared" si="24"/>
        <v>0.7264856795246295</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41210</v>
      </c>
      <c r="K58" s="87">
        <v>2247.9070000000002</v>
      </c>
      <c r="L58" s="87">
        <v>2066.2089999999998</v>
      </c>
      <c r="M58" s="87">
        <v>5175.21</v>
      </c>
      <c r="N58" s="107">
        <v>41210</v>
      </c>
      <c r="O58" s="87">
        <v>1269.93</v>
      </c>
      <c r="P58" s="87">
        <v>5953.9</v>
      </c>
      <c r="Q58" s="87">
        <v>1699.6</v>
      </c>
      <c r="R58" s="87">
        <v>3275.3567318637251</v>
      </c>
      <c r="T58" s="74">
        <f t="shared" si="1"/>
        <v>41210</v>
      </c>
      <c r="U58" s="75">
        <f t="shared" si="5"/>
        <v>-0.15792263506198589</v>
      </c>
      <c r="V58" s="75">
        <f t="shared" si="6"/>
        <v>-0.15081217462566165</v>
      </c>
      <c r="W58" s="75">
        <f t="shared" si="7"/>
        <v>-2.7849671195469883E-2</v>
      </c>
      <c r="X58" s="75">
        <f t="shared" si="8"/>
        <v>-0.19527403380035346</v>
      </c>
      <c r="Y58" s="75">
        <f t="shared" si="9"/>
        <v>-9.9953137518707269E-2</v>
      </c>
      <c r="Z58" s="75">
        <f t="shared" si="10"/>
        <v>-0.13959115899035102</v>
      </c>
      <c r="AA58" s="75">
        <f t="shared" si="10"/>
        <v>0.19258405768221132</v>
      </c>
      <c r="AC58" s="74">
        <f t="shared" si="12"/>
        <v>41574</v>
      </c>
      <c r="AD58" s="75">
        <f t="shared" si="18"/>
        <v>3.2904279174185591E-2</v>
      </c>
      <c r="AE58" s="75">
        <f t="shared" si="20"/>
        <v>2.2426754495920465E-2</v>
      </c>
      <c r="AF58" s="75">
        <f t="shared" si="21"/>
        <v>1.015984896148999</v>
      </c>
      <c r="AG58" s="75">
        <f t="shared" si="22"/>
        <v>0.46386784347418586</v>
      </c>
      <c r="AH58" s="75">
        <f t="shared" si="23"/>
        <v>1.7606671706763497</v>
      </c>
      <c r="AI58" s="75">
        <f t="shared" si="24"/>
        <v>0.74475288143363438</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41217</v>
      </c>
      <c r="K59" s="87">
        <v>2306.7739999999999</v>
      </c>
      <c r="L59" s="87">
        <v>2117.0459999999998</v>
      </c>
      <c r="M59" s="87">
        <v>5216.6099999999997</v>
      </c>
      <c r="N59" s="107">
        <v>41217</v>
      </c>
      <c r="O59" s="87">
        <v>1293.26</v>
      </c>
      <c r="P59" s="87">
        <v>5960.71</v>
      </c>
      <c r="Q59" s="87">
        <v>1750.16</v>
      </c>
      <c r="R59" s="87">
        <v>3132.8100008374199</v>
      </c>
      <c r="T59" s="74">
        <f t="shared" si="1"/>
        <v>41217</v>
      </c>
      <c r="U59" s="75">
        <f t="shared" si="5"/>
        <v>-0.13587075825311168</v>
      </c>
      <c r="V59" s="75">
        <f t="shared" si="6"/>
        <v>-0.12991875993307478</v>
      </c>
      <c r="W59" s="75">
        <f t="shared" si="7"/>
        <v>-2.0072784148855827E-2</v>
      </c>
      <c r="X59" s="75">
        <f t="shared" si="8"/>
        <v>-0.18049033958772942</v>
      </c>
      <c r="Y59" s="75">
        <f t="shared" si="9"/>
        <v>-9.8923674623210611E-2</v>
      </c>
      <c r="Z59" s="75">
        <f t="shared" si="10"/>
        <v>-0.11399556532040045</v>
      </c>
      <c r="AA59" s="75">
        <f t="shared" si="10"/>
        <v>0.14068163214093166</v>
      </c>
      <c r="AC59" s="74">
        <f t="shared" si="12"/>
        <v>41581</v>
      </c>
      <c r="AD59" s="75">
        <f t="shared" si="18"/>
        <v>4.0056587004700051E-2</v>
      </c>
      <c r="AE59" s="75">
        <f t="shared" si="20"/>
        <v>3.03872792664448E-2</v>
      </c>
      <c r="AF59" s="75">
        <f t="shared" si="21"/>
        <v>0.85012512145612629</v>
      </c>
      <c r="AG59" s="75">
        <f t="shared" si="22"/>
        <v>0.34987112395532294</v>
      </c>
      <c r="AH59" s="75">
        <f t="shared" si="23"/>
        <v>1.4521841049160367</v>
      </c>
      <c r="AI59" s="75">
        <f t="shared" si="24"/>
        <v>0.67484027953285808</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41224</v>
      </c>
      <c r="K60" s="87">
        <v>2240.924</v>
      </c>
      <c r="L60" s="87">
        <v>2069.067</v>
      </c>
      <c r="M60" s="87">
        <v>4987.82</v>
      </c>
      <c r="N60" s="107">
        <v>41224</v>
      </c>
      <c r="O60" s="87">
        <v>1230.3399999999999</v>
      </c>
      <c r="P60" s="87">
        <v>5892.9</v>
      </c>
      <c r="Q60" s="87">
        <v>1688.93</v>
      </c>
      <c r="R60" s="87">
        <v>3124.0349982316206</v>
      </c>
      <c r="T60" s="74">
        <f t="shared" si="1"/>
        <v>41224</v>
      </c>
      <c r="U60" s="75">
        <f t="shared" si="5"/>
        <v>-0.16053850228396715</v>
      </c>
      <c r="V60" s="75">
        <f t="shared" si="6"/>
        <v>-0.14963756992453026</v>
      </c>
      <c r="W60" s="75">
        <f t="shared" si="7"/>
        <v>-6.3050416694624745E-2</v>
      </c>
      <c r="X60" s="75">
        <f t="shared" si="8"/>
        <v>-0.22036132286498233</v>
      </c>
      <c r="Y60" s="75">
        <f t="shared" si="9"/>
        <v>-0.10917446448277435</v>
      </c>
      <c r="Z60" s="75">
        <f t="shared" si="10"/>
        <v>-0.14499276073992318</v>
      </c>
      <c r="AA60" s="75">
        <f t="shared" si="10"/>
        <v>0.13748658223629384</v>
      </c>
      <c r="AC60" s="74">
        <f t="shared" si="12"/>
        <v>41588</v>
      </c>
      <c r="AD60" s="75">
        <f t="shared" si="18"/>
        <v>6.4711356561797384E-3</v>
      </c>
      <c r="AE60" s="75">
        <f t="shared" si="20"/>
        <v>9.5668184121229238E-3</v>
      </c>
      <c r="AF60" s="75">
        <f t="shared" si="21"/>
        <v>0.95045061425534128</v>
      </c>
      <c r="AG60" s="75">
        <f t="shared" si="22"/>
        <v>0.40369444661407505</v>
      </c>
      <c r="AH60" s="75">
        <f t="shared" si="23"/>
        <v>1.7284531813317834</v>
      </c>
      <c r="AI60" s="75">
        <f t="shared" si="24"/>
        <v>0.69009233518082058</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41231</v>
      </c>
      <c r="K61" s="87">
        <v>2177.2399999999998</v>
      </c>
      <c r="L61" s="87">
        <v>2014.7249999999999</v>
      </c>
      <c r="M61" s="87">
        <v>5068.41</v>
      </c>
      <c r="N61" s="107">
        <v>41231</v>
      </c>
      <c r="O61" s="87">
        <v>1266.8599999999999</v>
      </c>
      <c r="P61" s="87">
        <v>6155</v>
      </c>
      <c r="Q61" s="87">
        <v>1682.24</v>
      </c>
      <c r="R61" s="87">
        <v>3159.2864541132731</v>
      </c>
      <c r="T61" s="74">
        <f t="shared" si="1"/>
        <v>41231</v>
      </c>
      <c r="U61" s="75">
        <f t="shared" si="5"/>
        <v>-0.18439485172756631</v>
      </c>
      <c r="V61" s="75">
        <f t="shared" si="6"/>
        <v>-0.17197149877998119</v>
      </c>
      <c r="W61" s="75">
        <f t="shared" si="7"/>
        <v>-4.7911785605575741E-2</v>
      </c>
      <c r="X61" s="75">
        <f t="shared" si="8"/>
        <v>-0.1972194234802831</v>
      </c>
      <c r="Y61" s="75">
        <f t="shared" si="9"/>
        <v>-6.955299239618451E-2</v>
      </c>
      <c r="Z61" s="75">
        <f t="shared" si="10"/>
        <v>-0.14837951947512829</v>
      </c>
      <c r="AA61" s="75">
        <f t="shared" si="10"/>
        <v>0.15032192437950664</v>
      </c>
      <c r="AC61" s="74">
        <f t="shared" si="12"/>
        <v>41595</v>
      </c>
      <c r="AD61" s="75">
        <f t="shared" si="18"/>
        <v>2.5130979553496413E-2</v>
      </c>
      <c r="AE61" s="75">
        <f t="shared" si="20"/>
        <v>2.380344066084783E-2</v>
      </c>
      <c r="AF61" s="75">
        <f t="shared" si="21"/>
        <v>0.97841269108295537</v>
      </c>
      <c r="AG61" s="75">
        <f t="shared" si="22"/>
        <v>0.4420370225728345</v>
      </c>
      <c r="AH61" s="75">
        <f t="shared" si="23"/>
        <v>1.7054700160106715</v>
      </c>
      <c r="AI61" s="75">
        <f t="shared" si="24"/>
        <v>0.69236104172421697</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41238</v>
      </c>
      <c r="K62" s="87">
        <v>2192.6759999999999</v>
      </c>
      <c r="L62" s="87">
        <v>2027.384</v>
      </c>
      <c r="M62" s="87">
        <v>4827.2700000000004</v>
      </c>
      <c r="N62" s="107">
        <v>41238</v>
      </c>
      <c r="O62" s="87">
        <v>1219.4100000000001</v>
      </c>
      <c r="P62" s="87">
        <v>5935.73</v>
      </c>
      <c r="Q62" s="87">
        <v>1687.57</v>
      </c>
      <c r="R62" s="87">
        <v>3148.4468608596962</v>
      </c>
      <c r="T62" s="74">
        <f t="shared" si="1"/>
        <v>41238</v>
      </c>
      <c r="U62" s="75">
        <f t="shared" si="5"/>
        <v>-0.17861244782687857</v>
      </c>
      <c r="V62" s="75">
        <f t="shared" si="6"/>
        <v>-0.16676879727136618</v>
      </c>
      <c r="W62" s="75">
        <f t="shared" si="7"/>
        <v>-9.320933493940442E-2</v>
      </c>
      <c r="X62" s="75">
        <f t="shared" si="8"/>
        <v>-0.22728741706746758</v>
      </c>
      <c r="Y62" s="75">
        <f t="shared" si="9"/>
        <v>-0.10269988359964333</v>
      </c>
      <c r="Z62" s="75">
        <f t="shared" si="10"/>
        <v>-0.14568124981015929</v>
      </c>
      <c r="AA62" s="75">
        <f t="shared" si="10"/>
        <v>0.1463751402078115</v>
      </c>
      <c r="AC62" s="74">
        <f t="shared" si="12"/>
        <v>41602</v>
      </c>
      <c r="AD62" s="75">
        <f t="shared" si="18"/>
        <v>4.572662580796516E-2</v>
      </c>
      <c r="AE62" s="75">
        <f t="shared" si="20"/>
        <v>5.2828414188879291E-2</v>
      </c>
      <c r="AF62" s="75">
        <f t="shared" si="21"/>
        <v>0.97581809960845423</v>
      </c>
      <c r="AG62" s="75">
        <f t="shared" si="22"/>
        <v>0.4474107631023978</v>
      </c>
      <c r="AH62" s="75">
        <f t="shared" si="23"/>
        <v>1.683441986812646</v>
      </c>
      <c r="AI62" s="75">
        <f t="shared" si="24"/>
        <v>0.7236409801282464</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41245</v>
      </c>
      <c r="K63" s="87">
        <v>2139.6610000000001</v>
      </c>
      <c r="L63" s="87">
        <v>1980.117</v>
      </c>
      <c r="M63" s="87">
        <v>4554.1099999999997</v>
      </c>
      <c r="N63" s="107">
        <v>41245</v>
      </c>
      <c r="O63" s="87">
        <v>1120.92</v>
      </c>
      <c r="P63" s="87">
        <v>5356.2</v>
      </c>
      <c r="Q63" s="87">
        <v>1570.92</v>
      </c>
      <c r="R63" s="87">
        <v>2915.7109959427376</v>
      </c>
      <c r="T63" s="74">
        <f t="shared" si="1"/>
        <v>41245</v>
      </c>
      <c r="U63" s="75">
        <f t="shared" si="5"/>
        <v>-0.19847213575088463</v>
      </c>
      <c r="V63" s="75">
        <f t="shared" si="6"/>
        <v>-0.18619498355841113</v>
      </c>
      <c r="W63" s="75">
        <f t="shared" si="7"/>
        <v>-0.14452176164600117</v>
      </c>
      <c r="X63" s="75">
        <f t="shared" si="8"/>
        <v>-0.28969830618025583</v>
      </c>
      <c r="Y63" s="75">
        <f t="shared" si="9"/>
        <v>-0.19030702483711515</v>
      </c>
      <c r="Z63" s="75">
        <f t="shared" si="10"/>
        <v>-0.20473437484179935</v>
      </c>
      <c r="AA63" s="75">
        <f t="shared" si="10"/>
        <v>6.1634116596343214E-2</v>
      </c>
      <c r="AC63" s="74">
        <f t="shared" si="12"/>
        <v>41609</v>
      </c>
      <c r="AD63" s="75">
        <f t="shared" si="18"/>
        <v>6.3598455544575661E-2</v>
      </c>
      <c r="AE63" s="75">
        <f t="shared" si="20"/>
        <v>6.4393153191328212E-2</v>
      </c>
      <c r="AF63" s="75">
        <f t="shared" si="21"/>
        <v>1.0132113865720029</v>
      </c>
      <c r="AG63" s="75">
        <f t="shared" si="22"/>
        <v>0.4780520190580333</v>
      </c>
      <c r="AH63" s="75">
        <f t="shared" si="23"/>
        <v>1.7173331304343602</v>
      </c>
      <c r="AI63" s="75">
        <f t="shared" si="24"/>
        <v>0.7383934501384144</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41252</v>
      </c>
      <c r="K64" s="87">
        <v>2246.7570000000001</v>
      </c>
      <c r="L64" s="87">
        <v>2061.7860000000001</v>
      </c>
      <c r="M64" s="87">
        <v>4804.49</v>
      </c>
      <c r="N64" s="107">
        <v>41252</v>
      </c>
      <c r="O64" s="87">
        <v>1170.4100000000001</v>
      </c>
      <c r="P64" s="87">
        <v>5482.24</v>
      </c>
      <c r="Q64" s="87">
        <v>1651.47</v>
      </c>
      <c r="R64" s="87">
        <v>2955.4226457232357</v>
      </c>
      <c r="T64" s="74">
        <f t="shared" si="1"/>
        <v>41252</v>
      </c>
      <c r="U64" s="75">
        <f t="shared" si="5"/>
        <v>-0.15835343089547849</v>
      </c>
      <c r="V64" s="75">
        <f t="shared" si="6"/>
        <v>-0.15262997609280771</v>
      </c>
      <c r="W64" s="75">
        <f t="shared" si="7"/>
        <v>-9.748850129017439E-2</v>
      </c>
      <c r="X64" s="75">
        <f t="shared" si="8"/>
        <v>-0.25833761065591943</v>
      </c>
      <c r="Y64" s="75">
        <f t="shared" si="9"/>
        <v>-0.17125364695922973</v>
      </c>
      <c r="Z64" s="75">
        <f t="shared" si="10"/>
        <v>-0.16395658468921803</v>
      </c>
      <c r="AA64" s="75">
        <f t="shared" si="10"/>
        <v>7.6093451658003186E-2</v>
      </c>
      <c r="AC64" s="74">
        <f t="shared" si="12"/>
        <v>41616</v>
      </c>
      <c r="AD64" s="75">
        <f t="shared" si="18"/>
        <v>6.9417200949279945E-2</v>
      </c>
      <c r="AE64" s="75">
        <f t="shared" si="20"/>
        <v>7.2352239919201367E-2</v>
      </c>
      <c r="AF64" s="75">
        <f t="shared" si="21"/>
        <v>0.90624212338980414</v>
      </c>
      <c r="AG64" s="75">
        <f t="shared" si="22"/>
        <v>0.3502382254159182</v>
      </c>
      <c r="AH64" s="75">
        <f t="shared" si="23"/>
        <v>1.7310725207337385</v>
      </c>
      <c r="AI64" s="75">
        <f t="shared" si="24"/>
        <v>0.75455651489059061</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41259</v>
      </c>
      <c r="K65" s="87">
        <v>2355.8649999999998</v>
      </c>
      <c r="L65" s="87">
        <v>2150.625</v>
      </c>
      <c r="M65" s="87">
        <v>5023.1499999999996</v>
      </c>
      <c r="N65" s="107">
        <v>41259</v>
      </c>
      <c r="O65" s="87">
        <v>1207.3499999999999</v>
      </c>
      <c r="P65" s="87">
        <v>5689.2</v>
      </c>
      <c r="Q65" s="87">
        <v>1701.28</v>
      </c>
      <c r="R65" s="87">
        <v>2995.2731135131039</v>
      </c>
      <c r="T65" s="74">
        <f t="shared" si="1"/>
        <v>41259</v>
      </c>
      <c r="U65" s="75">
        <f t="shared" si="5"/>
        <v>-0.11748102063399668</v>
      </c>
      <c r="V65" s="75">
        <f t="shared" si="6"/>
        <v>-0.11611818216565384</v>
      </c>
      <c r="W65" s="75">
        <f t="shared" si="7"/>
        <v>-5.6413764053154347E-2</v>
      </c>
      <c r="X65" s="75">
        <f t="shared" si="8"/>
        <v>-0.23492956675474785</v>
      </c>
      <c r="Y65" s="75">
        <f t="shared" si="9"/>
        <v>-0.13996764977097864</v>
      </c>
      <c r="Z65" s="75">
        <f t="shared" si="10"/>
        <v>-0.1387406724918242</v>
      </c>
      <c r="AA65" s="75">
        <f t="shared" si="10"/>
        <v>9.0603331487286054E-2</v>
      </c>
      <c r="AC65" s="74">
        <f t="shared" si="12"/>
        <v>41623</v>
      </c>
      <c r="AD65" s="75">
        <f t="shared" si="18"/>
        <v>4.9510576484471214E-2</v>
      </c>
      <c r="AE65" s="75">
        <f t="shared" si="20"/>
        <v>5.2683171881089175E-2</v>
      </c>
      <c r="AF65" s="75">
        <f t="shared" si="21"/>
        <v>0.93759111855079991</v>
      </c>
      <c r="AG65" s="75">
        <f t="shared" si="22"/>
        <v>0.38707334218542533</v>
      </c>
      <c r="AH65" s="75">
        <f t="shared" si="23"/>
        <v>1.6751922009088358</v>
      </c>
      <c r="AI65" s="75">
        <f t="shared" si="24"/>
        <v>0.74337167408208482</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41266</v>
      </c>
      <c r="K66" s="87">
        <v>2372.002</v>
      </c>
      <c r="L66" s="87">
        <v>2153.31</v>
      </c>
      <c r="M66" s="87">
        <v>5041.7700000000004</v>
      </c>
      <c r="N66" s="107">
        <v>41266</v>
      </c>
      <c r="O66" s="87">
        <v>1222.51</v>
      </c>
      <c r="P66" s="87">
        <v>5665.47</v>
      </c>
      <c r="Q66" s="87">
        <v>1696.33</v>
      </c>
      <c r="R66" s="87">
        <v>2865.0620213269149</v>
      </c>
      <c r="T66" s="74">
        <f t="shared" si="1"/>
        <v>41266</v>
      </c>
      <c r="U66" s="75">
        <f t="shared" si="5"/>
        <v>-0.11143601857741481</v>
      </c>
      <c r="V66" s="75">
        <f t="shared" si="6"/>
        <v>-0.11501467844888069</v>
      </c>
      <c r="W66" s="75">
        <f t="shared" si="7"/>
        <v>-5.2916043357309928E-2</v>
      </c>
      <c r="X66" s="75">
        <f t="shared" si="8"/>
        <v>-0.22532301706493285</v>
      </c>
      <c r="Y66" s="75">
        <f t="shared" si="9"/>
        <v>-0.14355489712929514</v>
      </c>
      <c r="Z66" s="75">
        <f t="shared" si="10"/>
        <v>-0.14124657021069786</v>
      </c>
      <c r="AA66" s="75">
        <f t="shared" si="10"/>
        <v>4.3192412498233912E-2</v>
      </c>
      <c r="AC66" s="74">
        <f t="shared" si="12"/>
        <v>41630</v>
      </c>
      <c r="AD66" s="75">
        <f t="shared" si="18"/>
        <v>-6.528263412158064E-3</v>
      </c>
      <c r="AE66" s="75">
        <f t="shared" si="20"/>
        <v>-6.5910288188542054E-4</v>
      </c>
      <c r="AF66" s="75">
        <f t="shared" si="21"/>
        <v>0.86261094596284615</v>
      </c>
      <c r="AG66" s="75">
        <f t="shared" si="22"/>
        <v>0.3494024837928611</v>
      </c>
      <c r="AH66" s="75">
        <f t="shared" si="23"/>
        <v>1.6055692530349854</v>
      </c>
      <c r="AI66" s="75">
        <f t="shared" si="24"/>
        <v>0.65589129016521586</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41273</v>
      </c>
      <c r="K67" s="87">
        <v>2480.049</v>
      </c>
      <c r="L67" s="87">
        <v>2233.252</v>
      </c>
      <c r="M67" s="87">
        <v>5257.56</v>
      </c>
      <c r="N67" s="107">
        <v>41273</v>
      </c>
      <c r="O67" s="87">
        <v>1276.8</v>
      </c>
      <c r="P67" s="87">
        <v>5930.21</v>
      </c>
      <c r="Q67" s="87">
        <v>1784.29</v>
      </c>
      <c r="R67" s="87">
        <v>2959.328103786188</v>
      </c>
      <c r="T67" s="74">
        <f t="shared" si="1"/>
        <v>41273</v>
      </c>
      <c r="U67" s="75">
        <f t="shared" si="5"/>
        <v>-7.0961064297963894E-2</v>
      </c>
      <c r="V67" s="75">
        <f t="shared" si="6"/>
        <v>-8.2159447861812618E-2</v>
      </c>
      <c r="W67" s="75">
        <f t="shared" si="7"/>
        <v>-1.2380428483183104E-2</v>
      </c>
      <c r="X67" s="75">
        <f t="shared" si="8"/>
        <v>-0.19092066992376855</v>
      </c>
      <c r="Y67" s="75">
        <f t="shared" si="9"/>
        <v>-0.10353433810524415</v>
      </c>
      <c r="Z67" s="75">
        <f t="shared" si="10"/>
        <v>-9.6717527109257073E-2</v>
      </c>
      <c r="AA67" s="75">
        <f t="shared" si="10"/>
        <v>7.7515460741323094E-2</v>
      </c>
      <c r="AC67" s="74">
        <f t="shared" si="12"/>
        <v>41637</v>
      </c>
      <c r="AD67" s="75">
        <f t="shared" si="18"/>
        <v>4.523122786299405E-3</v>
      </c>
      <c r="AE67" s="75">
        <f t="shared" si="20"/>
        <v>7.2295197560696689E-3</v>
      </c>
      <c r="AF67" s="75">
        <f t="shared" si="21"/>
        <v>0.91727145564566537</v>
      </c>
      <c r="AG67" s="75">
        <f t="shared" si="22"/>
        <v>0.39169725845504955</v>
      </c>
      <c r="AH67" s="75">
        <f t="shared" si="23"/>
        <v>1.564396410630827</v>
      </c>
      <c r="AI67" s="75">
        <f t="shared" si="24"/>
        <v>0.659658753621996</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41280</v>
      </c>
      <c r="K68" s="87">
        <v>2524.4090000000001</v>
      </c>
      <c r="L68" s="87">
        <v>2276.9920000000002</v>
      </c>
      <c r="M68" s="87">
        <v>5346.44</v>
      </c>
      <c r="N68" s="107">
        <v>41280</v>
      </c>
      <c r="O68" s="87">
        <v>1304.76</v>
      </c>
      <c r="P68" s="87">
        <v>5894.01</v>
      </c>
      <c r="Q68" s="87">
        <v>1778.55</v>
      </c>
      <c r="R68" s="87">
        <v>3036.2289198740973</v>
      </c>
      <c r="T68" s="74">
        <f t="shared" ref="T68:T131" si="30">J68</f>
        <v>41280</v>
      </c>
      <c r="U68" s="75">
        <f t="shared" si="5"/>
        <v>-5.434358327732991E-2</v>
      </c>
      <c r="V68" s="75">
        <f t="shared" si="6"/>
        <v>-6.4182817481307164E-2</v>
      </c>
      <c r="W68" s="75">
        <f t="shared" si="7"/>
        <v>4.3154584903204452E-3</v>
      </c>
      <c r="X68" s="75">
        <f t="shared" si="8"/>
        <v>-0.17320304925574581</v>
      </c>
      <c r="Y68" s="75">
        <f t="shared" si="9"/>
        <v>-0.1090066665658872</v>
      </c>
      <c r="Z68" s="75">
        <f t="shared" si="10"/>
        <v>-9.9623355979223782E-2</v>
      </c>
      <c r="AA68" s="75">
        <f t="shared" si="10"/>
        <v>0.10551567409121598</v>
      </c>
      <c r="AC68" s="74">
        <f t="shared" si="12"/>
        <v>41644</v>
      </c>
      <c r="AD68" s="75">
        <f t="shared" si="18"/>
        <v>-1.0147808256575352E-3</v>
      </c>
      <c r="AE68" s="75">
        <f t="shared" si="20"/>
        <v>-1.4538611205515695E-3</v>
      </c>
      <c r="AF68" s="75">
        <f t="shared" si="21"/>
        <v>0.91233036066456918</v>
      </c>
      <c r="AG68" s="75">
        <f t="shared" si="22"/>
        <v>0.39316566429743038</v>
      </c>
      <c r="AH68" s="75">
        <f t="shared" si="23"/>
        <v>1.5071335717396264</v>
      </c>
      <c r="AI68" s="75">
        <f t="shared" si="24"/>
        <v>0.68278075243474512</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41287</v>
      </c>
      <c r="K69" s="87">
        <v>2483.23</v>
      </c>
      <c r="L69" s="87">
        <v>2242.9969999999998</v>
      </c>
      <c r="M69" s="87">
        <v>5334.68</v>
      </c>
      <c r="N69" s="107">
        <v>41287</v>
      </c>
      <c r="O69" s="87">
        <v>1295.32</v>
      </c>
      <c r="P69" s="87">
        <v>5948</v>
      </c>
      <c r="Q69" s="87">
        <v>1766.9</v>
      </c>
      <c r="R69" s="87">
        <v>3156.7506993338898</v>
      </c>
      <c r="T69" s="74">
        <f t="shared" si="30"/>
        <v>41287</v>
      </c>
      <c r="U69" s="75">
        <f t="shared" ref="U69:U132" si="31">K69/K$4-1</f>
        <v>-6.9769445562016252E-2</v>
      </c>
      <c r="V69" s="75">
        <f t="shared" ref="V69:V132" si="32">L69/L$4-1</f>
        <v>-7.8154366401867015E-2</v>
      </c>
      <c r="W69" s="75">
        <f t="shared" ref="W69:W132" si="33">M69/M$4-1</f>
        <v>2.1063717350506828E-3</v>
      </c>
      <c r="X69" s="75">
        <f t="shared" ref="X69:X132" si="34">O69/O$4-1</f>
        <v>-0.1791849641021741</v>
      </c>
      <c r="Y69" s="75">
        <f t="shared" ref="Y69:Y132" si="35">P69/P$4-1</f>
        <v>-0.10084503635621533</v>
      </c>
      <c r="Z69" s="75">
        <f t="shared" ref="Z69:AA132" si="36">Q69/Q$4-1</f>
        <v>-0.1055210748529366</v>
      </c>
      <c r="AA69" s="75">
        <f t="shared" si="36"/>
        <v>0.14939863541538734</v>
      </c>
      <c r="AC69" s="74">
        <f t="shared" ref="AC69:AC104" si="37">J120</f>
        <v>41651</v>
      </c>
      <c r="AD69" s="75">
        <f t="shared" si="18"/>
        <v>-3.8487100029392485E-2</v>
      </c>
      <c r="AE69" s="75">
        <f t="shared" si="20"/>
        <v>-3.4930535349724678E-2</v>
      </c>
      <c r="AF69" s="75">
        <f t="shared" si="21"/>
        <v>0.87750470913061451</v>
      </c>
      <c r="AG69" s="75">
        <f t="shared" si="22"/>
        <v>0.37962977427165501</v>
      </c>
      <c r="AH69" s="75">
        <f t="shared" si="23"/>
        <v>1.3900063621779046</v>
      </c>
      <c r="AI69" s="75">
        <f t="shared" si="24"/>
        <v>0.58533804315244398</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41294</v>
      </c>
      <c r="K70" s="87">
        <v>2595.4389999999999</v>
      </c>
      <c r="L70" s="87">
        <v>2317.0700000000002</v>
      </c>
      <c r="M70" s="87">
        <v>5926.81</v>
      </c>
      <c r="N70" s="107">
        <v>41294</v>
      </c>
      <c r="O70" s="87">
        <v>1419.65</v>
      </c>
      <c r="P70" s="87">
        <v>6974.37</v>
      </c>
      <c r="Q70" s="87">
        <v>1900.56</v>
      </c>
      <c r="R70" s="87">
        <v>3282.5400084328239</v>
      </c>
      <c r="T70" s="74">
        <f t="shared" si="30"/>
        <v>41294</v>
      </c>
      <c r="U70" s="75">
        <f t="shared" si="31"/>
        <v>-2.7735384970395072E-2</v>
      </c>
      <c r="V70" s="75">
        <f t="shared" si="32"/>
        <v>-4.7711226434441811E-2</v>
      </c>
      <c r="W70" s="75">
        <f t="shared" si="33"/>
        <v>0.11333651972808401</v>
      </c>
      <c r="X70" s="75">
        <f t="shared" si="34"/>
        <v>-0.10039985045212874</v>
      </c>
      <c r="Y70" s="75">
        <f t="shared" si="35"/>
        <v>5.4310592432464944E-2</v>
      </c>
      <c r="Z70" s="75">
        <f t="shared" si="36"/>
        <v>-3.7856774023712347E-2</v>
      </c>
      <c r="AA70" s="75">
        <f t="shared" si="36"/>
        <v>0.19519954717527632</v>
      </c>
      <c r="AC70" s="74">
        <f t="shared" si="37"/>
        <v>41658</v>
      </c>
      <c r="AD70" s="75">
        <f t="shared" ref="AD70:AD105" si="39">K121/K$55-1</f>
        <v>-4.9983733852687284E-2</v>
      </c>
      <c r="AE70" s="75">
        <f t="shared" si="20"/>
        <v>-3.8932608048532935E-2</v>
      </c>
      <c r="AF70" s="75">
        <f t="shared" si="21"/>
        <v>0.7984290263307261</v>
      </c>
      <c r="AG70" s="75">
        <f t="shared" si="22"/>
        <v>0.33161758962743093</v>
      </c>
      <c r="AH70" s="75">
        <f t="shared" si="23"/>
        <v>1.2105848508935377</v>
      </c>
      <c r="AI70" s="75">
        <f t="shared" si="24"/>
        <v>0.56223367677396974</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41301</v>
      </c>
      <c r="K71" s="87">
        <v>2571.674</v>
      </c>
      <c r="L71" s="87">
        <v>2291.3040000000001</v>
      </c>
      <c r="M71" s="87">
        <v>5886.06</v>
      </c>
      <c r="N71" s="107">
        <v>41301</v>
      </c>
      <c r="O71" s="87">
        <v>1347.82</v>
      </c>
      <c r="P71" s="87">
        <v>7262.66</v>
      </c>
      <c r="Q71" s="87">
        <v>1858.3</v>
      </c>
      <c r="R71" s="87">
        <v>3230.176795482661</v>
      </c>
      <c r="T71" s="74">
        <f t="shared" si="30"/>
        <v>41301</v>
      </c>
      <c r="U71" s="75">
        <f t="shared" si="31"/>
        <v>-3.6637874520786484E-2</v>
      </c>
      <c r="V71" s="75">
        <f t="shared" si="32"/>
        <v>-5.830075223197495E-2</v>
      </c>
      <c r="W71" s="75">
        <f t="shared" si="33"/>
        <v>0.10568173356505195</v>
      </c>
      <c r="X71" s="75">
        <f t="shared" si="34"/>
        <v>-0.14591689954311859</v>
      </c>
      <c r="Y71" s="75">
        <f t="shared" si="35"/>
        <v>9.7891188341823865E-2</v>
      </c>
      <c r="Z71" s="75">
        <f t="shared" si="36"/>
        <v>-5.9250559397369562E-2</v>
      </c>
      <c r="AA71" s="75">
        <f t="shared" si="36"/>
        <v>0.17613367494039167</v>
      </c>
      <c r="AC71" s="74">
        <f t="shared" si="37"/>
        <v>41665</v>
      </c>
      <c r="AD71" s="75">
        <f t="shared" si="39"/>
        <v>-2.0682864202527185E-2</v>
      </c>
      <c r="AE71" s="75">
        <f t="shared" ref="AE71:AE105" si="40">L122/L$55-1</f>
        <v>-1.5232227111034669E-2</v>
      </c>
      <c r="AF71" s="75">
        <f t="shared" ref="AF71:AF105" si="41">M122/M$55-1</f>
        <v>0.93037790412421684</v>
      </c>
      <c r="AG71" s="75">
        <f t="shared" ref="AG71:AG105" si="42">O122/O$55-1</f>
        <v>0.3933999843786613</v>
      </c>
      <c r="AH71" s="75">
        <f t="shared" ref="AH71:AH105" si="43">P122/P$55-1</f>
        <v>1.3839355817345593</v>
      </c>
      <c r="AI71" s="75">
        <f t="shared" ref="AI71:AI105" si="44">Q122/Q$55-1</f>
        <v>0.65747233177188313</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41308</v>
      </c>
      <c r="K72" s="87">
        <v>2743.3240000000001</v>
      </c>
      <c r="L72" s="87">
        <v>2419.02</v>
      </c>
      <c r="M72" s="87">
        <v>6189.08</v>
      </c>
      <c r="N72" s="107">
        <v>41308</v>
      </c>
      <c r="O72" s="87">
        <v>1412.8</v>
      </c>
      <c r="P72" s="87">
        <v>7589.86</v>
      </c>
      <c r="Q72" s="87">
        <v>1936.51</v>
      </c>
      <c r="R72" s="87">
        <v>3103.9351400769692</v>
      </c>
      <c r="T72" s="74">
        <f t="shared" si="30"/>
        <v>41308</v>
      </c>
      <c r="U72" s="75">
        <f t="shared" si="31"/>
        <v>2.7663086191382691E-2</v>
      </c>
      <c r="V72" s="75">
        <f t="shared" si="32"/>
        <v>-5.8109642649740723E-3</v>
      </c>
      <c r="W72" s="75">
        <f t="shared" si="33"/>
        <v>0.1626032870158971</v>
      </c>
      <c r="X72" s="75">
        <f t="shared" si="34"/>
        <v>-0.10474054078031036</v>
      </c>
      <c r="Y72" s="75">
        <f t="shared" si="35"/>
        <v>0.14735378149990153</v>
      </c>
      <c r="Z72" s="75">
        <f t="shared" si="36"/>
        <v>-1.9657375439164904E-2</v>
      </c>
      <c r="AA72" s="75">
        <f t="shared" si="36"/>
        <v>0.13016806020670368</v>
      </c>
      <c r="AC72" s="74">
        <f t="shared" si="37"/>
        <v>41672</v>
      </c>
      <c r="AD72" s="75">
        <f t="shared" si="39"/>
        <v>-3.9534151495831615E-2</v>
      </c>
      <c r="AE72" s="75">
        <f t="shared" si="40"/>
        <v>-2.544664406383168E-2</v>
      </c>
      <c r="AF72" s="75">
        <f t="shared" si="41"/>
        <v>0.88351761955612007</v>
      </c>
      <c r="AG72" s="75">
        <f t="shared" si="42"/>
        <v>0.33262516597672431</v>
      </c>
      <c r="AH72" s="75">
        <f t="shared" si="43"/>
        <v>1.3225834651367219</v>
      </c>
      <c r="AI72" s="75">
        <f t="shared" si="44"/>
        <v>0.67073192234675938</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41315</v>
      </c>
      <c r="K73" s="87">
        <v>2771.7249999999999</v>
      </c>
      <c r="L73" s="87">
        <v>2432.402</v>
      </c>
      <c r="M73" s="87">
        <v>6595.1746999999996</v>
      </c>
      <c r="N73" s="107">
        <v>41315</v>
      </c>
      <c r="O73" s="87">
        <v>1463.72</v>
      </c>
      <c r="P73" s="87">
        <v>8009.62</v>
      </c>
      <c r="Q73" s="87">
        <v>2001.43</v>
      </c>
      <c r="R73" s="87">
        <v>3507.2841569174489</v>
      </c>
      <c r="T73" s="74">
        <f t="shared" si="30"/>
        <v>41315</v>
      </c>
      <c r="U73" s="75">
        <f t="shared" si="31"/>
        <v>3.8302244858358092E-2</v>
      </c>
      <c r="V73" s="75">
        <f t="shared" si="32"/>
        <v>-3.1111818011075876E-4</v>
      </c>
      <c r="W73" s="75">
        <f t="shared" si="33"/>
        <v>0.23888716653591224</v>
      </c>
      <c r="X73" s="75">
        <f t="shared" si="34"/>
        <v>-7.2473686545127314E-2</v>
      </c>
      <c r="Y73" s="75">
        <f t="shared" si="35"/>
        <v>0.21080860455624251</v>
      </c>
      <c r="Z73" s="75">
        <f t="shared" si="36"/>
        <v>1.3207852825336541E-2</v>
      </c>
      <c r="AA73" s="75">
        <f t="shared" si="36"/>
        <v>0.27703072175625598</v>
      </c>
      <c r="AC73" s="74">
        <f t="shared" si="37"/>
        <v>41679</v>
      </c>
      <c r="AD73" s="75">
        <f t="shared" si="39"/>
        <v>-3.5158863131490636E-2</v>
      </c>
      <c r="AE73" s="75">
        <f t="shared" si="40"/>
        <v>-1.9975371122857188E-2</v>
      </c>
      <c r="AF73" s="75">
        <f t="shared" si="41"/>
        <v>0.91563562199967286</v>
      </c>
      <c r="AG73" s="75">
        <f t="shared" si="42"/>
        <v>0.35588533937358435</v>
      </c>
      <c r="AH73" s="75">
        <f t="shared" si="43"/>
        <v>1.3825417305447676</v>
      </c>
      <c r="AI73" s="75">
        <f t="shared" si="44"/>
        <v>0.7154125107998659</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41329</v>
      </c>
      <c r="K74" s="87">
        <v>2596.6039999999998</v>
      </c>
      <c r="L74" s="87">
        <v>2314.1640000000002</v>
      </c>
      <c r="M74" s="87">
        <v>7014.2681000000002</v>
      </c>
      <c r="N74" s="107">
        <v>41329</v>
      </c>
      <c r="O74" s="87">
        <v>1534.89</v>
      </c>
      <c r="P74" s="87">
        <v>8813.44</v>
      </c>
      <c r="Q74" s="87">
        <v>2094.29</v>
      </c>
      <c r="R74" s="87">
        <v>3412.8093794660854</v>
      </c>
      <c r="T74" s="74">
        <f t="shared" si="30"/>
        <v>41329</v>
      </c>
      <c r="U74" s="75">
        <f t="shared" si="31"/>
        <v>-2.7298970060813499E-2</v>
      </c>
      <c r="V74" s="75">
        <f t="shared" si="32"/>
        <v>-4.8905558576319841E-2</v>
      </c>
      <c r="W74" s="75">
        <f t="shared" si="33"/>
        <v>0.31761281952580234</v>
      </c>
      <c r="X74" s="75">
        <f t="shared" si="34"/>
        <v>-2.7374864551451328E-2</v>
      </c>
      <c r="Y74" s="75">
        <f t="shared" si="35"/>
        <v>0.33232150685552742</v>
      </c>
      <c r="Z74" s="75">
        <f t="shared" si="36"/>
        <v>6.0217481547480523E-2</v>
      </c>
      <c r="AA74" s="75">
        <f t="shared" si="36"/>
        <v>0.24263168596711893</v>
      </c>
      <c r="AC74" s="74">
        <f t="shared" si="37"/>
        <v>41686</v>
      </c>
      <c r="AD74" s="75">
        <f t="shared" si="39"/>
        <v>1.0767055687785909E-3</v>
      </c>
      <c r="AE74" s="75">
        <f t="shared" si="40"/>
        <v>1.4226555950165087E-2</v>
      </c>
      <c r="AF74" s="75">
        <f t="shared" si="41"/>
        <v>1.0307575206595669</v>
      </c>
      <c r="AG74" s="75">
        <f t="shared" si="42"/>
        <v>0.45539326720299922</v>
      </c>
      <c r="AH74" s="75">
        <f t="shared" si="43"/>
        <v>1.6085706468861751</v>
      </c>
      <c r="AI74" s="75">
        <f t="shared" si="44"/>
        <v>0.82303501213699226</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41336</v>
      </c>
      <c r="K75" s="87">
        <v>2668.8359999999998</v>
      </c>
      <c r="L75" s="87">
        <v>2359.5059999999999</v>
      </c>
      <c r="M75" s="87">
        <v>7957.8505999999998</v>
      </c>
      <c r="N75" s="107">
        <v>41336</v>
      </c>
      <c r="O75" s="87">
        <v>1683.43</v>
      </c>
      <c r="P75" s="87">
        <v>10486.5</v>
      </c>
      <c r="Q75" s="87">
        <v>2294.16</v>
      </c>
      <c r="R75" s="87">
        <v>3364.7547880001193</v>
      </c>
      <c r="T75" s="74">
        <f t="shared" si="30"/>
        <v>41336</v>
      </c>
      <c r="U75" s="75">
        <f t="shared" si="31"/>
        <v>-2.4049645661072816E-4</v>
      </c>
      <c r="V75" s="75">
        <f t="shared" si="32"/>
        <v>-3.0270524860890768E-2</v>
      </c>
      <c r="W75" s="75">
        <f t="shared" si="33"/>
        <v>0.49486244565289672</v>
      </c>
      <c r="X75" s="75">
        <f t="shared" si="34"/>
        <v>6.6751579440969877E-2</v>
      </c>
      <c r="Y75" s="75">
        <f t="shared" si="35"/>
        <v>0.58523680669982303</v>
      </c>
      <c r="Z75" s="75">
        <f t="shared" si="36"/>
        <v>0.16140006277400354</v>
      </c>
      <c r="AA75" s="75">
        <f t="shared" si="36"/>
        <v>0.22513461790023603</v>
      </c>
      <c r="AC75" s="74">
        <f t="shared" si="37"/>
        <v>41693</v>
      </c>
      <c r="AD75" s="75">
        <f t="shared" si="39"/>
        <v>-1.2564617597267791E-2</v>
      </c>
      <c r="AE75" s="75">
        <f t="shared" si="40"/>
        <v>1.319356197891941E-2</v>
      </c>
      <c r="AF75" s="75">
        <f t="shared" si="41"/>
        <v>0.98992505796223051</v>
      </c>
      <c r="AG75" s="75">
        <f t="shared" si="42"/>
        <v>0.42269780520190592</v>
      </c>
      <c r="AH75" s="75">
        <f t="shared" si="43"/>
        <v>1.5812327083937041</v>
      </c>
      <c r="AI75" s="75">
        <f t="shared" si="44"/>
        <v>0.77620914418041487</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41343</v>
      </c>
      <c r="K76" s="87">
        <v>2606.9270000000001</v>
      </c>
      <c r="L76" s="87">
        <v>2318.6109999999999</v>
      </c>
      <c r="M76" s="87">
        <v>7311.9741000000004</v>
      </c>
      <c r="N76" s="107">
        <v>41343</v>
      </c>
      <c r="O76" s="87">
        <v>1572.8</v>
      </c>
      <c r="P76" s="87">
        <v>9371.52</v>
      </c>
      <c r="Q76" s="87">
        <v>2284.2800000000002</v>
      </c>
      <c r="R76" s="87">
        <v>3494.9590317453667</v>
      </c>
      <c r="T76" s="74">
        <f t="shared" si="30"/>
        <v>41343</v>
      </c>
      <c r="U76" s="75">
        <f t="shared" si="31"/>
        <v>-2.3431921896340802E-2</v>
      </c>
      <c r="V76" s="75">
        <f t="shared" si="32"/>
        <v>-4.7077893388800418E-2</v>
      </c>
      <c r="W76" s="75">
        <f t="shared" si="33"/>
        <v>0.37353615129148543</v>
      </c>
      <c r="X76" s="75">
        <f t="shared" si="34"/>
        <v>-3.3521535527124557E-3</v>
      </c>
      <c r="Y76" s="75">
        <f t="shared" si="35"/>
        <v>0.41668606672612651</v>
      </c>
      <c r="Z76" s="75">
        <f t="shared" si="36"/>
        <v>0.15639839217552431</v>
      </c>
      <c r="AA76" s="75">
        <f t="shared" si="36"/>
        <v>0.27254304331617374</v>
      </c>
      <c r="AC76" s="74">
        <f t="shared" si="37"/>
        <v>41700</v>
      </c>
      <c r="AD76" s="75">
        <f t="shared" si="39"/>
        <v>-4.977310250812661E-2</v>
      </c>
      <c r="AE76" s="75">
        <f t="shared" si="40"/>
        <v>-1.4316673289651916E-2</v>
      </c>
      <c r="AF76" s="75">
        <f t="shared" si="41"/>
        <v>0.82920030400107714</v>
      </c>
      <c r="AG76" s="75">
        <f t="shared" si="42"/>
        <v>0.31983910021088802</v>
      </c>
      <c r="AH76" s="75">
        <f t="shared" si="43"/>
        <v>1.4384366202427343</v>
      </c>
      <c r="AI76" s="75">
        <f t="shared" si="44"/>
        <v>0.73426746051804082</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41350</v>
      </c>
      <c r="K77" s="87">
        <v>2539.873</v>
      </c>
      <c r="L77" s="87">
        <v>2278.4009999999998</v>
      </c>
      <c r="M77" s="87">
        <v>7334.0315000000001</v>
      </c>
      <c r="N77" s="107">
        <v>41350</v>
      </c>
      <c r="O77" s="87">
        <v>1535.66</v>
      </c>
      <c r="P77" s="87">
        <v>9533.43</v>
      </c>
      <c r="Q77" s="87">
        <v>2273.19</v>
      </c>
      <c r="R77" s="87">
        <v>3331.4081881768416</v>
      </c>
      <c r="T77" s="74">
        <f t="shared" si="30"/>
        <v>41350</v>
      </c>
      <c r="U77" s="75">
        <f t="shared" si="31"/>
        <v>-4.8550690434609356E-2</v>
      </c>
      <c r="V77" s="75">
        <f t="shared" si="32"/>
        <v>-6.3603734897719533E-2</v>
      </c>
      <c r="W77" s="75">
        <f t="shared" si="33"/>
        <v>0.37767957902921445</v>
      </c>
      <c r="X77" s="75">
        <f t="shared" si="34"/>
        <v>-2.6886932937918551E-2</v>
      </c>
      <c r="Y77" s="75">
        <f t="shared" si="35"/>
        <v>0.44116188719747251</v>
      </c>
      <c r="Z77" s="75">
        <f t="shared" si="36"/>
        <v>0.15078416880132028</v>
      </c>
      <c r="AA77" s="75">
        <f t="shared" si="36"/>
        <v>0.21299284935934182</v>
      </c>
      <c r="AC77" s="74">
        <f t="shared" si="37"/>
        <v>41707</v>
      </c>
      <c r="AD77" s="75">
        <f t="shared" si="39"/>
        <v>-5.4401322921836193E-2</v>
      </c>
      <c r="AE77" s="75">
        <f t="shared" si="40"/>
        <v>-1.3546841123609821E-2</v>
      </c>
      <c r="AF77" s="75">
        <f t="shared" si="41"/>
        <v>0.8342209010361048</v>
      </c>
      <c r="AG77" s="75">
        <f t="shared" si="42"/>
        <v>0.31770678747168635</v>
      </c>
      <c r="AH77" s="75">
        <f t="shared" si="43"/>
        <v>1.5132043521829717</v>
      </c>
      <c r="AI77" s="75">
        <f t="shared" si="44"/>
        <v>0.76542984936023628</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41357</v>
      </c>
      <c r="K78" s="87">
        <v>2618.308</v>
      </c>
      <c r="L78" s="87">
        <v>2328.2779999999998</v>
      </c>
      <c r="M78" s="87">
        <v>7589.65</v>
      </c>
      <c r="N78" s="107">
        <v>41357</v>
      </c>
      <c r="O78" s="87">
        <v>1628.51</v>
      </c>
      <c r="P78" s="87">
        <v>9918.66</v>
      </c>
      <c r="Q78" s="87">
        <v>2538.6799999999998</v>
      </c>
      <c r="R78" s="87">
        <v>3271.4106491056045</v>
      </c>
      <c r="T78" s="74">
        <f t="shared" si="30"/>
        <v>41357</v>
      </c>
      <c r="U78" s="75">
        <f t="shared" si="31"/>
        <v>-1.9168541565055097E-2</v>
      </c>
      <c r="V78" s="75">
        <f t="shared" si="32"/>
        <v>-4.310486902006827E-2</v>
      </c>
      <c r="W78" s="75">
        <f t="shared" si="33"/>
        <v>0.42569687858295646</v>
      </c>
      <c r="X78" s="75">
        <f t="shared" si="34"/>
        <v>3.1950015525096909E-2</v>
      </c>
      <c r="Y78" s="75">
        <f t="shared" si="35"/>
        <v>0.4993968345149733</v>
      </c>
      <c r="Z78" s="75">
        <f t="shared" si="36"/>
        <v>0.28518634766673068</v>
      </c>
      <c r="AA78" s="75">
        <f t="shared" si="36"/>
        <v>0.19114725681656886</v>
      </c>
      <c r="AC78" s="74">
        <f t="shared" si="37"/>
        <v>41714</v>
      </c>
      <c r="AD78" s="75">
        <f t="shared" si="39"/>
        <v>-7.4253000079368525E-2</v>
      </c>
      <c r="AE78" s="75">
        <f t="shared" si="40"/>
        <v>-3.9225010054314891E-2</v>
      </c>
      <c r="AF78" s="75">
        <f t="shared" si="41"/>
        <v>0.77431714238987159</v>
      </c>
      <c r="AG78" s="75">
        <f t="shared" si="42"/>
        <v>0.29479028352729841</v>
      </c>
      <c r="AH78" s="75">
        <f t="shared" si="43"/>
        <v>1.3729029500755203</v>
      </c>
      <c r="AI78" s="75">
        <f t="shared" si="44"/>
        <v>0.68765318177276469</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41364</v>
      </c>
      <c r="K79" s="87">
        <v>2495.0830000000001</v>
      </c>
      <c r="L79" s="87">
        <v>2236.6210000000001</v>
      </c>
      <c r="M79" s="87">
        <v>7227.9880000000003</v>
      </c>
      <c r="N79" s="107">
        <v>41364</v>
      </c>
      <c r="O79" s="87">
        <v>1525.21</v>
      </c>
      <c r="P79" s="87">
        <v>9113.4699999999993</v>
      </c>
      <c r="Q79" s="87">
        <v>2431.39</v>
      </c>
      <c r="R79" s="87">
        <v>3254.6408482985889</v>
      </c>
      <c r="T79" s="74">
        <f t="shared" si="30"/>
        <v>41364</v>
      </c>
      <c r="U79" s="75">
        <f t="shared" si="31"/>
        <v>-6.5329251636462304E-2</v>
      </c>
      <c r="V79" s="75">
        <f t="shared" si="32"/>
        <v>-8.0774828114397734E-2</v>
      </c>
      <c r="W79" s="75">
        <f t="shared" si="33"/>
        <v>0.35775957126284696</v>
      </c>
      <c r="X79" s="75">
        <f t="shared" si="34"/>
        <v>-3.350886197872105E-2</v>
      </c>
      <c r="Y79" s="75">
        <f t="shared" si="35"/>
        <v>0.37767683028223287</v>
      </c>
      <c r="Z79" s="75">
        <f t="shared" si="36"/>
        <v>0.23087164741259736</v>
      </c>
      <c r="AA79" s="75">
        <f t="shared" si="36"/>
        <v>0.18504123578429699</v>
      </c>
      <c r="AC79" s="74">
        <f t="shared" si="37"/>
        <v>41721</v>
      </c>
      <c r="AD79" s="75">
        <f t="shared" si="39"/>
        <v>-5.8570340839019353E-2</v>
      </c>
      <c r="AE79" s="75">
        <f t="shared" si="40"/>
        <v>-1.8478848070314524E-2</v>
      </c>
      <c r="AF79" s="75">
        <f t="shared" si="41"/>
        <v>0.74444391853540726</v>
      </c>
      <c r="AG79" s="75">
        <f t="shared" si="42"/>
        <v>0.2535030852144029</v>
      </c>
      <c r="AH79" s="75">
        <f t="shared" si="43"/>
        <v>1.34525418762435</v>
      </c>
      <c r="AI79" s="75">
        <f t="shared" si="44"/>
        <v>0.69397147072134269</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41371</v>
      </c>
      <c r="K80" s="87">
        <v>2483.547</v>
      </c>
      <c r="L80" s="87">
        <v>2225.2950000000001</v>
      </c>
      <c r="M80" s="87">
        <v>6992.3936000000003</v>
      </c>
      <c r="N80" s="107">
        <v>41371</v>
      </c>
      <c r="O80" s="87">
        <v>1504.16</v>
      </c>
      <c r="P80" s="87">
        <v>8741.0300000000007</v>
      </c>
      <c r="Q80" s="87">
        <v>2405.4699999999998</v>
      </c>
      <c r="R80" s="87">
        <v>3229.5418586825845</v>
      </c>
      <c r="T80" s="74">
        <f t="shared" si="30"/>
        <v>41371</v>
      </c>
      <c r="U80" s="75">
        <f t="shared" si="31"/>
        <v>-6.9650695754001402E-2</v>
      </c>
      <c r="V80" s="75">
        <f t="shared" si="32"/>
        <v>-8.5429682153940645E-2</v>
      </c>
      <c r="W80" s="75">
        <f t="shared" si="33"/>
        <v>0.31350374909823797</v>
      </c>
      <c r="X80" s="75">
        <f t="shared" si="34"/>
        <v>-4.6847771673351857E-2</v>
      </c>
      <c r="Y80" s="75">
        <f t="shared" si="35"/>
        <v>0.32137533824129649</v>
      </c>
      <c r="Z80" s="75">
        <f t="shared" si="36"/>
        <v>0.21774985572104044</v>
      </c>
      <c r="AA80" s="75">
        <f t="shared" si="36"/>
        <v>0.17590248928111962</v>
      </c>
      <c r="AC80" s="74">
        <f t="shared" si="37"/>
        <v>41728</v>
      </c>
      <c r="AD80" s="75">
        <f t="shared" si="39"/>
        <v>-6.1550142034428434E-2</v>
      </c>
      <c r="AE80" s="75">
        <f t="shared" si="40"/>
        <v>-2.1310354050894209E-2</v>
      </c>
      <c r="AF80" s="75">
        <f t="shared" si="41"/>
        <v>0.63109092133491074</v>
      </c>
      <c r="AG80" s="75">
        <f t="shared" si="42"/>
        <v>0.19357962977427179</v>
      </c>
      <c r="AH80" s="75">
        <f t="shared" si="43"/>
        <v>1.248244735014481</v>
      </c>
      <c r="AI80" s="75">
        <f t="shared" si="44"/>
        <v>0.63784155494560379</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41378</v>
      </c>
      <c r="K81" s="87">
        <v>2462.1120000000001</v>
      </c>
      <c r="L81" s="87">
        <v>2206.7800000000002</v>
      </c>
      <c r="M81" s="87">
        <v>6996.6313</v>
      </c>
      <c r="N81" s="107">
        <v>41378</v>
      </c>
      <c r="O81" s="87">
        <v>1484.61</v>
      </c>
      <c r="P81" s="87">
        <v>8630.2800000000007</v>
      </c>
      <c r="Q81" s="87">
        <v>2359.3200000000002</v>
      </c>
      <c r="R81" s="87">
        <v>3056.9178937218499</v>
      </c>
      <c r="T81" s="74">
        <f t="shared" si="30"/>
        <v>41378</v>
      </c>
      <c r="U81" s="75">
        <f t="shared" si="31"/>
        <v>-7.7680355485229668E-2</v>
      </c>
      <c r="V81" s="75">
        <f t="shared" si="32"/>
        <v>-9.3039131433662936E-2</v>
      </c>
      <c r="W81" s="75">
        <f t="shared" si="33"/>
        <v>0.31429979050493939</v>
      </c>
      <c r="X81" s="75">
        <f t="shared" si="34"/>
        <v>-5.9236165237724125E-2</v>
      </c>
      <c r="Y81" s="75">
        <f t="shared" si="35"/>
        <v>0.30463333887620747</v>
      </c>
      <c r="Z81" s="75">
        <f t="shared" si="36"/>
        <v>0.19438678910972307</v>
      </c>
      <c r="AA81" s="75">
        <f t="shared" si="36"/>
        <v>0.11304869794190187</v>
      </c>
      <c r="AC81" s="74">
        <f t="shared" si="37"/>
        <v>41735</v>
      </c>
      <c r="AD81" s="75">
        <f t="shared" si="39"/>
        <v>-4.6938083106493944E-2</v>
      </c>
      <c r="AE81" s="75">
        <f t="shared" si="40"/>
        <v>-1.3104403334533221E-2</v>
      </c>
      <c r="AF81" s="75">
        <f t="shared" si="41"/>
        <v>0.68002256919391613</v>
      </c>
      <c r="AG81" s="75">
        <f t="shared" si="42"/>
        <v>0.2302663438256658</v>
      </c>
      <c r="AH81" s="75">
        <f t="shared" si="43"/>
        <v>1.3271972582736642</v>
      </c>
      <c r="AI81" s="75">
        <f t="shared" si="44"/>
        <v>0.66004078969795632</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41385</v>
      </c>
      <c r="K82" s="87">
        <v>2533.8270000000002</v>
      </c>
      <c r="L82" s="87">
        <v>2244.643</v>
      </c>
      <c r="M82" s="87">
        <v>7477.2716</v>
      </c>
      <c r="N82" s="107">
        <v>41385</v>
      </c>
      <c r="O82" s="87">
        <v>1555.11</v>
      </c>
      <c r="P82" s="87">
        <v>9409.2000000000007</v>
      </c>
      <c r="Q82" s="87">
        <v>2557.06</v>
      </c>
      <c r="R82" s="87">
        <v>3186.1758942838505</v>
      </c>
      <c r="T82" s="74">
        <f t="shared" si="30"/>
        <v>41385</v>
      </c>
      <c r="U82" s="75">
        <f t="shared" si="31"/>
        <v>-5.0815552703562195E-2</v>
      </c>
      <c r="V82" s="75">
        <f t="shared" si="32"/>
        <v>-7.7477879579591846E-2</v>
      </c>
      <c r="W82" s="75">
        <f t="shared" si="33"/>
        <v>0.40458687560519779</v>
      </c>
      <c r="X82" s="75">
        <f t="shared" si="34"/>
        <v>-1.456190711556371E-2</v>
      </c>
      <c r="Y82" s="75">
        <f t="shared" si="35"/>
        <v>0.42238212574261924</v>
      </c>
      <c r="Z82" s="75">
        <f t="shared" si="36"/>
        <v>0.29449107495418514</v>
      </c>
      <c r="AA82" s="75">
        <f t="shared" si="36"/>
        <v>0.1601125885094512</v>
      </c>
      <c r="AC82" s="74">
        <f t="shared" si="37"/>
        <v>41742</v>
      </c>
      <c r="AD82" s="75">
        <f t="shared" si="39"/>
        <v>-9.7858537721327021E-3</v>
      </c>
      <c r="AE82" s="75">
        <f t="shared" si="40"/>
        <v>2.1270088856655489E-2</v>
      </c>
      <c r="AF82" s="75">
        <f t="shared" si="41"/>
        <v>0.68980261094596274</v>
      </c>
      <c r="AG82" s="75">
        <f t="shared" si="42"/>
        <v>0.23175037100679541</v>
      </c>
      <c r="AH82" s="75">
        <f t="shared" si="43"/>
        <v>1.2919414032082863</v>
      </c>
      <c r="AI82" s="75">
        <f t="shared" si="44"/>
        <v>0.66911561587154167</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41392</v>
      </c>
      <c r="K83" s="87">
        <v>2447.306</v>
      </c>
      <c r="L83" s="87">
        <v>2177.9119999999998</v>
      </c>
      <c r="M83" s="87">
        <v>7120.7610999999997</v>
      </c>
      <c r="N83" s="107">
        <v>41392</v>
      </c>
      <c r="O83" s="87">
        <v>1480.94</v>
      </c>
      <c r="P83" s="87">
        <v>8264.91</v>
      </c>
      <c r="Q83" s="87">
        <v>2351.31</v>
      </c>
      <c r="R83" s="87">
        <v>3031.3118261980608</v>
      </c>
      <c r="T83" s="74">
        <f t="shared" si="30"/>
        <v>41392</v>
      </c>
      <c r="U83" s="75">
        <f t="shared" si="31"/>
        <v>-8.3226758190177996E-2</v>
      </c>
      <c r="V83" s="75">
        <f t="shared" si="32"/>
        <v>-0.10490354308945704</v>
      </c>
      <c r="W83" s="75">
        <f t="shared" si="33"/>
        <v>0.3376172647493545</v>
      </c>
      <c r="X83" s="75">
        <f t="shared" si="34"/>
        <v>-6.1561761369756995E-2</v>
      </c>
      <c r="Y83" s="75">
        <f t="shared" si="35"/>
        <v>0.24940061374733546</v>
      </c>
      <c r="Z83" s="75">
        <f t="shared" si="36"/>
        <v>0.19033179098281816</v>
      </c>
      <c r="AA83" s="75">
        <f t="shared" si="36"/>
        <v>0.10372532024330572</v>
      </c>
      <c r="AC83" s="74">
        <f t="shared" si="37"/>
        <v>41749</v>
      </c>
      <c r="AD83" s="75">
        <f t="shared" si="39"/>
        <v>-2.992753060695863E-2</v>
      </c>
      <c r="AE83" s="75">
        <f t="shared" si="40"/>
        <v>5.5503652868009734E-3</v>
      </c>
      <c r="AF83" s="75">
        <f t="shared" si="41"/>
        <v>0.69082203430594435</v>
      </c>
      <c r="AG83" s="75">
        <f t="shared" si="42"/>
        <v>0.23743653831133327</v>
      </c>
      <c r="AH83" s="75">
        <f t="shared" si="43"/>
        <v>1.3210698172128477</v>
      </c>
      <c r="AI83" s="75">
        <f t="shared" si="44"/>
        <v>0.66555974162606302</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41399</v>
      </c>
      <c r="K84" s="87">
        <v>2492.9119999999998</v>
      </c>
      <c r="L84" s="87">
        <v>2205.4969999999998</v>
      </c>
      <c r="M84" s="87">
        <v>7499.1680999999999</v>
      </c>
      <c r="N84" s="107">
        <v>41399</v>
      </c>
      <c r="O84" s="87">
        <v>1547.76</v>
      </c>
      <c r="P84" s="87">
        <v>8502.57</v>
      </c>
      <c r="Q84" s="87">
        <v>2440.54</v>
      </c>
      <c r="R84" s="87">
        <v>3415.5611234549215</v>
      </c>
      <c r="T84" s="74">
        <f t="shared" si="30"/>
        <v>41399</v>
      </c>
      <c r="U84" s="75">
        <f t="shared" si="31"/>
        <v>-6.6142519249081766E-2</v>
      </c>
      <c r="V84" s="75">
        <f t="shared" si="32"/>
        <v>-9.3566429485290592E-2</v>
      </c>
      <c r="W84" s="75">
        <f t="shared" si="33"/>
        <v>0.40870007867805236</v>
      </c>
      <c r="X84" s="75">
        <f t="shared" si="34"/>
        <v>-1.9219436153831482E-2</v>
      </c>
      <c r="Y84" s="75">
        <f t="shared" si="35"/>
        <v>0.28532750827651876</v>
      </c>
      <c r="Z84" s="75">
        <f t="shared" si="36"/>
        <v>0.23550376137778817</v>
      </c>
      <c r="AA84" s="75">
        <f t="shared" si="36"/>
        <v>0.24363361836122532</v>
      </c>
      <c r="AC84" s="74">
        <f t="shared" si="37"/>
        <v>41756</v>
      </c>
      <c r="AD84" s="75">
        <f t="shared" si="39"/>
        <v>-5.4633322663671158E-2</v>
      </c>
      <c r="AE84" s="75">
        <f t="shared" si="40"/>
        <v>-2.3799605880443941E-2</v>
      </c>
      <c r="AF84" s="75">
        <f t="shared" si="41"/>
        <v>0.61904593687167497</v>
      </c>
      <c r="AG84" s="75">
        <f t="shared" si="42"/>
        <v>0.20327267046785913</v>
      </c>
      <c r="AH84" s="75">
        <f t="shared" si="43"/>
        <v>1.1869314714114805</v>
      </c>
      <c r="AI84" s="75">
        <f t="shared" si="44"/>
        <v>0.58295766452530562</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41406</v>
      </c>
      <c r="K85" s="87">
        <v>2540.8359999999998</v>
      </c>
      <c r="L85" s="87">
        <v>2246.8310000000001</v>
      </c>
      <c r="M85" s="87">
        <v>8285.6810999999998</v>
      </c>
      <c r="N85" s="107">
        <v>41406</v>
      </c>
      <c r="O85" s="87">
        <v>1653.35</v>
      </c>
      <c r="P85" s="87">
        <v>10700.23</v>
      </c>
      <c r="Q85" s="87">
        <v>2594.41</v>
      </c>
      <c r="R85" s="87">
        <v>3462.0821259098543</v>
      </c>
      <c r="T85" s="74">
        <f t="shared" si="30"/>
        <v>41406</v>
      </c>
      <c r="U85" s="75">
        <f t="shared" si="31"/>
        <v>-4.8189945749693486E-2</v>
      </c>
      <c r="V85" s="75">
        <f t="shared" si="32"/>
        <v>-7.6578637072217681E-2</v>
      </c>
      <c r="W85" s="75">
        <f t="shared" si="33"/>
        <v>0.55644458983007072</v>
      </c>
      <c r="X85" s="75">
        <f t="shared" si="34"/>
        <v>4.76905626421813E-2</v>
      </c>
      <c r="Y85" s="75">
        <f t="shared" si="35"/>
        <v>0.61754622001179116</v>
      </c>
      <c r="Z85" s="75">
        <f t="shared" si="36"/>
        <v>0.31339921228750489</v>
      </c>
      <c r="AA85" s="75">
        <f t="shared" si="36"/>
        <v>0.26057229418099759</v>
      </c>
      <c r="AC85" s="74">
        <f t="shared" si="37"/>
        <v>41763</v>
      </c>
      <c r="AD85" s="75">
        <f t="shared" si="39"/>
        <v>-5.8630957312919674E-2</v>
      </c>
      <c r="AE85" s="75">
        <f t="shared" si="40"/>
        <v>-2.8670256340689537E-2</v>
      </c>
      <c r="AF85" s="75">
        <f t="shared" si="41"/>
        <v>0.56085210732392476</v>
      </c>
      <c r="AG85" s="75">
        <f t="shared" si="42"/>
        <v>0.19114270092946972</v>
      </c>
      <c r="AH85" s="75">
        <f t="shared" si="43"/>
        <v>1.0327158405278829</v>
      </c>
      <c r="AI85" s="75">
        <f t="shared" si="44"/>
        <v>0.57921371098089214</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41413</v>
      </c>
      <c r="K86" s="87">
        <v>2592.0479999999998</v>
      </c>
      <c r="L86" s="87">
        <v>2282.87</v>
      </c>
      <c r="M86" s="87">
        <v>8453.8857000000007</v>
      </c>
      <c r="N86" s="107">
        <v>41413</v>
      </c>
      <c r="O86" s="87">
        <v>1692.87</v>
      </c>
      <c r="P86" s="87">
        <v>11352.33</v>
      </c>
      <c r="Q86" s="87">
        <v>2658.88</v>
      </c>
      <c r="R86" s="87">
        <v>3494.7145473680416</v>
      </c>
      <c r="T86" s="74">
        <f t="shared" si="30"/>
        <v>41413</v>
      </c>
      <c r="U86" s="75">
        <f t="shared" si="31"/>
        <v>-2.9005670771589109E-2</v>
      </c>
      <c r="V86" s="75">
        <f t="shared" si="32"/>
        <v>-6.1767027966524224E-2</v>
      </c>
      <c r="W86" s="75">
        <f t="shared" si="33"/>
        <v>0.58804140564941632</v>
      </c>
      <c r="X86" s="75">
        <f t="shared" si="34"/>
        <v>7.2733494287398059E-2</v>
      </c>
      <c r="Y86" s="75">
        <f t="shared" si="35"/>
        <v>0.71612371695061294</v>
      </c>
      <c r="Z86" s="75">
        <f t="shared" si="36"/>
        <v>0.34603663166847243</v>
      </c>
      <c r="AA86" s="75">
        <f t="shared" si="36"/>
        <v>0.27245402456352497</v>
      </c>
      <c r="AC86" s="74">
        <f t="shared" si="37"/>
        <v>41770</v>
      </c>
      <c r="AD86" s="75">
        <f t="shared" si="39"/>
        <v>-6.9423306205644297E-2</v>
      </c>
      <c r="AE86" s="75">
        <f t="shared" si="40"/>
        <v>-3.5967364101374244E-2</v>
      </c>
      <c r="AF86" s="75">
        <f t="shared" si="41"/>
        <v>0.52436626357663019</v>
      </c>
      <c r="AG86" s="75">
        <f t="shared" si="42"/>
        <v>0.16724986331328595</v>
      </c>
      <c r="AH86" s="75">
        <f t="shared" si="43"/>
        <v>0.90500118987296685</v>
      </c>
      <c r="AI86" s="75">
        <f t="shared" si="44"/>
        <v>0.57533457544037003</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41420</v>
      </c>
      <c r="K87" s="87">
        <v>2597.2280000000001</v>
      </c>
      <c r="L87" s="87">
        <v>2288.5329999999999</v>
      </c>
      <c r="M87" s="87">
        <v>8798.5224999999991</v>
      </c>
      <c r="N87" s="107">
        <v>41420</v>
      </c>
      <c r="O87" s="87">
        <v>1740.55</v>
      </c>
      <c r="P87" s="87">
        <v>11990.08</v>
      </c>
      <c r="Q87" s="87">
        <v>2743.5</v>
      </c>
      <c r="R87" s="87">
        <v>3399.0732834908567</v>
      </c>
      <c r="T87" s="74">
        <f t="shared" si="30"/>
        <v>41420</v>
      </c>
      <c r="U87" s="75">
        <f t="shared" si="31"/>
        <v>-2.7065216495509636E-2</v>
      </c>
      <c r="V87" s="75">
        <f t="shared" si="32"/>
        <v>-5.9439600946752824E-2</v>
      </c>
      <c r="W87" s="75">
        <f t="shared" si="33"/>
        <v>0.65278057148773772</v>
      </c>
      <c r="X87" s="75">
        <f t="shared" si="34"/>
        <v>0.10294723368122227</v>
      </c>
      <c r="Y87" s="75">
        <f t="shared" si="35"/>
        <v>0.81253193451346162</v>
      </c>
      <c r="Z87" s="75">
        <f t="shared" si="36"/>
        <v>0.38887482661212758</v>
      </c>
      <c r="AA87" s="75">
        <f t="shared" si="36"/>
        <v>0.237630261567912</v>
      </c>
      <c r="AC87" s="74">
        <f t="shared" si="37"/>
        <v>41777</v>
      </c>
      <c r="AD87" s="75">
        <f t="shared" si="39"/>
        <v>-6.4172349642798832E-2</v>
      </c>
      <c r="AE87" s="75">
        <f t="shared" si="40"/>
        <v>-2.8600271598322125E-2</v>
      </c>
      <c r="AF87" s="75">
        <f t="shared" si="41"/>
        <v>0.50698482880698803</v>
      </c>
      <c r="AG87" s="75">
        <f t="shared" si="42"/>
        <v>0.14257595875966578</v>
      </c>
      <c r="AH87" s="75">
        <f t="shared" si="43"/>
        <v>0.84641249253294015</v>
      </c>
      <c r="AI87" s="75">
        <f t="shared" si="44"/>
        <v>0.54424859381336654</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41427</v>
      </c>
      <c r="K88" s="87">
        <v>2606.4259999999999</v>
      </c>
      <c r="L88" s="87">
        <v>2300.5949999999998</v>
      </c>
      <c r="M88" s="87">
        <v>9458.6983</v>
      </c>
      <c r="N88" s="107">
        <v>41427</v>
      </c>
      <c r="O88" s="87">
        <v>1846.53</v>
      </c>
      <c r="P88" s="87">
        <v>13282.65</v>
      </c>
      <c r="Q88" s="87">
        <v>2811.01</v>
      </c>
      <c r="R88" s="87">
        <v>3376.9761279300374</v>
      </c>
      <c r="T88" s="74">
        <f t="shared" si="30"/>
        <v>41427</v>
      </c>
      <c r="U88" s="75">
        <f t="shared" si="31"/>
        <v>-2.3619599037714489E-2</v>
      </c>
      <c r="V88" s="75">
        <f t="shared" si="32"/>
        <v>-5.4482259482426021E-2</v>
      </c>
      <c r="W88" s="75">
        <f t="shared" si="33"/>
        <v>0.77679295379469626</v>
      </c>
      <c r="X88" s="75">
        <f t="shared" si="34"/>
        <v>0.1701043666711024</v>
      </c>
      <c r="Y88" s="75">
        <f t="shared" si="35"/>
        <v>1.0079288294961524</v>
      </c>
      <c r="Z88" s="75">
        <f t="shared" si="36"/>
        <v>0.42305122156185782</v>
      </c>
      <c r="AA88" s="75">
        <f t="shared" si="36"/>
        <v>0.22958450728851099</v>
      </c>
      <c r="AC88" s="74">
        <f t="shared" si="37"/>
        <v>41784</v>
      </c>
      <c r="AD88" s="75">
        <f t="shared" si="39"/>
        <v>-6.3098696702202139E-2</v>
      </c>
      <c r="AE88" s="75">
        <f t="shared" si="40"/>
        <v>-2.4734333603845138E-2</v>
      </c>
      <c r="AF88" s="75">
        <f t="shared" si="41"/>
        <v>0.55718966396336578</v>
      </c>
      <c r="AG88" s="75">
        <f t="shared" si="42"/>
        <v>0.17538858080137465</v>
      </c>
      <c r="AH88" s="75">
        <f t="shared" si="43"/>
        <v>0.93813308122056682</v>
      </c>
      <c r="AI88" s="75">
        <f t="shared" si="44"/>
        <v>0.55831927636489742</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41434</v>
      </c>
      <c r="K89" s="87">
        <v>2484.16</v>
      </c>
      <c r="L89" s="87">
        <v>2210.8980000000001</v>
      </c>
      <c r="M89" s="87">
        <v>8466.0910000000003</v>
      </c>
      <c r="N89" s="107">
        <v>41434</v>
      </c>
      <c r="O89" s="87">
        <v>1663.75</v>
      </c>
      <c r="P89" s="87">
        <v>11295.82</v>
      </c>
      <c r="Q89" s="87">
        <v>2647.93</v>
      </c>
      <c r="R89" s="87">
        <v>3321.4434917461608</v>
      </c>
      <c r="T89" s="74">
        <f t="shared" si="30"/>
        <v>41434</v>
      </c>
      <c r="U89" s="75">
        <f t="shared" si="31"/>
        <v>-6.9421062844496229E-2</v>
      </c>
      <c r="V89" s="75">
        <f t="shared" si="32"/>
        <v>-9.1346681412928565E-2</v>
      </c>
      <c r="W89" s="75">
        <f t="shared" si="33"/>
        <v>0.59033414090231573</v>
      </c>
      <c r="X89" s="75">
        <f t="shared" si="34"/>
        <v>5.4280807811975196E-2</v>
      </c>
      <c r="Y89" s="75">
        <f t="shared" si="35"/>
        <v>0.70758114011881901</v>
      </c>
      <c r="Z89" s="75">
        <f t="shared" si="36"/>
        <v>0.34049328216914554</v>
      </c>
      <c r="AA89" s="75">
        <f t="shared" si="36"/>
        <v>0.20936462224524943</v>
      </c>
      <c r="AC89" s="74">
        <f t="shared" si="37"/>
        <v>41791</v>
      </c>
      <c r="AD89" s="75">
        <f t="shared" si="39"/>
        <v>-5.9588174292858787E-2</v>
      </c>
      <c r="AE89" s="75">
        <f t="shared" si="40"/>
        <v>-2.2508722927049529E-2</v>
      </c>
      <c r="AF89" s="75">
        <f t="shared" si="41"/>
        <v>0.56737129498686811</v>
      </c>
      <c r="AG89" s="75">
        <f t="shared" si="42"/>
        <v>0.18640943528860432</v>
      </c>
      <c r="AH89" s="75">
        <f t="shared" si="43"/>
        <v>0.91367835871998815</v>
      </c>
      <c r="AI89" s="75">
        <f t="shared" si="44"/>
        <v>0.54229727108692183</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41441</v>
      </c>
      <c r="K90" s="87">
        <v>2416.7710000000002</v>
      </c>
      <c r="L90" s="87">
        <v>2162.0410000000002</v>
      </c>
      <c r="M90" s="87">
        <v>8913.0702000000001</v>
      </c>
      <c r="N90" s="107">
        <v>41441</v>
      </c>
      <c r="O90" s="87">
        <v>1714.92</v>
      </c>
      <c r="P90" s="87">
        <v>12351.95</v>
      </c>
      <c r="Q90" s="87">
        <v>2661.74</v>
      </c>
      <c r="R90" s="87">
        <v>3249.4787209129522</v>
      </c>
      <c r="T90" s="74">
        <f t="shared" si="30"/>
        <v>41441</v>
      </c>
      <c r="U90" s="75">
        <f t="shared" si="31"/>
        <v>-9.4665324082086388E-2</v>
      </c>
      <c r="V90" s="75">
        <f t="shared" si="32"/>
        <v>-0.11142633917471068</v>
      </c>
      <c r="W90" s="75">
        <f t="shared" si="33"/>
        <v>0.67429807207588865</v>
      </c>
      <c r="X90" s="75">
        <f t="shared" si="34"/>
        <v>8.6706081402201596E-2</v>
      </c>
      <c r="Y90" s="75">
        <f t="shared" si="35"/>
        <v>0.86723556711160832</v>
      </c>
      <c r="Z90" s="75">
        <f t="shared" si="36"/>
        <v>0.34748448368382157</v>
      </c>
      <c r="AA90" s="75">
        <f t="shared" si="36"/>
        <v>0.18316166316738336</v>
      </c>
      <c r="AC90" s="74">
        <f t="shared" si="37"/>
        <v>41798</v>
      </c>
      <c r="AD90" s="75">
        <f t="shared" si="39"/>
        <v>-6.9072253964710062E-2</v>
      </c>
      <c r="AE90" s="75">
        <f t="shared" si="40"/>
        <v>-2.6945563854126831E-2</v>
      </c>
      <c r="AF90" s="75">
        <f t="shared" si="41"/>
        <v>0.6258169259334081</v>
      </c>
      <c r="AG90" s="75">
        <f t="shared" si="42"/>
        <v>0.21150511598844024</v>
      </c>
      <c r="AH90" s="75">
        <f t="shared" si="43"/>
        <v>1.0229572633245536</v>
      </c>
      <c r="AI90" s="75">
        <f t="shared" si="44"/>
        <v>0.54953832409589687</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41448</v>
      </c>
      <c r="K91" s="87">
        <v>2317.3939999999998</v>
      </c>
      <c r="L91" s="87">
        <v>2073.0949999999998</v>
      </c>
      <c r="M91" s="87">
        <v>8109.7307000000001</v>
      </c>
      <c r="N91" s="107">
        <v>41448</v>
      </c>
      <c r="O91" s="87">
        <v>1597.3</v>
      </c>
      <c r="P91" s="87">
        <v>10991.17</v>
      </c>
      <c r="Q91" s="87">
        <v>2491.48</v>
      </c>
      <c r="R91" s="87">
        <v>3078.6679666730615</v>
      </c>
      <c r="T91" s="74">
        <f t="shared" si="30"/>
        <v>41448</v>
      </c>
      <c r="U91" s="75">
        <f t="shared" si="31"/>
        <v>-0.13189245238207625</v>
      </c>
      <c r="V91" s="75">
        <f t="shared" si="32"/>
        <v>-0.14798210885519614</v>
      </c>
      <c r="W91" s="75">
        <f t="shared" si="33"/>
        <v>0.52339274474295583</v>
      </c>
      <c r="X91" s="75">
        <f t="shared" si="34"/>
        <v>1.2172943241513412E-2</v>
      </c>
      <c r="Y91" s="75">
        <f t="shared" si="35"/>
        <v>0.66152741455155617</v>
      </c>
      <c r="Z91" s="75">
        <f t="shared" si="36"/>
        <v>0.26129172699383396</v>
      </c>
      <c r="AA91" s="75">
        <f t="shared" si="36"/>
        <v>0.12096807661681064</v>
      </c>
      <c r="AC91" s="74">
        <f t="shared" si="37"/>
        <v>41805</v>
      </c>
      <c r="AD91" s="75">
        <f t="shared" si="39"/>
        <v>-5.0963191409380992E-2</v>
      </c>
      <c r="AE91" s="75">
        <f t="shared" si="40"/>
        <v>-7.4078370448413811E-3</v>
      </c>
      <c r="AF91" s="75">
        <f t="shared" si="41"/>
        <v>0.66720041944452468</v>
      </c>
      <c r="AG91" s="75">
        <f t="shared" si="42"/>
        <v>0.25668202764976966</v>
      </c>
      <c r="AH91" s="75">
        <f t="shared" si="43"/>
        <v>1.003132522708766</v>
      </c>
      <c r="AI91" s="75">
        <f t="shared" si="44"/>
        <v>0.61186897925837958</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41455</v>
      </c>
      <c r="K92" s="87">
        <v>2200.6390000000001</v>
      </c>
      <c r="L92" s="87">
        <v>1979.2059999999999</v>
      </c>
      <c r="M92" s="87">
        <v>8105.5756000000001</v>
      </c>
      <c r="N92" s="107">
        <v>41455</v>
      </c>
      <c r="O92" s="87">
        <v>1530.88</v>
      </c>
      <c r="P92" s="87">
        <v>10739.41</v>
      </c>
      <c r="Q92" s="87">
        <v>2453.92</v>
      </c>
      <c r="R92" s="87">
        <v>3054.0185625195058</v>
      </c>
      <c r="T92" s="74">
        <f t="shared" si="30"/>
        <v>41455</v>
      </c>
      <c r="U92" s="75">
        <f t="shared" si="31"/>
        <v>-0.17562946763374709</v>
      </c>
      <c r="V92" s="75">
        <f t="shared" si="32"/>
        <v>-0.18656939394425109</v>
      </c>
      <c r="W92" s="75">
        <f t="shared" si="33"/>
        <v>0.52261221954084514</v>
      </c>
      <c r="X92" s="75">
        <f t="shared" si="34"/>
        <v>-2.9915911006342943E-2</v>
      </c>
      <c r="Y92" s="75">
        <f t="shared" si="35"/>
        <v>0.62346903297002298</v>
      </c>
      <c r="Z92" s="75">
        <f t="shared" si="36"/>
        <v>0.24227727884819839</v>
      </c>
      <c r="AA92" s="75">
        <f t="shared" si="36"/>
        <v>0.11199302784153753</v>
      </c>
      <c r="AC92" s="74">
        <f t="shared" si="37"/>
        <v>41812</v>
      </c>
      <c r="AD92" s="75">
        <f t="shared" si="39"/>
        <v>-6.8194405317503981E-2</v>
      </c>
      <c r="AE92" s="75">
        <f t="shared" si="40"/>
        <v>-2.851878251474349E-2</v>
      </c>
      <c r="AF92" s="75">
        <f t="shared" si="41"/>
        <v>0.64504568674420582</v>
      </c>
      <c r="AG92" s="75">
        <f t="shared" si="42"/>
        <v>0.24184175583847556</v>
      </c>
      <c r="AH92" s="75">
        <f t="shared" si="43"/>
        <v>0.92444387603952016</v>
      </c>
      <c r="AI92" s="75">
        <f t="shared" si="44"/>
        <v>0.58958745981274352</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41462</v>
      </c>
      <c r="K93" s="87">
        <v>2226.8490000000002</v>
      </c>
      <c r="L93" s="87">
        <v>2007.1990000000001</v>
      </c>
      <c r="M93" s="87">
        <v>8359.0195999999996</v>
      </c>
      <c r="N93" s="107">
        <v>41462</v>
      </c>
      <c r="O93" s="87">
        <v>1565.94</v>
      </c>
      <c r="P93" s="87">
        <v>10796.43</v>
      </c>
      <c r="Q93" s="87">
        <v>2470.41</v>
      </c>
      <c r="R93" s="87">
        <v>2914.7498492177392</v>
      </c>
      <c r="T93" s="74">
        <f t="shared" si="30"/>
        <v>41462</v>
      </c>
      <c r="U93" s="75">
        <f t="shared" si="31"/>
        <v>-0.16581106868084317</v>
      </c>
      <c r="V93" s="75">
        <f t="shared" si="32"/>
        <v>-0.17506459709373701</v>
      </c>
      <c r="W93" s="75">
        <f t="shared" si="33"/>
        <v>0.57022104467712653</v>
      </c>
      <c r="X93" s="75">
        <f t="shared" si="34"/>
        <v>-7.6991806550956721E-3</v>
      </c>
      <c r="Y93" s="75">
        <f t="shared" si="35"/>
        <v>0.63208870614200841</v>
      </c>
      <c r="Z93" s="75">
        <f t="shared" si="36"/>
        <v>0.25062520882480999</v>
      </c>
      <c r="AA93" s="75">
        <f t="shared" si="36"/>
        <v>6.1284155247041783E-2</v>
      </c>
      <c r="AC93" s="74">
        <f t="shared" si="37"/>
        <v>41819</v>
      </c>
      <c r="AD93" s="75">
        <f t="shared" si="39"/>
        <v>-6.2294547221105501E-2</v>
      </c>
      <c r="AE93" s="75">
        <f t="shared" si="40"/>
        <v>-2.3803920008398149E-2</v>
      </c>
      <c r="AF93" s="75">
        <f t="shared" si="41"/>
        <v>0.69657479292331637</v>
      </c>
      <c r="AG93" s="75">
        <f t="shared" si="42"/>
        <v>0.27951261423103979</v>
      </c>
      <c r="AH93" s="75">
        <f t="shared" si="43"/>
        <v>0.96756098706033367</v>
      </c>
      <c r="AI93" s="75">
        <f t="shared" si="44"/>
        <v>0.59561775233482828</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41469</v>
      </c>
      <c r="K94" s="87">
        <v>2275.373</v>
      </c>
      <c r="L94" s="87">
        <v>2039.4860000000001</v>
      </c>
      <c r="M94" s="87">
        <v>8596.1244999999999</v>
      </c>
      <c r="N94" s="107">
        <v>41469</v>
      </c>
      <c r="O94" s="87">
        <v>1609.67</v>
      </c>
      <c r="P94" s="87">
        <v>11376.79</v>
      </c>
      <c r="Q94" s="87">
        <v>2519.5</v>
      </c>
      <c r="R94" s="87">
        <v>2742.3839427112493</v>
      </c>
      <c r="T94" s="74">
        <f t="shared" si="30"/>
        <v>41469</v>
      </c>
      <c r="U94" s="75">
        <f t="shared" si="31"/>
        <v>-0.14763373213789366</v>
      </c>
      <c r="V94" s="75">
        <f t="shared" si="32"/>
        <v>-0.16179501627308368</v>
      </c>
      <c r="W94" s="75">
        <f t="shared" si="33"/>
        <v>0.61476061051042907</v>
      </c>
      <c r="X94" s="75">
        <f t="shared" si="34"/>
        <v>2.0011532929047338E-2</v>
      </c>
      <c r="Y94" s="75">
        <f t="shared" si="35"/>
        <v>0.71982131789390946</v>
      </c>
      <c r="Z94" s="75">
        <f t="shared" si="36"/>
        <v>0.27547662680854956</v>
      </c>
      <c r="AA94" s="75">
        <f t="shared" si="36"/>
        <v>-1.4756749075854891E-3</v>
      </c>
      <c r="AC94" s="74">
        <f t="shared" si="37"/>
        <v>41826</v>
      </c>
      <c r="AD94" s="75">
        <f t="shared" si="39"/>
        <v>-4.9893463276446948E-2</v>
      </c>
      <c r="AE94" s="75">
        <f t="shared" si="40"/>
        <v>-1.2843638267081903E-2</v>
      </c>
      <c r="AF94" s="75">
        <f t="shared" si="41"/>
        <v>0.70165740233003349</v>
      </c>
      <c r="AG94" s="75">
        <f t="shared" si="42"/>
        <v>0.28234007654455984</v>
      </c>
      <c r="AH94" s="75">
        <f t="shared" si="43"/>
        <v>1.017071034606686</v>
      </c>
      <c r="AI94" s="75">
        <f t="shared" si="44"/>
        <v>0.61741144109885338</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41476</v>
      </c>
      <c r="K95" s="87">
        <v>2190.4780000000001</v>
      </c>
      <c r="L95" s="87">
        <v>1992.6479999999999</v>
      </c>
      <c r="M95" s="87">
        <v>8604.9388999999992</v>
      </c>
      <c r="N95" s="107">
        <v>41476</v>
      </c>
      <c r="O95" s="87">
        <v>1627.71</v>
      </c>
      <c r="P95" s="87">
        <v>11419.77</v>
      </c>
      <c r="Q95" s="87">
        <v>2442.44</v>
      </c>
      <c r="R95" s="87">
        <v>2819.1340662185412</v>
      </c>
      <c r="T95" s="74">
        <f t="shared" si="30"/>
        <v>41476</v>
      </c>
      <c r="U95" s="75">
        <f t="shared" si="31"/>
        <v>-0.17943582977645811</v>
      </c>
      <c r="V95" s="75">
        <f t="shared" si="32"/>
        <v>-0.18104488855845435</v>
      </c>
      <c r="W95" s="75">
        <f t="shared" si="33"/>
        <v>0.61641637363080748</v>
      </c>
      <c r="X95" s="75">
        <f t="shared" si="34"/>
        <v>3.1443073588958814E-2</v>
      </c>
      <c r="Y95" s="75">
        <f t="shared" si="35"/>
        <v>0.72631857417121437</v>
      </c>
      <c r="Z95" s="75">
        <f t="shared" si="36"/>
        <v>0.23646562110826497</v>
      </c>
      <c r="AA95" s="75">
        <f t="shared" si="36"/>
        <v>2.6469670046597393E-2</v>
      </c>
      <c r="AC95" s="74">
        <f t="shared" si="37"/>
        <v>41833</v>
      </c>
      <c r="AD95" s="75">
        <f t="shared" si="39"/>
        <v>-6.3275313047020165E-2</v>
      </c>
      <c r="AE95" s="75">
        <f t="shared" si="40"/>
        <v>-1.8794258758518589E-2</v>
      </c>
      <c r="AF95" s="75">
        <f t="shared" si="41"/>
        <v>0.66051872588915495</v>
      </c>
      <c r="AG95" s="75">
        <f t="shared" si="42"/>
        <v>0.27043661641802696</v>
      </c>
      <c r="AH95" s="75">
        <f t="shared" si="43"/>
        <v>1.0170483703596975</v>
      </c>
      <c r="AI95" s="75">
        <f t="shared" si="44"/>
        <v>0.58538506297717752</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41483</v>
      </c>
      <c r="K96" s="87">
        <v>2224.0079999999998</v>
      </c>
      <c r="L96" s="87">
        <v>2010.85</v>
      </c>
      <c r="M96" s="87">
        <v>9752.0864999999994</v>
      </c>
      <c r="N96" s="107">
        <v>41483</v>
      </c>
      <c r="O96" s="87">
        <v>1765.59</v>
      </c>
      <c r="P96" s="87">
        <v>14082.49</v>
      </c>
      <c r="Q96" s="87">
        <v>2700.22</v>
      </c>
      <c r="R96" s="87">
        <v>2849.620318814555</v>
      </c>
      <c r="T96" s="74">
        <f t="shared" si="30"/>
        <v>41483</v>
      </c>
      <c r="U96" s="75">
        <f t="shared" si="31"/>
        <v>-0.16687532169210617</v>
      </c>
      <c r="V96" s="75">
        <f t="shared" si="32"/>
        <v>-0.1735640786319349</v>
      </c>
      <c r="W96" s="75">
        <f t="shared" si="33"/>
        <v>0.8319051975678704</v>
      </c>
      <c r="X96" s="75">
        <f t="shared" si="34"/>
        <v>0.1188145162823413</v>
      </c>
      <c r="Y96" s="75">
        <f t="shared" si="35"/>
        <v>1.1288400780033556</v>
      </c>
      <c r="Z96" s="75">
        <f t="shared" si="36"/>
        <v>0.36696467443579328</v>
      </c>
      <c r="AA96" s="75">
        <f t="shared" si="36"/>
        <v>3.7569962869904883E-2</v>
      </c>
      <c r="AC96" s="74">
        <f t="shared" si="37"/>
        <v>41840</v>
      </c>
      <c r="AD96" s="75">
        <f t="shared" si="39"/>
        <v>-5.6239005087423077E-2</v>
      </c>
      <c r="AE96" s="75">
        <f t="shared" si="40"/>
        <v>-1.2991277312624172E-2</v>
      </c>
      <c r="AF96" s="75">
        <f t="shared" si="41"/>
        <v>0.67783582017759025</v>
      </c>
      <c r="AG96" s="75">
        <f t="shared" si="42"/>
        <v>0.25969694602827453</v>
      </c>
      <c r="AH96" s="75">
        <f t="shared" si="43"/>
        <v>1.0399036445728034</v>
      </c>
      <c r="AI96" s="75">
        <f t="shared" si="44"/>
        <v>0.60225342510035795</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41490</v>
      </c>
      <c r="K97" s="87">
        <v>2247.2629999999999</v>
      </c>
      <c r="L97" s="87">
        <v>2029.4179999999999</v>
      </c>
      <c r="M97" s="87">
        <v>9755.2621999999992</v>
      </c>
      <c r="N97" s="107">
        <v>41490</v>
      </c>
      <c r="O97" s="87">
        <v>1793.4</v>
      </c>
      <c r="P97" s="87">
        <v>13517.69</v>
      </c>
      <c r="Q97" s="87">
        <v>2704.66</v>
      </c>
      <c r="R97" s="87">
        <v>2912.9063310553461</v>
      </c>
      <c r="T97" s="74">
        <f t="shared" si="30"/>
        <v>41490</v>
      </c>
      <c r="U97" s="75">
        <f t="shared" si="31"/>
        <v>-0.15816388072874177</v>
      </c>
      <c r="V97" s="75">
        <f t="shared" si="32"/>
        <v>-0.16593284696972133</v>
      </c>
      <c r="W97" s="75">
        <f t="shared" si="33"/>
        <v>0.83250174491554985</v>
      </c>
      <c r="X97" s="75">
        <f t="shared" si="34"/>
        <v>0.13643708533733823</v>
      </c>
      <c r="Y97" s="75">
        <f t="shared" si="35"/>
        <v>1.0434596604737645</v>
      </c>
      <c r="Z97" s="75">
        <f t="shared" si="36"/>
        <v>0.36921238875332851</v>
      </c>
      <c r="AA97" s="75">
        <f t="shared" si="36"/>
        <v>6.0612915272131751E-2</v>
      </c>
      <c r="AC97" s="74">
        <f t="shared" si="37"/>
        <v>41847</v>
      </c>
      <c r="AD97" s="75">
        <f t="shared" si="39"/>
        <v>-1.4239202199985534E-2</v>
      </c>
      <c r="AE97" s="75">
        <f t="shared" si="40"/>
        <v>1.9387211678440375E-2</v>
      </c>
      <c r="AF97" s="75">
        <f t="shared" si="41"/>
        <v>0.67868596496291378</v>
      </c>
      <c r="AG97" s="75">
        <f t="shared" si="42"/>
        <v>0.23364836366476616</v>
      </c>
      <c r="AH97" s="75">
        <f t="shared" si="43"/>
        <v>1.0884277973751564</v>
      </c>
      <c r="AI97" s="75">
        <f t="shared" si="44"/>
        <v>0.63206399398146229</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41497</v>
      </c>
      <c r="K98" s="87">
        <v>2286.0100000000002</v>
      </c>
      <c r="L98" s="87">
        <v>2052.2350000000001</v>
      </c>
      <c r="M98" s="87">
        <v>9481.0967000000001</v>
      </c>
      <c r="N98" s="107">
        <v>41497</v>
      </c>
      <c r="O98" s="87">
        <v>1725.77</v>
      </c>
      <c r="P98" s="87">
        <v>13062.58</v>
      </c>
      <c r="Q98" s="87">
        <v>2737.46</v>
      </c>
      <c r="R98" s="87">
        <v>2983.1354875343859</v>
      </c>
      <c r="T98" s="74">
        <f t="shared" si="30"/>
        <v>41497</v>
      </c>
      <c r="U98" s="75">
        <f t="shared" si="31"/>
        <v>-0.14364905798062388</v>
      </c>
      <c r="V98" s="75">
        <f t="shared" si="32"/>
        <v>-0.15655532581306852</v>
      </c>
      <c r="W98" s="75">
        <f t="shared" si="33"/>
        <v>0.78100043753442772</v>
      </c>
      <c r="X98" s="75">
        <f t="shared" si="34"/>
        <v>9.358148141107292E-2</v>
      </c>
      <c r="Y98" s="75">
        <f t="shared" si="35"/>
        <v>0.97466100285709945</v>
      </c>
      <c r="Z98" s="75">
        <f t="shared" si="36"/>
        <v>0.38581712515313837</v>
      </c>
      <c r="AA98" s="75">
        <f t="shared" si="36"/>
        <v>8.6183923030335396E-2</v>
      </c>
      <c r="AC98" s="74">
        <f t="shared" si="37"/>
        <v>41854</v>
      </c>
      <c r="AD98" s="75">
        <f t="shared" si="39"/>
        <v>1.5828313213606338E-2</v>
      </c>
      <c r="AE98" s="75">
        <f t="shared" si="40"/>
        <v>4.7519640067511304E-2</v>
      </c>
      <c r="AF98" s="75">
        <f t="shared" si="41"/>
        <v>0.72975366292437482</v>
      </c>
      <c r="AG98" s="75">
        <f t="shared" si="42"/>
        <v>0.27835663516363351</v>
      </c>
      <c r="AH98" s="75">
        <f t="shared" si="43"/>
        <v>1.1249237105257621</v>
      </c>
      <c r="AI98" s="75">
        <f t="shared" si="44"/>
        <v>0.66450767304764868</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41504</v>
      </c>
      <c r="K99" s="87">
        <v>2304.1439999999998</v>
      </c>
      <c r="L99" s="87">
        <v>2068.4520000000002</v>
      </c>
      <c r="M99" s="87">
        <v>9112.2670999999991</v>
      </c>
      <c r="N99" s="107">
        <v>41504</v>
      </c>
      <c r="O99" s="87">
        <v>1671.41</v>
      </c>
      <c r="P99" s="87">
        <v>12774.35</v>
      </c>
      <c r="Q99" s="87">
        <v>2705.96</v>
      </c>
      <c r="R99" s="87">
        <v>3057.4408380487171</v>
      </c>
      <c r="T99" s="74">
        <f t="shared" si="30"/>
        <v>41504</v>
      </c>
      <c r="U99" s="75">
        <f t="shared" si="31"/>
        <v>-0.13685596959405555</v>
      </c>
      <c r="V99" s="75">
        <f t="shared" si="32"/>
        <v>-0.14989032775909827</v>
      </c>
      <c r="W99" s="75">
        <f t="shared" si="33"/>
        <v>0.71171671437868245</v>
      </c>
      <c r="X99" s="75">
        <f t="shared" si="34"/>
        <v>5.9134776850496618E-2</v>
      </c>
      <c r="Y99" s="75">
        <f t="shared" si="35"/>
        <v>0.93108947710541035</v>
      </c>
      <c r="Z99" s="75">
        <f t="shared" si="36"/>
        <v>0.3698705033057601</v>
      </c>
      <c r="AA99" s="75">
        <f t="shared" si="36"/>
        <v>0.11323910622971067</v>
      </c>
      <c r="AC99" s="74">
        <f t="shared" si="37"/>
        <v>41861</v>
      </c>
      <c r="AD99" s="75">
        <f t="shared" si="39"/>
        <v>1.6583620643790375E-2</v>
      </c>
      <c r="AE99" s="75">
        <f t="shared" si="40"/>
        <v>5.1892248422826803E-2</v>
      </c>
      <c r="AF99" s="75">
        <f t="shared" si="41"/>
        <v>0.74149512732450185</v>
      </c>
      <c r="AG99" s="75">
        <f t="shared" si="42"/>
        <v>0.29475904084980087</v>
      </c>
      <c r="AH99" s="75">
        <f t="shared" si="43"/>
        <v>1.1266850462917244</v>
      </c>
      <c r="AI99" s="75">
        <f t="shared" si="44"/>
        <v>0.72166614748943525</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41511</v>
      </c>
      <c r="K100" s="87">
        <v>2286.9290000000001</v>
      </c>
      <c r="L100" s="87">
        <v>2057.4580000000001</v>
      </c>
      <c r="M100" s="87">
        <v>9247.3655999999992</v>
      </c>
      <c r="N100" s="107">
        <v>41511</v>
      </c>
      <c r="O100" s="87">
        <v>1703.36</v>
      </c>
      <c r="P100" s="87">
        <v>12946.48</v>
      </c>
      <c r="Q100" s="87">
        <v>2648.64</v>
      </c>
      <c r="R100" s="87">
        <v>3204.375809759008</v>
      </c>
      <c r="T100" s="74">
        <f t="shared" si="30"/>
        <v>41511</v>
      </c>
      <c r="U100" s="75">
        <f t="shared" si="31"/>
        <v>-0.14330479591890244</v>
      </c>
      <c r="V100" s="75">
        <f t="shared" si="32"/>
        <v>-0.15440873366680929</v>
      </c>
      <c r="W100" s="75">
        <f t="shared" si="33"/>
        <v>0.73709463164117017</v>
      </c>
      <c r="X100" s="75">
        <f t="shared" si="34"/>
        <v>7.9380770425007352E-2</v>
      </c>
      <c r="Y100" s="75">
        <f t="shared" si="35"/>
        <v>0.95711024776647347</v>
      </c>
      <c r="Z100" s="75">
        <f t="shared" si="36"/>
        <v>0.34085271396316585</v>
      </c>
      <c r="AA100" s="75">
        <f t="shared" si="36"/>
        <v>0.16673932593798346</v>
      </c>
      <c r="AC100" s="74">
        <f t="shared" si="37"/>
        <v>41868</v>
      </c>
      <c r="AD100" s="75">
        <f t="shared" si="39"/>
        <v>2.9448704072118748E-2</v>
      </c>
      <c r="AE100" s="75">
        <f t="shared" si="40"/>
        <v>6.7379488430707291E-2</v>
      </c>
      <c r="AF100" s="75">
        <f t="shared" si="41"/>
        <v>0.79845900314583385</v>
      </c>
      <c r="AG100" s="75">
        <f t="shared" si="42"/>
        <v>0.33537452159650094</v>
      </c>
      <c r="AH100" s="75">
        <f t="shared" si="43"/>
        <v>1.2481443647778176</v>
      </c>
      <c r="AI100" s="75">
        <f t="shared" si="44"/>
        <v>0.7815341393314954</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41518</v>
      </c>
      <c r="K101" s="87">
        <v>2313.91</v>
      </c>
      <c r="L101" s="87">
        <v>2098.3820000000001</v>
      </c>
      <c r="M101" s="87">
        <v>8697.6882999999998</v>
      </c>
      <c r="N101" s="107">
        <v>41518</v>
      </c>
      <c r="O101" s="87">
        <v>1587.64</v>
      </c>
      <c r="P101" s="87">
        <v>12279.42</v>
      </c>
      <c r="Q101" s="87">
        <v>2566.38</v>
      </c>
      <c r="R101" s="87">
        <v>3245.7699917339969</v>
      </c>
      <c r="T101" s="74">
        <f t="shared" si="30"/>
        <v>41518</v>
      </c>
      <c r="U101" s="75">
        <f t="shared" si="31"/>
        <v>-0.13319757645502239</v>
      </c>
      <c r="V101" s="75">
        <f t="shared" si="32"/>
        <v>-0.13758944647678184</v>
      </c>
      <c r="W101" s="75">
        <f t="shared" si="33"/>
        <v>0.63383911777190005</v>
      </c>
      <c r="X101" s="75">
        <f t="shared" si="34"/>
        <v>6.0516193626474202E-3</v>
      </c>
      <c r="Y101" s="75">
        <f t="shared" si="35"/>
        <v>0.85627125818203798</v>
      </c>
      <c r="Z101" s="75">
        <f t="shared" si="36"/>
        <v>0.29920925005315557</v>
      </c>
      <c r="AA101" s="75">
        <f t="shared" si="36"/>
        <v>0.1818112846727129</v>
      </c>
      <c r="AC101" s="74">
        <f t="shared" si="37"/>
        <v>41875</v>
      </c>
      <c r="AD101" s="75">
        <f t="shared" si="39"/>
        <v>3.1510972453955288E-2</v>
      </c>
      <c r="AE101" s="75">
        <f t="shared" si="40"/>
        <v>7.4127743246112932E-2</v>
      </c>
      <c r="AF101" s="75">
        <f t="shared" si="41"/>
        <v>0.89195947935005337</v>
      </c>
      <c r="AG101" s="75">
        <f t="shared" si="42"/>
        <v>0.41109896118097344</v>
      </c>
      <c r="AH101" s="75">
        <f t="shared" si="43"/>
        <v>1.2778879512006385</v>
      </c>
      <c r="AI101" s="75">
        <f t="shared" si="44"/>
        <v>0.83456074667481683</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41525</v>
      </c>
      <c r="K102" s="87">
        <v>2357.7820000000002</v>
      </c>
      <c r="L102" s="87">
        <v>2139.9929999999999</v>
      </c>
      <c r="M102" s="87">
        <v>9062.6412999999993</v>
      </c>
      <c r="N102" s="107">
        <v>41525</v>
      </c>
      <c r="O102" s="87">
        <v>1688.56</v>
      </c>
      <c r="P102" s="87">
        <v>12419.91</v>
      </c>
      <c r="Q102" s="87">
        <v>2636.66</v>
      </c>
      <c r="R102" s="87">
        <v>3250.8319660043367</v>
      </c>
      <c r="T102" s="74">
        <f t="shared" si="30"/>
        <v>41525</v>
      </c>
      <c r="U102" s="75">
        <f t="shared" si="31"/>
        <v>-0.11676290270981815</v>
      </c>
      <c r="V102" s="75">
        <f t="shared" si="32"/>
        <v>-0.12048781029106614</v>
      </c>
      <c r="W102" s="75">
        <f t="shared" si="33"/>
        <v>0.7023946312579612</v>
      </c>
      <c r="X102" s="75">
        <f t="shared" si="34"/>
        <v>7.0002344606454603E-2</v>
      </c>
      <c r="Y102" s="75">
        <f t="shared" si="35"/>
        <v>0.87750903236534583</v>
      </c>
      <c r="Z102" s="75">
        <f t="shared" si="36"/>
        <v>0.33478793524152795</v>
      </c>
      <c r="AA102" s="75">
        <f t="shared" si="36"/>
        <v>0.18365439072478851</v>
      </c>
      <c r="AC102" s="74">
        <f t="shared" si="37"/>
        <v>41882</v>
      </c>
      <c r="AD102" s="75">
        <f t="shared" si="39"/>
        <v>1.9702970556092714E-2</v>
      </c>
      <c r="AE102" s="75">
        <f t="shared" si="40"/>
        <v>6.2809388884601303E-2</v>
      </c>
      <c r="AF102" s="75">
        <f t="shared" si="41"/>
        <v>0.87402961124419187</v>
      </c>
      <c r="AG102" s="75">
        <f t="shared" si="42"/>
        <v>0.38697180348355853</v>
      </c>
      <c r="AH102" s="75">
        <f t="shared" si="43"/>
        <v>1.1995085096153066</v>
      </c>
      <c r="AI102" s="75">
        <f t="shared" si="44"/>
        <v>0.7865006083189825</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41532</v>
      </c>
      <c r="K103" s="87">
        <v>2488.902</v>
      </c>
      <c r="L103" s="87">
        <v>2236.2170000000001</v>
      </c>
      <c r="M103" s="87">
        <v>9140.5776999999998</v>
      </c>
      <c r="N103" s="107">
        <v>41532</v>
      </c>
      <c r="O103" s="87">
        <v>1661.2</v>
      </c>
      <c r="P103" s="87">
        <v>13221.57</v>
      </c>
      <c r="Q103" s="87">
        <v>2701.27</v>
      </c>
      <c r="R103" s="87">
        <v>3196.5944321232569</v>
      </c>
      <c r="T103" s="74">
        <f t="shared" si="30"/>
        <v>41532</v>
      </c>
      <c r="U103" s="75">
        <f t="shared" si="31"/>
        <v>-6.7644685590216524E-2</v>
      </c>
      <c r="V103" s="75">
        <f t="shared" si="32"/>
        <v>-8.0940867407349848E-2</v>
      </c>
      <c r="W103" s="75">
        <f t="shared" si="33"/>
        <v>0.71703479018597416</v>
      </c>
      <c r="X103" s="75">
        <f t="shared" si="34"/>
        <v>5.2664930390535547E-2</v>
      </c>
      <c r="Y103" s="75">
        <f t="shared" si="35"/>
        <v>0.99869540898852605</v>
      </c>
      <c r="Z103" s="75">
        <f t="shared" si="36"/>
        <v>0.36749622849737262</v>
      </c>
      <c r="AA103" s="75">
        <f t="shared" si="36"/>
        <v>0.16390606297614396</v>
      </c>
      <c r="AC103" s="74">
        <f t="shared" si="37"/>
        <v>41889</v>
      </c>
      <c r="AD103" s="75">
        <f t="shared" si="39"/>
        <v>6.8096721215678446E-2</v>
      </c>
      <c r="AE103" s="75">
        <f t="shared" si="40"/>
        <v>0.11516948051667919</v>
      </c>
      <c r="AF103" s="75">
        <f t="shared" si="41"/>
        <v>0.98593995016691194</v>
      </c>
      <c r="AG103" s="75">
        <f t="shared" si="42"/>
        <v>0.46361009138483156</v>
      </c>
      <c r="AH103" s="75">
        <f t="shared" si="43"/>
        <v>1.3146347899429021</v>
      </c>
      <c r="AI103" s="75">
        <f t="shared" si="44"/>
        <v>0.95731775409807129</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41539</v>
      </c>
      <c r="K104" s="87">
        <v>2432.5100000000002</v>
      </c>
      <c r="L104" s="87">
        <v>2191.8510000000001</v>
      </c>
      <c r="M104" s="87">
        <v>9161.7453999999998</v>
      </c>
      <c r="N104" s="107">
        <v>41539</v>
      </c>
      <c r="O104" s="87">
        <v>1680.5</v>
      </c>
      <c r="P104" s="87">
        <v>13120.27</v>
      </c>
      <c r="Q104" s="87">
        <v>2675</v>
      </c>
      <c r="R104" s="87">
        <v>3094.0346030386363</v>
      </c>
      <c r="T104" s="74">
        <f t="shared" si="30"/>
        <v>41539</v>
      </c>
      <c r="U104" s="75">
        <f t="shared" si="31"/>
        <v>-8.8769414844400263E-2</v>
      </c>
      <c r="V104" s="75">
        <f t="shared" si="32"/>
        <v>-9.9174776494261208E-2</v>
      </c>
      <c r="W104" s="75">
        <f t="shared" si="33"/>
        <v>0.72101108999120633</v>
      </c>
      <c r="X104" s="75">
        <f t="shared" si="34"/>
        <v>6.4894904599864356E-2</v>
      </c>
      <c r="Y104" s="75">
        <f t="shared" si="35"/>
        <v>0.98338195945639528</v>
      </c>
      <c r="Z104" s="75">
        <f t="shared" si="36"/>
        <v>0.35419725211862274</v>
      </c>
      <c r="AA104" s="75">
        <f t="shared" si="36"/>
        <v>0.12656319404982264</v>
      </c>
      <c r="AC104" s="74">
        <f t="shared" si="37"/>
        <v>41896</v>
      </c>
      <c r="AD104" s="75">
        <f t="shared" si="39"/>
        <v>6.3342906956765255E-2</v>
      </c>
      <c r="AE104" s="75">
        <f t="shared" si="40"/>
        <v>0.11781452030012907</v>
      </c>
      <c r="AF104" s="75">
        <f t="shared" si="41"/>
        <v>1.0389919093384128</v>
      </c>
      <c r="AG104" s="75">
        <f t="shared" si="42"/>
        <v>0.48059829727407632</v>
      </c>
      <c r="AH104" s="75">
        <f t="shared" si="43"/>
        <v>1.3851545944475832</v>
      </c>
      <c r="AI104" s="75">
        <f t="shared" si="44"/>
        <v>0.97708371292045992</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41546</v>
      </c>
      <c r="K105" s="87">
        <v>2394.971</v>
      </c>
      <c r="L105" s="87">
        <v>2160.027</v>
      </c>
      <c r="M105" s="87">
        <v>9143.5858000000007</v>
      </c>
      <c r="N105" s="107">
        <v>41546</v>
      </c>
      <c r="O105" s="87">
        <v>1655.49</v>
      </c>
      <c r="P105" s="87">
        <v>13092.09</v>
      </c>
      <c r="Q105" s="87">
        <v>2622.92</v>
      </c>
      <c r="R105" s="87">
        <v>2922.6217449541432</v>
      </c>
      <c r="T105" s="74">
        <f t="shared" si="30"/>
        <v>41546</v>
      </c>
      <c r="U105" s="75">
        <f t="shared" si="31"/>
        <v>-0.10283171466481467</v>
      </c>
      <c r="V105" s="75">
        <f t="shared" si="32"/>
        <v>-0.11225406970937779</v>
      </c>
      <c r="W105" s="75">
        <f t="shared" si="33"/>
        <v>0.71759985429044115</v>
      </c>
      <c r="X105" s="75">
        <f t="shared" si="34"/>
        <v>4.9046632321350536E-2</v>
      </c>
      <c r="Y105" s="75">
        <f t="shared" si="35"/>
        <v>0.97912200873758515</v>
      </c>
      <c r="Z105" s="75">
        <f t="shared" si="36"/>
        <v>0.32783217066429082</v>
      </c>
      <c r="AA105" s="75">
        <f t="shared" si="36"/>
        <v>6.4150376586428637E-2</v>
      </c>
      <c r="AC105" s="81">
        <f>J156</f>
        <v>41903</v>
      </c>
      <c r="AD105" s="75">
        <f t="shared" si="39"/>
        <v>5.7609635141157689E-2</v>
      </c>
      <c r="AE105" s="75">
        <f t="shared" si="40"/>
        <v>0.1166166307715244</v>
      </c>
      <c r="AF105" s="75">
        <f t="shared" si="41"/>
        <v>0.98435352631629569</v>
      </c>
      <c r="AG105" s="75">
        <f t="shared" si="42"/>
        <v>0.47031945637741157</v>
      </c>
      <c r="AH105" s="75">
        <f t="shared" si="43"/>
        <v>1.3534311241628396</v>
      </c>
      <c r="AI105" s="75">
        <f t="shared" si="44"/>
        <v>1.0042259067479327</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41553</v>
      </c>
      <c r="K106" s="87">
        <v>2409.0369999999998</v>
      </c>
      <c r="L106" s="87">
        <v>2174.665</v>
      </c>
      <c r="M106" s="87">
        <v>9328.6484</v>
      </c>
      <c r="N106" s="107">
        <v>41553</v>
      </c>
      <c r="O106" s="87">
        <v>1678.85</v>
      </c>
      <c r="P106" s="87">
        <v>13457.36</v>
      </c>
      <c r="Q106" s="87">
        <v>2642.49</v>
      </c>
      <c r="R106" s="87">
        <v>3022.2080502718691</v>
      </c>
      <c r="T106" s="74">
        <f t="shared" si="30"/>
        <v>41553</v>
      </c>
      <c r="U106" s="75">
        <f t="shared" si="31"/>
        <v>-9.7562519713592089E-2</v>
      </c>
      <c r="V106" s="75">
        <f t="shared" si="32"/>
        <v>-0.10623802225830703</v>
      </c>
      <c r="W106" s="75">
        <f t="shared" si="33"/>
        <v>0.75236340348736652</v>
      </c>
      <c r="X106" s="75">
        <f t="shared" si="34"/>
        <v>6.3849336856579786E-2</v>
      </c>
      <c r="Y106" s="75">
        <f t="shared" si="35"/>
        <v>1.0343396169370078</v>
      </c>
      <c r="Z106" s="75">
        <f t="shared" si="36"/>
        <v>0.33773932588820155</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41560</v>
      </c>
      <c r="K107" s="87">
        <v>2468.5079999999998</v>
      </c>
      <c r="L107" s="87">
        <v>2228.1460000000002</v>
      </c>
      <c r="M107" s="87">
        <v>10089.9413</v>
      </c>
      <c r="N107" s="107">
        <v>41560</v>
      </c>
      <c r="O107" s="87">
        <v>1843.51</v>
      </c>
      <c r="P107" s="87">
        <v>13956.37</v>
      </c>
      <c r="Q107" s="87">
        <v>2739.85</v>
      </c>
      <c r="R107" s="87">
        <v>3125.522952220118</v>
      </c>
      <c r="T107" s="74">
        <f t="shared" si="30"/>
        <v>41560</v>
      </c>
      <c r="U107" s="75">
        <f t="shared" si="31"/>
        <v>-7.5284381440866022E-2</v>
      </c>
      <c r="V107" s="75">
        <f t="shared" si="32"/>
        <v>-8.4257954371251498E-2</v>
      </c>
      <c r="W107" s="75">
        <f t="shared" si="33"/>
        <v>0.89537038157164806</v>
      </c>
      <c r="X107" s="75">
        <f t="shared" si="34"/>
        <v>0.16819066086218148</v>
      </c>
      <c r="Y107" s="75">
        <f t="shared" si="35"/>
        <v>1.1097746065819112</v>
      </c>
      <c r="Z107" s="75">
        <f t="shared" si="36"/>
        <v>0.38702704344568528</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41567</v>
      </c>
      <c r="K108" s="87">
        <v>2426.0540000000001</v>
      </c>
      <c r="L108" s="87">
        <v>2193.7800000000002</v>
      </c>
      <c r="M108" s="87">
        <v>10799.4408</v>
      </c>
      <c r="N108" s="107">
        <v>41567</v>
      </c>
      <c r="O108" s="87">
        <v>1910.53</v>
      </c>
      <c r="P108" s="87">
        <v>16860.740000000002</v>
      </c>
      <c r="Q108" s="87">
        <v>2937.46</v>
      </c>
      <c r="R108" s="87">
        <v>3240.8866229671385</v>
      </c>
      <c r="T108" s="74">
        <f t="shared" si="30"/>
        <v>41567</v>
      </c>
      <c r="U108" s="75">
        <f t="shared" si="31"/>
        <v>-9.1187865193120166E-2</v>
      </c>
      <c r="V108" s="75">
        <f t="shared" si="32"/>
        <v>-9.83819799692498E-2</v>
      </c>
      <c r="W108" s="75">
        <f t="shared" si="33"/>
        <v>1.028648098265589</v>
      </c>
      <c r="X108" s="75">
        <f t="shared" si="34"/>
        <v>0.21065972156214152</v>
      </c>
      <c r="Y108" s="75">
        <f t="shared" si="35"/>
        <v>1.5488261704282626</v>
      </c>
      <c r="Z108" s="75">
        <f t="shared" si="36"/>
        <v>0.48706551783490437</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41574</v>
      </c>
      <c r="K109" s="87">
        <v>2368.5590000000002</v>
      </c>
      <c r="L109" s="87">
        <v>2132.9549999999999</v>
      </c>
      <c r="M109" s="87">
        <v>10477.7791</v>
      </c>
      <c r="N109" s="107">
        <v>41574</v>
      </c>
      <c r="O109" s="87">
        <v>1874.19</v>
      </c>
      <c r="P109" s="87">
        <v>17053</v>
      </c>
      <c r="Q109" s="87">
        <v>2968.54</v>
      </c>
      <c r="R109" s="87">
        <v>3419.6036338125928</v>
      </c>
      <c r="T109" s="74">
        <f t="shared" si="30"/>
        <v>41574</v>
      </c>
      <c r="U109" s="75">
        <f t="shared" si="31"/>
        <v>-0.11272578384238408</v>
      </c>
      <c r="V109" s="75">
        <f t="shared" si="32"/>
        <v>-0.12338034629056305</v>
      </c>
      <c r="W109" s="75">
        <f t="shared" si="33"/>
        <v>0.96822474782786272</v>
      </c>
      <c r="X109" s="75">
        <f t="shared" si="34"/>
        <v>0.18763188411307352</v>
      </c>
      <c r="Y109" s="75">
        <f t="shared" si="35"/>
        <v>1.5778899789874679</v>
      </c>
      <c r="Z109" s="75">
        <f t="shared" si="36"/>
        <v>0.50279951805765077</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41581</v>
      </c>
      <c r="K110" s="87">
        <v>2384.96</v>
      </c>
      <c r="L110" s="87">
        <v>2149.5619999999999</v>
      </c>
      <c r="M110" s="87">
        <v>9615.7477999999992</v>
      </c>
      <c r="N110" s="107">
        <v>41581</v>
      </c>
      <c r="O110" s="87">
        <v>1728.24</v>
      </c>
      <c r="P110" s="87">
        <v>15147.46</v>
      </c>
      <c r="Q110" s="87">
        <v>2849.59</v>
      </c>
      <c r="R110" s="87">
        <v>3547.6444377033204</v>
      </c>
      <c r="T110" s="74">
        <f t="shared" si="30"/>
        <v>41581</v>
      </c>
      <c r="U110" s="75">
        <f t="shared" si="31"/>
        <v>-0.10658188604663532</v>
      </c>
      <c r="V110" s="75">
        <f t="shared" si="32"/>
        <v>-0.1165550627805253</v>
      </c>
      <c r="W110" s="75">
        <f t="shared" si="33"/>
        <v>0.80629431181950806</v>
      </c>
      <c r="X110" s="75">
        <f t="shared" si="34"/>
        <v>9.5146664638898981E-2</v>
      </c>
      <c r="Y110" s="75">
        <f t="shared" si="35"/>
        <v>1.2898308415594624</v>
      </c>
      <c r="Z110" s="75">
        <f t="shared" si="36"/>
        <v>0.44258203651017047</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41588</v>
      </c>
      <c r="K111" s="87">
        <v>2307.9450000000002</v>
      </c>
      <c r="L111" s="87">
        <v>2106.127</v>
      </c>
      <c r="M111" s="87">
        <v>10137.174499999999</v>
      </c>
      <c r="N111" s="107">
        <v>41588</v>
      </c>
      <c r="O111" s="87">
        <v>1797.15</v>
      </c>
      <c r="P111" s="87">
        <v>16854.009999999998</v>
      </c>
      <c r="Q111" s="87">
        <v>2875.54</v>
      </c>
      <c r="R111" s="87">
        <v>3532.8715360123106</v>
      </c>
      <c r="T111" s="74">
        <f t="shared" si="30"/>
        <v>41588</v>
      </c>
      <c r="U111" s="75">
        <f t="shared" si="31"/>
        <v>-0.13543209571309445</v>
      </c>
      <c r="V111" s="75">
        <f t="shared" si="32"/>
        <v>-0.13440634171461874</v>
      </c>
      <c r="W111" s="75">
        <f t="shared" si="33"/>
        <v>0.90424302073227891</v>
      </c>
      <c r="X111" s="75">
        <f t="shared" si="34"/>
        <v>0.13881337566298502</v>
      </c>
      <c r="Y111" s="75">
        <f t="shared" si="35"/>
        <v>1.5478088010763251</v>
      </c>
      <c r="Z111" s="75">
        <f t="shared" si="36"/>
        <v>0.45571901546062965</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41595</v>
      </c>
      <c r="K112" s="87">
        <v>2350.7339999999999</v>
      </c>
      <c r="L112" s="87">
        <v>2135.8270000000002</v>
      </c>
      <c r="M112" s="87">
        <v>10282.503199999999</v>
      </c>
      <c r="N112" s="107">
        <v>41595</v>
      </c>
      <c r="O112" s="87">
        <v>1846.24</v>
      </c>
      <c r="P112" s="87">
        <v>16712.04</v>
      </c>
      <c r="Q112" s="87">
        <v>2879.4</v>
      </c>
      <c r="R112" s="87">
        <v>3484.7753479285393</v>
      </c>
      <c r="T112" s="74">
        <f t="shared" si="30"/>
        <v>41595</v>
      </c>
      <c r="U112" s="75">
        <f t="shared" si="31"/>
        <v>-0.11940311926151859</v>
      </c>
      <c r="V112" s="75">
        <f t="shared" si="32"/>
        <v>-0.12219998775254715</v>
      </c>
      <c r="W112" s="75">
        <f t="shared" si="33"/>
        <v>0.93154265562433847</v>
      </c>
      <c r="X112" s="75">
        <f t="shared" si="34"/>
        <v>0.16992060021925237</v>
      </c>
      <c r="Y112" s="75">
        <f t="shared" si="35"/>
        <v>1.526347296337168</v>
      </c>
      <c r="Z112" s="75">
        <f t="shared" si="36"/>
        <v>0.45767310943938777</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41602</v>
      </c>
      <c r="K113" s="87">
        <v>2397.962</v>
      </c>
      <c r="L113" s="87">
        <v>2196.3780000000002</v>
      </c>
      <c r="M113" s="87">
        <v>10269.0182</v>
      </c>
      <c r="N113" s="107">
        <v>41602</v>
      </c>
      <c r="O113" s="87">
        <v>1853.12</v>
      </c>
      <c r="P113" s="87">
        <v>16575.97</v>
      </c>
      <c r="Q113" s="87">
        <v>2932.62</v>
      </c>
      <c r="R113" s="87">
        <v>3456.2034322337604</v>
      </c>
      <c r="T113" s="74">
        <f t="shared" si="30"/>
        <v>41602</v>
      </c>
      <c r="U113" s="75">
        <f t="shared" si="31"/>
        <v>-0.10171127089266141</v>
      </c>
      <c r="V113" s="75">
        <f t="shared" si="32"/>
        <v>-9.7314232238830289E-2</v>
      </c>
      <c r="W113" s="75">
        <f t="shared" si="33"/>
        <v>0.92900953190879298</v>
      </c>
      <c r="X113" s="75">
        <f t="shared" si="34"/>
        <v>0.1742803008700391</v>
      </c>
      <c r="Y113" s="75">
        <f t="shared" si="35"/>
        <v>1.5057776904355187</v>
      </c>
      <c r="Z113" s="75">
        <f t="shared" si="36"/>
        <v>0.48461530673200559</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41609</v>
      </c>
      <c r="K114" s="87">
        <v>2438.944</v>
      </c>
      <c r="L114" s="87">
        <v>2220.5039999999999</v>
      </c>
      <c r="M114" s="87">
        <v>10463.3642</v>
      </c>
      <c r="N114" s="107">
        <v>41609</v>
      </c>
      <c r="O114" s="87">
        <v>1892.35</v>
      </c>
      <c r="P114" s="87">
        <v>16785.32</v>
      </c>
      <c r="Q114" s="87">
        <v>2957.72</v>
      </c>
      <c r="R114" s="87">
        <v>3654.966385429268</v>
      </c>
      <c r="T114" s="74">
        <f t="shared" si="30"/>
        <v>41609</v>
      </c>
      <c r="U114" s="75">
        <f t="shared" si="31"/>
        <v>-8.6359205807277739E-2</v>
      </c>
      <c r="V114" s="75">
        <f t="shared" si="32"/>
        <v>-8.7398727333478865E-2</v>
      </c>
      <c r="W114" s="75">
        <f t="shared" si="33"/>
        <v>0.96551694470978933</v>
      </c>
      <c r="X114" s="75">
        <f t="shared" si="34"/>
        <v>0.19913946606340582</v>
      </c>
      <c r="Y114" s="75">
        <f t="shared" si="35"/>
        <v>1.5374249822376078</v>
      </c>
      <c r="Z114" s="75">
        <f t="shared" si="36"/>
        <v>0.49732198001356731</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41616</v>
      </c>
      <c r="K115" s="87">
        <v>2452.2869999999998</v>
      </c>
      <c r="L115" s="87">
        <v>2237.1080000000002</v>
      </c>
      <c r="M115" s="87">
        <v>9907.4074999999993</v>
      </c>
      <c r="N115" s="107">
        <v>41616</v>
      </c>
      <c r="O115" s="87">
        <v>1728.71</v>
      </c>
      <c r="P115" s="87">
        <v>16870.189999999999</v>
      </c>
      <c r="Q115" s="87">
        <v>2985.22</v>
      </c>
      <c r="R115" s="87">
        <v>3540.096819270831</v>
      </c>
      <c r="T115" s="74">
        <f t="shared" si="30"/>
        <v>41616</v>
      </c>
      <c r="U115" s="75">
        <f t="shared" si="31"/>
        <v>-8.1360850323546452E-2</v>
      </c>
      <c r="V115" s="75">
        <f t="shared" si="32"/>
        <v>-8.0574676788487731E-2</v>
      </c>
      <c r="W115" s="75">
        <f t="shared" si="33"/>
        <v>0.86108186116611063</v>
      </c>
      <c r="X115" s="75">
        <f t="shared" si="34"/>
        <v>9.5444493026380028E-2</v>
      </c>
      <c r="Y115" s="75">
        <f t="shared" si="35"/>
        <v>1.5502547202612202</v>
      </c>
      <c r="Z115" s="75">
        <f t="shared" si="36"/>
        <v>0.5112436340073101</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41623</v>
      </c>
      <c r="K116" s="87">
        <v>2406.6390000000001</v>
      </c>
      <c r="L116" s="87">
        <v>2196.0749999999998</v>
      </c>
      <c r="M116" s="87">
        <v>10070.3392</v>
      </c>
      <c r="N116" s="107">
        <v>41623</v>
      </c>
      <c r="O116" s="87">
        <v>1775.87</v>
      </c>
      <c r="P116" s="87">
        <v>16525.009999999998</v>
      </c>
      <c r="Q116" s="87">
        <v>2966.19</v>
      </c>
      <c r="R116" s="87">
        <v>3696.9584544960167</v>
      </c>
      <c r="T116" s="74">
        <f t="shared" si="30"/>
        <v>41623</v>
      </c>
      <c r="U116" s="75">
        <f t="shared" si="31"/>
        <v>-9.8460822677692073E-2</v>
      </c>
      <c r="V116" s="75">
        <f t="shared" si="32"/>
        <v>-9.7438761708544486E-2</v>
      </c>
      <c r="W116" s="75">
        <f t="shared" si="33"/>
        <v>0.89168817583308679</v>
      </c>
      <c r="X116" s="75">
        <f t="shared" si="34"/>
        <v>0.12532872016171437</v>
      </c>
      <c r="Y116" s="75">
        <f t="shared" si="35"/>
        <v>1.4980741031881601</v>
      </c>
      <c r="Z116" s="75">
        <f t="shared" si="36"/>
        <v>0.50160984944364007</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41630</v>
      </c>
      <c r="K117" s="87">
        <v>2278.136</v>
      </c>
      <c r="L117" s="87">
        <v>2084.7939999999999</v>
      </c>
      <c r="M117" s="87">
        <v>9680.6409999999996</v>
      </c>
      <c r="N117" s="107">
        <v>41630</v>
      </c>
      <c r="O117" s="87">
        <v>1727.64</v>
      </c>
      <c r="P117" s="87">
        <v>16094.94</v>
      </c>
      <c r="Q117" s="87">
        <v>2817.35</v>
      </c>
      <c r="R117" s="87">
        <v>3605.9776741276937</v>
      </c>
      <c r="T117" s="74">
        <f t="shared" si="30"/>
        <v>41630</v>
      </c>
      <c r="U117" s="75">
        <f t="shared" si="31"/>
        <v>-0.14659869832229377</v>
      </c>
      <c r="V117" s="75">
        <f t="shared" si="32"/>
        <v>-0.14317395616151685</v>
      </c>
      <c r="W117" s="75">
        <f t="shared" si="33"/>
        <v>0.81848433806330845</v>
      </c>
      <c r="X117" s="75">
        <f t="shared" si="34"/>
        <v>9.4766458186795521E-2</v>
      </c>
      <c r="Y117" s="75">
        <f t="shared" si="35"/>
        <v>1.4330607247055975</v>
      </c>
      <c r="Z117" s="75">
        <f t="shared" si="36"/>
        <v>0.42626079560986962</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41637</v>
      </c>
      <c r="K118" s="87">
        <v>2303.4780000000001</v>
      </c>
      <c r="L118" s="87">
        <v>2101.2510000000002</v>
      </c>
      <c r="M118" s="87">
        <v>9964.7307999999994</v>
      </c>
      <c r="N118" s="107">
        <v>41637</v>
      </c>
      <c r="O118" s="87">
        <v>1781.79</v>
      </c>
      <c r="P118" s="87">
        <v>15840.61</v>
      </c>
      <c r="Q118" s="87">
        <v>2823.76</v>
      </c>
      <c r="R118" s="87">
        <v>3504.0459166543324</v>
      </c>
      <c r="T118" s="74">
        <f t="shared" si="30"/>
        <v>41637</v>
      </c>
      <c r="U118" s="75">
        <f t="shared" si="31"/>
        <v>-0.13710545657240858</v>
      </c>
      <c r="V118" s="75">
        <f t="shared" si="32"/>
        <v>-0.13641032090381267</v>
      </c>
      <c r="W118" s="75">
        <f t="shared" si="33"/>
        <v>0.87184990051971378</v>
      </c>
      <c r="X118" s="75">
        <f t="shared" si="34"/>
        <v>0.1290800904891356</v>
      </c>
      <c r="Y118" s="75">
        <f t="shared" si="35"/>
        <v>1.3946138380372179</v>
      </c>
      <c r="Z118" s="75">
        <f t="shared" si="36"/>
        <v>0.42950580659532056</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41644</v>
      </c>
      <c r="K119" s="87">
        <v>2290.779</v>
      </c>
      <c r="L119" s="87">
        <v>2083.136</v>
      </c>
      <c r="M119" s="87">
        <v>9939.0501999999997</v>
      </c>
      <c r="N119" s="107">
        <v>41644</v>
      </c>
      <c r="O119" s="87">
        <v>1783.67</v>
      </c>
      <c r="P119" s="87">
        <v>15486.89</v>
      </c>
      <c r="Q119" s="87">
        <v>2863.1</v>
      </c>
      <c r="R119" s="87">
        <v>3533.5515145708769</v>
      </c>
      <c r="T119" s="74">
        <f t="shared" si="30"/>
        <v>41644</v>
      </c>
      <c r="U119" s="75">
        <f t="shared" si="31"/>
        <v>-0.14186256638938399</v>
      </c>
      <c r="V119" s="75">
        <f t="shared" si="32"/>
        <v>-0.14385537484397859</v>
      </c>
      <c r="W119" s="75">
        <f t="shared" si="33"/>
        <v>0.86702586367214685</v>
      </c>
      <c r="X119" s="75">
        <f t="shared" si="34"/>
        <v>0.13027140403906001</v>
      </c>
      <c r="Y119" s="75">
        <f t="shared" si="35"/>
        <v>1.3411422351891882</v>
      </c>
      <c r="Z119" s="75">
        <f t="shared" si="36"/>
        <v>0.44942136543582367</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41651</v>
      </c>
      <c r="K120" s="87">
        <v>2204.8510000000001</v>
      </c>
      <c r="L120" s="87">
        <v>2013.298</v>
      </c>
      <c r="M120" s="87">
        <v>9758.0491000000002</v>
      </c>
      <c r="N120" s="107">
        <v>41651</v>
      </c>
      <c r="O120" s="87">
        <v>1766.34</v>
      </c>
      <c r="P120" s="87">
        <v>14763.38</v>
      </c>
      <c r="Q120" s="87">
        <v>2697.31</v>
      </c>
      <c r="R120" s="87">
        <v>3425.1806146223457</v>
      </c>
      <c r="T120" s="74">
        <f t="shared" si="30"/>
        <v>41651</v>
      </c>
      <c r="U120" s="75">
        <f t="shared" si="31"/>
        <v>-0.17405163106794663</v>
      </c>
      <c r="V120" s="75">
        <f t="shared" si="32"/>
        <v>-0.17255797915384896</v>
      </c>
      <c r="W120" s="75">
        <f t="shared" si="33"/>
        <v>0.83302525715009623</v>
      </c>
      <c r="X120" s="75">
        <f t="shared" si="34"/>
        <v>0.11928977434747079</v>
      </c>
      <c r="Y120" s="75">
        <f t="shared" si="35"/>
        <v>1.2317697389306281</v>
      </c>
      <c r="Z120" s="75">
        <f t="shared" si="36"/>
        <v>0.36549151032227356</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41658</v>
      </c>
      <c r="K121" s="87">
        <v>2178.4879999999998</v>
      </c>
      <c r="L121" s="87">
        <v>2004.9490000000001</v>
      </c>
      <c r="M121" s="87">
        <v>9347.0650999999998</v>
      </c>
      <c r="N121" s="107">
        <v>41658</v>
      </c>
      <c r="O121" s="87">
        <v>1704.87</v>
      </c>
      <c r="P121" s="87">
        <v>13655.07</v>
      </c>
      <c r="Q121" s="87">
        <v>2658</v>
      </c>
      <c r="R121" s="87">
        <v>3361.5747613453455</v>
      </c>
      <c r="T121" s="74">
        <f t="shared" si="30"/>
        <v>41658</v>
      </c>
      <c r="U121" s="75">
        <f t="shared" si="31"/>
        <v>-0.1839273445969587</v>
      </c>
      <c r="V121" s="75">
        <f t="shared" si="32"/>
        <v>-0.17598932087874242</v>
      </c>
      <c r="W121" s="75">
        <f t="shared" si="33"/>
        <v>0.7558229347837766</v>
      </c>
      <c r="X121" s="75">
        <f t="shared" si="34"/>
        <v>8.0337623329467922E-2</v>
      </c>
      <c r="Y121" s="75">
        <f t="shared" si="35"/>
        <v>1.0642272981511995</v>
      </c>
      <c r="Z121" s="75">
        <f t="shared" si="36"/>
        <v>0.34559113874067249</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41665</v>
      </c>
      <c r="K122" s="87">
        <v>2245.6779999999999</v>
      </c>
      <c r="L122" s="87">
        <v>2054.3919999999998</v>
      </c>
      <c r="M122" s="87">
        <v>10032.8496</v>
      </c>
      <c r="N122" s="107">
        <v>41665</v>
      </c>
      <c r="O122" s="87">
        <v>1783.97</v>
      </c>
      <c r="P122" s="87">
        <v>14725.88</v>
      </c>
      <c r="Q122" s="87">
        <v>2820.04</v>
      </c>
      <c r="R122" s="87">
        <v>3289.5741903751805</v>
      </c>
      <c r="T122" s="74">
        <f t="shared" si="30"/>
        <v>41665</v>
      </c>
      <c r="U122" s="75">
        <f t="shared" si="31"/>
        <v>-0.15875762976881624</v>
      </c>
      <c r="V122" s="75">
        <f t="shared" si="32"/>
        <v>-0.15566882394451009</v>
      </c>
      <c r="W122" s="75">
        <f t="shared" si="33"/>
        <v>0.88464584770210264</v>
      </c>
      <c r="X122" s="75">
        <f t="shared" si="34"/>
        <v>0.13046150726511163</v>
      </c>
      <c r="Y122" s="75">
        <f t="shared" si="35"/>
        <v>1.2261008903871442</v>
      </c>
      <c r="Z122" s="75">
        <f t="shared" si="36"/>
        <v>0.42762258649143958</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41672</v>
      </c>
      <c r="K123" s="87">
        <v>2202.4499999999998</v>
      </c>
      <c r="L123" s="87">
        <v>2033.0830000000001</v>
      </c>
      <c r="M123" s="87">
        <v>9789.3003000000008</v>
      </c>
      <c r="N123" s="107">
        <v>41672</v>
      </c>
      <c r="O123" s="87">
        <v>1706.16</v>
      </c>
      <c r="P123" s="87">
        <v>14346.9</v>
      </c>
      <c r="Q123" s="87">
        <v>2842.6</v>
      </c>
      <c r="R123" s="87">
        <v>3289.3765185323768</v>
      </c>
      <c r="T123" s="74">
        <f t="shared" si="30"/>
        <v>41672</v>
      </c>
      <c r="U123" s="75">
        <f t="shared" si="31"/>
        <v>-0.17495105784726461</v>
      </c>
      <c r="V123" s="75">
        <f t="shared" si="32"/>
        <v>-0.16442657467103461</v>
      </c>
      <c r="W123" s="75">
        <f t="shared" si="33"/>
        <v>0.83889571735471336</v>
      </c>
      <c r="X123" s="75">
        <f t="shared" si="34"/>
        <v>8.1155067201490461E-2</v>
      </c>
      <c r="Y123" s="75">
        <f t="shared" si="35"/>
        <v>1.1688107511602244</v>
      </c>
      <c r="Z123" s="75">
        <f t="shared" si="36"/>
        <v>0.43904340518594265</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41679</v>
      </c>
      <c r="K124" s="87">
        <v>2212.4830000000002</v>
      </c>
      <c r="L124" s="87">
        <v>2044.4970000000001</v>
      </c>
      <c r="M124" s="87">
        <v>9956.2288000000008</v>
      </c>
      <c r="N124" s="107">
        <v>41679</v>
      </c>
      <c r="O124" s="87">
        <v>1735.94</v>
      </c>
      <c r="P124" s="87">
        <v>14717.27</v>
      </c>
      <c r="Q124" s="87">
        <v>2918.62</v>
      </c>
      <c r="R124" s="87">
        <v>3417.7282304009677</v>
      </c>
      <c r="T124" s="74">
        <f t="shared" si="30"/>
        <v>41679</v>
      </c>
      <c r="U124" s="75">
        <f t="shared" si="31"/>
        <v>-0.17119264515384647</v>
      </c>
      <c r="V124" s="75">
        <f t="shared" si="32"/>
        <v>-0.15973555365678938</v>
      </c>
      <c r="W124" s="75">
        <f t="shared" si="33"/>
        <v>0.87025282096246004</v>
      </c>
      <c r="X124" s="75">
        <f t="shared" si="34"/>
        <v>0.1000259807742272</v>
      </c>
      <c r="Y124" s="75">
        <f t="shared" si="35"/>
        <v>1.2247993227615606</v>
      </c>
      <c r="Z124" s="75">
        <f t="shared" si="36"/>
        <v>0.47752791924428206</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41686</v>
      </c>
      <c r="K125" s="87">
        <v>2295.5749999999998</v>
      </c>
      <c r="L125" s="87">
        <v>2115.848</v>
      </c>
      <c r="M125" s="87">
        <v>10554.5576</v>
      </c>
      <c r="N125" s="107">
        <v>41686</v>
      </c>
      <c r="O125" s="87">
        <v>1863.34</v>
      </c>
      <c r="P125" s="87">
        <v>16113.48</v>
      </c>
      <c r="Q125" s="87">
        <v>3101.73</v>
      </c>
      <c r="R125" s="87">
        <v>3333.2176223001698</v>
      </c>
      <c r="T125" s="74">
        <f t="shared" si="30"/>
        <v>41686</v>
      </c>
      <c r="U125" s="75">
        <f t="shared" si="31"/>
        <v>-0.14006596046118391</v>
      </c>
      <c r="V125" s="75">
        <f t="shared" si="32"/>
        <v>-0.13041112397504651</v>
      </c>
      <c r="W125" s="75">
        <f t="shared" si="33"/>
        <v>0.98264739812033763</v>
      </c>
      <c r="X125" s="75">
        <f t="shared" si="34"/>
        <v>0.18075648410420198</v>
      </c>
      <c r="Y125" s="75">
        <f t="shared" si="35"/>
        <v>1.435863403425496</v>
      </c>
      <c r="Z125" s="75">
        <f t="shared" si="36"/>
        <v>0.57022588516407313</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41693</v>
      </c>
      <c r="K126" s="87">
        <v>2264.2939999999999</v>
      </c>
      <c r="L126" s="87">
        <v>2113.6930000000002</v>
      </c>
      <c r="M126" s="87">
        <v>10342.337</v>
      </c>
      <c r="N126" s="107">
        <v>41693</v>
      </c>
      <c r="O126" s="87">
        <v>1821.48</v>
      </c>
      <c r="P126" s="87">
        <v>15944.61</v>
      </c>
      <c r="Q126" s="87">
        <v>3022.06</v>
      </c>
      <c r="R126" s="87">
        <v>3330.9467181253099</v>
      </c>
      <c r="T126" s="74">
        <f t="shared" si="30"/>
        <v>41693</v>
      </c>
      <c r="U126" s="75">
        <f t="shared" si="31"/>
        <v>-0.1517839817372536</v>
      </c>
      <c r="V126" s="75">
        <f t="shared" si="32"/>
        <v>-0.13129680386690712</v>
      </c>
      <c r="W126" s="75">
        <f t="shared" si="33"/>
        <v>0.9427822861598385</v>
      </c>
      <c r="X126" s="75">
        <f t="shared" si="34"/>
        <v>0.15423074729578179</v>
      </c>
      <c r="Y126" s="75">
        <f t="shared" si="35"/>
        <v>1.4103354446644798</v>
      </c>
      <c r="Z126" s="75">
        <f t="shared" si="36"/>
        <v>0.52989358793929142</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41700</v>
      </c>
      <c r="K127" s="87">
        <v>2178.971</v>
      </c>
      <c r="L127" s="87">
        <v>2056.3020000000001</v>
      </c>
      <c r="M127" s="87">
        <v>9506.9941999999992</v>
      </c>
      <c r="N127" s="107">
        <v>41700</v>
      </c>
      <c r="O127" s="87">
        <v>1689.79</v>
      </c>
      <c r="P127" s="87">
        <v>15062.54</v>
      </c>
      <c r="Q127" s="87">
        <v>2950.7</v>
      </c>
      <c r="R127" s="87">
        <v>3223.8529068826101</v>
      </c>
      <c r="T127" s="74">
        <f t="shared" si="30"/>
        <v>41700</v>
      </c>
      <c r="U127" s="75">
        <f t="shared" si="31"/>
        <v>-0.18374641034689176</v>
      </c>
      <c r="V127" s="75">
        <f t="shared" si="32"/>
        <v>-0.15488383619812762</v>
      </c>
      <c r="W127" s="75">
        <f t="shared" si="33"/>
        <v>0.78586521850760849</v>
      </c>
      <c r="X127" s="75">
        <f t="shared" si="34"/>
        <v>7.0781767833266729E-2</v>
      </c>
      <c r="Y127" s="75">
        <f t="shared" si="35"/>
        <v>1.2769935450711252</v>
      </c>
      <c r="Z127" s="75">
        <f t="shared" si="36"/>
        <v>0.49376816143043722</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41707</v>
      </c>
      <c r="K128" s="87">
        <v>2168.3580000000002</v>
      </c>
      <c r="L128" s="87">
        <v>2057.9079999999999</v>
      </c>
      <c r="M128" s="87">
        <v>9533.0879999999997</v>
      </c>
      <c r="N128" s="107">
        <v>41707</v>
      </c>
      <c r="O128" s="87">
        <v>1687.06</v>
      </c>
      <c r="P128" s="87">
        <v>15524.39</v>
      </c>
      <c r="Q128" s="87">
        <v>3003.72</v>
      </c>
      <c r="R128" s="87">
        <v>3453.1130778541456</v>
      </c>
      <c r="T128" s="74">
        <f t="shared" si="30"/>
        <v>41707</v>
      </c>
      <c r="U128" s="75">
        <f t="shared" si="31"/>
        <v>-0.18772209398241901</v>
      </c>
      <c r="V128" s="75">
        <f t="shared" si="32"/>
        <v>-0.15422378890980826</v>
      </c>
      <c r="W128" s="75">
        <f t="shared" si="33"/>
        <v>0.79076687394763123</v>
      </c>
      <c r="X128" s="75">
        <f t="shared" si="34"/>
        <v>6.9051828476195842E-2</v>
      </c>
      <c r="Y128" s="75">
        <f t="shared" si="35"/>
        <v>1.3468110837326721</v>
      </c>
      <c r="Z128" s="75">
        <f t="shared" si="36"/>
        <v>0.52060911033037338</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41714</v>
      </c>
      <c r="K129" s="87">
        <v>2122.8359999999998</v>
      </c>
      <c r="L129" s="87">
        <v>2004.3389999999999</v>
      </c>
      <c r="M129" s="87">
        <v>9221.7471999999998</v>
      </c>
      <c r="N129" s="107">
        <v>41714</v>
      </c>
      <c r="O129" s="87">
        <v>1657.72</v>
      </c>
      <c r="P129" s="87">
        <v>14657.73</v>
      </c>
      <c r="Q129" s="87">
        <v>2871.39</v>
      </c>
      <c r="R129" s="87">
        <v>3369.5091591076921</v>
      </c>
      <c r="T129" s="74">
        <f t="shared" si="30"/>
        <v>41714</v>
      </c>
      <c r="U129" s="75">
        <f t="shared" si="31"/>
        <v>-0.20477486609741691</v>
      </c>
      <c r="V129" s="75">
        <f t="shared" si="32"/>
        <v>-0.17624002377156611</v>
      </c>
      <c r="W129" s="75">
        <f t="shared" si="33"/>
        <v>0.7322822789089245</v>
      </c>
      <c r="X129" s="75">
        <f t="shared" si="34"/>
        <v>5.0459732968335169E-2</v>
      </c>
      <c r="Y129" s="75">
        <f t="shared" si="35"/>
        <v>1.2157987029674531</v>
      </c>
      <c r="Z129" s="75">
        <f t="shared" si="36"/>
        <v>0.45361811131248286</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41721</v>
      </c>
      <c r="K130" s="87">
        <v>2158.7979999999998</v>
      </c>
      <c r="L130" s="87">
        <v>2047.6189999999999</v>
      </c>
      <c r="M130" s="87">
        <v>9066.4856</v>
      </c>
      <c r="N130" s="107">
        <v>41721</v>
      </c>
      <c r="O130" s="87">
        <v>1604.86</v>
      </c>
      <c r="P130" s="87">
        <v>14486.94</v>
      </c>
      <c r="Q130" s="87">
        <v>2882.14</v>
      </c>
      <c r="R130" s="87">
        <v>3143.8450218858397</v>
      </c>
      <c r="T130" s="74">
        <f t="shared" si="30"/>
        <v>41721</v>
      </c>
      <c r="U130" s="75">
        <f t="shared" si="31"/>
        <v>-0.19130331847649629</v>
      </c>
      <c r="V130" s="75">
        <f t="shared" si="32"/>
        <v>-0.15845244803155079</v>
      </c>
      <c r="W130" s="75">
        <f t="shared" si="33"/>
        <v>0.70311677345296864</v>
      </c>
      <c r="X130" s="75">
        <f t="shared" si="34"/>
        <v>1.6963544538017405E-2</v>
      </c>
      <c r="Y130" s="75">
        <f t="shared" si="35"/>
        <v>1.1899804991610106</v>
      </c>
      <c r="Z130" s="75">
        <f t="shared" si="36"/>
        <v>0.45906021241912787</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41728</v>
      </c>
      <c r="K131" s="87">
        <v>2151.9650000000001</v>
      </c>
      <c r="L131" s="87">
        <v>2041.712</v>
      </c>
      <c r="M131" s="87">
        <v>8477.3503999999994</v>
      </c>
      <c r="N131" s="107">
        <v>41728</v>
      </c>
      <c r="O131" s="87">
        <v>1528.14</v>
      </c>
      <c r="P131" s="87">
        <v>13887.7</v>
      </c>
      <c r="Q131" s="87">
        <v>2786.64</v>
      </c>
      <c r="R131" s="87">
        <v>3193.9495012634079</v>
      </c>
      <c r="T131" s="74">
        <f t="shared" si="30"/>
        <v>41728</v>
      </c>
      <c r="U131" s="75">
        <f t="shared" si="31"/>
        <v>-0.19386299493758696</v>
      </c>
      <c r="V131" s="75">
        <f t="shared" si="32"/>
        <v>-0.16088015620845164</v>
      </c>
      <c r="W131" s="75">
        <f t="shared" si="33"/>
        <v>0.59244919119247608</v>
      </c>
      <c r="X131" s="75">
        <f t="shared" si="34"/>
        <v>-3.1652187137615639E-2</v>
      </c>
      <c r="Y131" s="75">
        <f t="shared" si="35"/>
        <v>1.0993938111290835</v>
      </c>
      <c r="Z131" s="75">
        <f t="shared" si="36"/>
        <v>0.41071410491358451</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41735</v>
      </c>
      <c r="K132" s="87">
        <v>2185.4720000000002</v>
      </c>
      <c r="L132" s="87">
        <v>2058.8310000000001</v>
      </c>
      <c r="M132" s="87">
        <v>8731.6653000000006</v>
      </c>
      <c r="N132" s="107">
        <v>41735</v>
      </c>
      <c r="O132" s="87">
        <v>1575.11</v>
      </c>
      <c r="P132" s="87">
        <v>14375.4</v>
      </c>
      <c r="Q132" s="87">
        <v>2824.41</v>
      </c>
      <c r="R132" s="87">
        <v>3220.9803195593099</v>
      </c>
      <c r="T132" s="74">
        <f t="shared" ref="T132:T155" si="45">J132</f>
        <v>41735</v>
      </c>
      <c r="U132" s="75">
        <f t="shared" si="31"/>
        <v>-0.18131110276990481</v>
      </c>
      <c r="V132" s="75">
        <f t="shared" si="32"/>
        <v>-0.1538444466637815</v>
      </c>
      <c r="W132" s="75">
        <f t="shared" si="33"/>
        <v>0.64022161272800648</v>
      </c>
      <c r="X132" s="75">
        <f t="shared" si="34"/>
        <v>-1.8883587121140133E-3</v>
      </c>
      <c r="Y132" s="75">
        <f t="shared" si="35"/>
        <v>1.1731190760532719</v>
      </c>
      <c r="Z132" s="75">
        <f t="shared" si="36"/>
        <v>0.42983486387153613</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41742</v>
      </c>
      <c r="K133" s="87">
        <v>2270.6660000000002</v>
      </c>
      <c r="L133" s="87">
        <v>2130.5419999999999</v>
      </c>
      <c r="M133" s="87">
        <v>8782.4956000000002</v>
      </c>
      <c r="N133" s="107">
        <v>41742</v>
      </c>
      <c r="O133" s="87">
        <v>1577.01</v>
      </c>
      <c r="P133" s="87">
        <v>14157.62</v>
      </c>
      <c r="Q133" s="87">
        <v>2839.85</v>
      </c>
      <c r="R133" s="87">
        <v>3271.7882841690312</v>
      </c>
      <c r="T133" s="74">
        <f t="shared" si="45"/>
        <v>41742</v>
      </c>
      <c r="U133" s="75">
        <f t="shared" ref="U133:U156" si="46">K133/K$4-1</f>
        <v>-0.14939699821463215</v>
      </c>
      <c r="V133" s="75">
        <f t="shared" ref="V133:V156" si="47">L133/L$4-1</f>
        <v>-0.12437206117643773</v>
      </c>
      <c r="W133" s="75">
        <f t="shared" ref="W133:W156" si="48">M133/M$4-1</f>
        <v>0.64976995817838112</v>
      </c>
      <c r="X133" s="75">
        <f t="shared" ref="X133:X156" si="49">O133/O$4-1</f>
        <v>-6.8437161378620548E-4</v>
      </c>
      <c r="Y133" s="75">
        <f t="shared" ref="Y133:Y156" si="50">P133/P$4-1</f>
        <v>1.1401974270986077</v>
      </c>
      <c r="Z133" s="75">
        <f t="shared" ref="Z133:AA156" si="51">Q133/Q$4-1</f>
        <v>0.43765123978656839</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41749</v>
      </c>
      <c r="K134" s="87">
        <v>2224.4789999999998</v>
      </c>
      <c r="L134" s="87">
        <v>2097.748</v>
      </c>
      <c r="M134" s="87">
        <v>8787.7939000000006</v>
      </c>
      <c r="N134" s="107">
        <v>41749</v>
      </c>
      <c r="O134" s="87">
        <v>1584.29</v>
      </c>
      <c r="P134" s="87">
        <v>14337.55</v>
      </c>
      <c r="Q134" s="87">
        <v>2833.8</v>
      </c>
      <c r="R134" s="87">
        <v>3171.0474726647053</v>
      </c>
      <c r="T134" s="74">
        <f t="shared" si="45"/>
        <v>41749</v>
      </c>
      <c r="U134" s="75">
        <f t="shared" si="46"/>
        <v>-0.16669888270291056</v>
      </c>
      <c r="V134" s="75">
        <f t="shared" si="47"/>
        <v>-0.13785001308997891</v>
      </c>
      <c r="W134" s="75">
        <f t="shared" si="48"/>
        <v>0.65076523065758574</v>
      </c>
      <c r="X134" s="75">
        <f t="shared" si="49"/>
        <v>3.9288000050694549E-3</v>
      </c>
      <c r="Y134" s="75">
        <f t="shared" si="50"/>
        <v>1.1673973182567154</v>
      </c>
      <c r="Z134" s="75">
        <f t="shared" si="51"/>
        <v>0.43458847590794503</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41756</v>
      </c>
      <c r="K135" s="87">
        <v>2167.826</v>
      </c>
      <c r="L135" s="87">
        <v>2036.519</v>
      </c>
      <c r="M135" s="87">
        <v>8414.7484000000004</v>
      </c>
      <c r="N135" s="107">
        <v>41756</v>
      </c>
      <c r="O135" s="87">
        <v>1540.55</v>
      </c>
      <c r="P135" s="87">
        <v>13508.96</v>
      </c>
      <c r="Q135" s="87">
        <v>2693.26</v>
      </c>
      <c r="R135" s="87">
        <v>3221.0849192946175</v>
      </c>
      <c r="T135" s="74">
        <f t="shared" si="45"/>
        <v>41756</v>
      </c>
      <c r="U135" s="75">
        <f t="shared" si="46"/>
        <v>-0.1879213838810434</v>
      </c>
      <c r="V135" s="75">
        <f t="shared" si="47"/>
        <v>-0.16301441870424416</v>
      </c>
      <c r="W135" s="75">
        <f t="shared" si="48"/>
        <v>0.58068956117092729</v>
      </c>
      <c r="X135" s="75">
        <f t="shared" si="49"/>
        <v>-2.3788250353275142E-2</v>
      </c>
      <c r="Y135" s="75">
        <f t="shared" si="50"/>
        <v>1.0421399525328412</v>
      </c>
      <c r="Z135" s="75">
        <f t="shared" si="51"/>
        <v>0.36344123037046794</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41763</v>
      </c>
      <c r="K136" s="87">
        <v>2158.6590000000001</v>
      </c>
      <c r="L136" s="87">
        <v>2026.3579999999999</v>
      </c>
      <c r="M136" s="87">
        <v>8112.2947000000004</v>
      </c>
      <c r="N136" s="107">
        <v>41763</v>
      </c>
      <c r="O136" s="87">
        <v>1525.02</v>
      </c>
      <c r="P136" s="87">
        <v>12556.35</v>
      </c>
      <c r="Q136" s="87">
        <v>2686.89</v>
      </c>
      <c r="R136" s="87">
        <v>3106.3473523375956</v>
      </c>
      <c r="T136" s="74">
        <f t="shared" si="45"/>
        <v>41763</v>
      </c>
      <c r="U136" s="75">
        <f t="shared" si="46"/>
        <v>-0.19135538858158785</v>
      </c>
      <c r="V136" s="75">
        <f t="shared" si="47"/>
        <v>-0.16719047131732867</v>
      </c>
      <c r="W136" s="75">
        <f t="shared" si="48"/>
        <v>0.52387438576680889</v>
      </c>
      <c r="X136" s="75">
        <f t="shared" si="49"/>
        <v>-3.3629260688553875E-2</v>
      </c>
      <c r="Y136" s="75">
        <f t="shared" si="50"/>
        <v>0.89813457090595761</v>
      </c>
      <c r="Z136" s="75">
        <f t="shared" si="51"/>
        <v>0.36021646906355365</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41770</v>
      </c>
      <c r="K137" s="87">
        <v>2133.9110000000001</v>
      </c>
      <c r="L137" s="87">
        <v>2011.135</v>
      </c>
      <c r="M137" s="87">
        <v>7922.665</v>
      </c>
      <c r="N137" s="107">
        <v>41770</v>
      </c>
      <c r="O137" s="87">
        <v>1494.43</v>
      </c>
      <c r="P137" s="87">
        <v>11767.44</v>
      </c>
      <c r="Q137" s="87">
        <v>2680.29</v>
      </c>
      <c r="R137" s="87">
        <v>3145.7548949684174</v>
      </c>
      <c r="T137" s="74">
        <f t="shared" si="45"/>
        <v>41770</v>
      </c>
      <c r="U137" s="75">
        <f t="shared" si="46"/>
        <v>-0.20062611491834736</v>
      </c>
      <c r="V137" s="75">
        <f t="shared" si="47"/>
        <v>-0.17344694695250085</v>
      </c>
      <c r="W137" s="75">
        <f t="shared" si="48"/>
        <v>0.48825291819233274</v>
      </c>
      <c r="X137" s="75">
        <f t="shared" si="49"/>
        <v>-5.3013452971630182E-2</v>
      </c>
      <c r="Y137" s="75">
        <f t="shared" si="50"/>
        <v>0.77887560278756185</v>
      </c>
      <c r="Z137" s="75">
        <f t="shared" si="51"/>
        <v>0.35687527210505543</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41777</v>
      </c>
      <c r="K138" s="87">
        <v>2145.9520000000002</v>
      </c>
      <c r="L138" s="87">
        <v>2026.5039999999999</v>
      </c>
      <c r="M138" s="87">
        <v>7832.3275999999996</v>
      </c>
      <c r="N138" s="107">
        <v>41777</v>
      </c>
      <c r="O138" s="87">
        <v>1462.84</v>
      </c>
      <c r="P138" s="87">
        <v>11405.53</v>
      </c>
      <c r="Q138" s="87">
        <v>2627.4</v>
      </c>
      <c r="R138" s="87">
        <v>3116.4158977821444</v>
      </c>
      <c r="T138" s="74">
        <f t="shared" si="45"/>
        <v>41777</v>
      </c>
      <c r="U138" s="75">
        <f t="shared" si="46"/>
        <v>-0.19611549523914407</v>
      </c>
      <c r="V138" s="75">
        <f t="shared" si="47"/>
        <v>-0.16713046701839052</v>
      </c>
      <c r="W138" s="75">
        <f t="shared" si="48"/>
        <v>0.47128326225308648</v>
      </c>
      <c r="X138" s="75">
        <f t="shared" si="49"/>
        <v>-7.3031322674879107E-2</v>
      </c>
      <c r="Y138" s="75">
        <f t="shared" si="50"/>
        <v>0.72416592341763542</v>
      </c>
      <c r="Z138" s="75">
        <f t="shared" si="51"/>
        <v>0.33010013466036248</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41784</v>
      </c>
      <c r="K139" s="87">
        <v>2148.4140000000002</v>
      </c>
      <c r="L139" s="87">
        <v>2034.569</v>
      </c>
      <c r="M139" s="87">
        <v>8093.2596999999996</v>
      </c>
      <c r="N139" s="107">
        <v>41784</v>
      </c>
      <c r="O139" s="87">
        <v>1504.85</v>
      </c>
      <c r="P139" s="87">
        <v>11972.1</v>
      </c>
      <c r="Q139" s="87">
        <v>2651.34</v>
      </c>
      <c r="R139" s="87">
        <v>2920.9686077171132</v>
      </c>
      <c r="T139" s="74">
        <f t="shared" si="45"/>
        <v>41784</v>
      </c>
      <c r="U139" s="75">
        <f t="shared" si="46"/>
        <v>-0.19519321755039742</v>
      </c>
      <c r="V139" s="75">
        <f t="shared" si="47"/>
        <v>-0.16381584598458221</v>
      </c>
      <c r="W139" s="75">
        <f t="shared" si="48"/>
        <v>0.52029870835298531</v>
      </c>
      <c r="X139" s="75">
        <f t="shared" si="49"/>
        <v>-4.6410534253433E-2</v>
      </c>
      <c r="Y139" s="75">
        <f t="shared" si="50"/>
        <v>0.80981391059847918</v>
      </c>
      <c r="Z139" s="75">
        <f t="shared" si="51"/>
        <v>0.34221956726436975</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41791</v>
      </c>
      <c r="K140" s="87">
        <v>2156.4639999999999</v>
      </c>
      <c r="L140" s="87">
        <v>2039.212</v>
      </c>
      <c r="M140" s="87">
        <v>8146.1772000000001</v>
      </c>
      <c r="N140" s="107">
        <v>41791</v>
      </c>
      <c r="O140" s="87">
        <v>1518.96</v>
      </c>
      <c r="P140" s="87">
        <v>11821.04</v>
      </c>
      <c r="Q140" s="87">
        <v>2624.08</v>
      </c>
      <c r="R140" s="87">
        <v>3099.0621020057624</v>
      </c>
      <c r="T140" s="74">
        <f t="shared" si="45"/>
        <v>41791</v>
      </c>
      <c r="U140" s="75">
        <f t="shared" si="46"/>
        <v>-0.19217764671594972</v>
      </c>
      <c r="V140" s="75">
        <f t="shared" si="47"/>
        <v>-0.16190762708067996</v>
      </c>
      <c r="W140" s="75">
        <f t="shared" si="48"/>
        <v>0.5302391291329176</v>
      </c>
      <c r="X140" s="75">
        <f t="shared" si="49"/>
        <v>-3.7469345854799108E-2</v>
      </c>
      <c r="Y140" s="75">
        <f t="shared" si="50"/>
        <v>0.78697827697238143</v>
      </c>
      <c r="Z140" s="75">
        <f t="shared" si="51"/>
        <v>0.32841941134184505</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41798</v>
      </c>
      <c r="K141" s="87">
        <v>2134.7159999999999</v>
      </c>
      <c r="L141" s="87">
        <v>2029.9559999999999</v>
      </c>
      <c r="M141" s="87">
        <v>8449.9395999999997</v>
      </c>
      <c r="N141" s="107">
        <v>41798</v>
      </c>
      <c r="O141" s="87">
        <v>1551.09</v>
      </c>
      <c r="P141" s="87">
        <v>12496.07</v>
      </c>
      <c r="Q141" s="87">
        <v>2636.4</v>
      </c>
      <c r="R141" s="87">
        <v>3226.5026673911525</v>
      </c>
      <c r="T141" s="74">
        <f t="shared" si="45"/>
        <v>41798</v>
      </c>
      <c r="U141" s="75">
        <f t="shared" si="46"/>
        <v>-0.20032455783490266</v>
      </c>
      <c r="V141" s="75">
        <f t="shared" si="47"/>
        <v>-0.16571173523801785</v>
      </c>
      <c r="W141" s="75">
        <f t="shared" si="48"/>
        <v>0.58730014057756486</v>
      </c>
      <c r="X141" s="75">
        <f t="shared" si="49"/>
        <v>-1.7109290344657135E-2</v>
      </c>
      <c r="Y141" s="75">
        <f t="shared" si="50"/>
        <v>0.88902208583392528</v>
      </c>
      <c r="Z141" s="75">
        <f t="shared" si="51"/>
        <v>0.33465631233104176</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41805</v>
      </c>
      <c r="K142" s="87">
        <v>2176.2420000000002</v>
      </c>
      <c r="L142" s="87">
        <v>2070.7150000000001</v>
      </c>
      <c r="M142" s="87">
        <v>8665.0241000000005</v>
      </c>
      <c r="N142" s="107">
        <v>41805</v>
      </c>
      <c r="O142" s="87">
        <v>1608.93</v>
      </c>
      <c r="P142" s="87">
        <v>12373.61</v>
      </c>
      <c r="Q142" s="87">
        <v>2742.45</v>
      </c>
      <c r="R142" s="87">
        <v>3222.7344055563672</v>
      </c>
      <c r="T142" s="74">
        <f t="shared" si="45"/>
        <v>41805</v>
      </c>
      <c r="U142" s="75">
        <f t="shared" si="46"/>
        <v>-0.18476870759002317</v>
      </c>
      <c r="V142" s="75">
        <f t="shared" si="47"/>
        <v>-0.14896026112555738</v>
      </c>
      <c r="W142" s="75">
        <f t="shared" si="48"/>
        <v>0.62770322903112685</v>
      </c>
      <c r="X142" s="75">
        <f t="shared" si="49"/>
        <v>1.9542611638119656E-2</v>
      </c>
      <c r="Y142" s="75">
        <f t="shared" si="50"/>
        <v>0.87050989403032464</v>
      </c>
      <c r="Z142" s="75">
        <f t="shared" si="51"/>
        <v>0.38834327255054824</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41812</v>
      </c>
      <c r="K143" s="87">
        <v>2136.7289999999998</v>
      </c>
      <c r="L143" s="87">
        <v>2026.674</v>
      </c>
      <c r="M143" s="87">
        <v>8549.8781999999992</v>
      </c>
      <c r="N143" s="107">
        <v>41812</v>
      </c>
      <c r="O143" s="87">
        <v>1589.93</v>
      </c>
      <c r="P143" s="87">
        <v>11887.54</v>
      </c>
      <c r="Q143" s="87">
        <v>2704.54</v>
      </c>
      <c r="R143" s="87">
        <v>3364.7055250570829</v>
      </c>
      <c r="T143" s="74">
        <f t="shared" si="45"/>
        <v>41812</v>
      </c>
      <c r="U143" s="75">
        <f t="shared" si="46"/>
        <v>-0.19957047782375437</v>
      </c>
      <c r="V143" s="75">
        <f t="shared" si="47"/>
        <v>-0.16706059899907899</v>
      </c>
      <c r="W143" s="75">
        <f t="shared" si="48"/>
        <v>0.60607335806057794</v>
      </c>
      <c r="X143" s="75">
        <f t="shared" si="49"/>
        <v>7.5027406548422437E-3</v>
      </c>
      <c r="Y143" s="75">
        <f t="shared" si="50"/>
        <v>0.79703103505615935</v>
      </c>
      <c r="Z143" s="75">
        <f t="shared" si="51"/>
        <v>0.36915163971771947</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41819</v>
      </c>
      <c r="K144" s="87">
        <v>2150.2579999999998</v>
      </c>
      <c r="L144" s="87">
        <v>2036.51</v>
      </c>
      <c r="M144" s="87">
        <v>8817.6929999999993</v>
      </c>
      <c r="N144" s="107">
        <v>41819</v>
      </c>
      <c r="O144" s="87">
        <v>1638.16</v>
      </c>
      <c r="P144" s="87">
        <v>12153.88</v>
      </c>
      <c r="Q144" s="87">
        <v>2714.8</v>
      </c>
      <c r="R144" s="87">
        <v>3424.4001150867562</v>
      </c>
      <c r="T144" s="74">
        <f t="shared" si="45"/>
        <v>41819</v>
      </c>
      <c r="U144" s="75">
        <f t="shared" si="46"/>
        <v>-0.1945024457965191</v>
      </c>
      <c r="V144" s="75">
        <f t="shared" si="47"/>
        <v>-0.16301811759938423</v>
      </c>
      <c r="W144" s="75">
        <f t="shared" si="48"/>
        <v>0.65638170223960057</v>
      </c>
      <c r="X144" s="75">
        <f t="shared" si="49"/>
        <v>3.8065002629761313E-2</v>
      </c>
      <c r="Y144" s="75">
        <f t="shared" si="50"/>
        <v>0.83729346495139878</v>
      </c>
      <c r="Z144" s="75">
        <f t="shared" si="51"/>
        <v>0.37434568226229414</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41826</v>
      </c>
      <c r="K145" s="87">
        <v>2178.6950000000002</v>
      </c>
      <c r="L145" s="87">
        <v>2059.375</v>
      </c>
      <c r="M145" s="87">
        <v>8844.1090999999997</v>
      </c>
      <c r="N145" s="107">
        <v>41826</v>
      </c>
      <c r="O145" s="87">
        <v>1641.78</v>
      </c>
      <c r="P145" s="87">
        <v>12459.71</v>
      </c>
      <c r="Q145" s="87">
        <v>2751.88</v>
      </c>
      <c r="R145" s="87">
        <v>3378.503979453445</v>
      </c>
      <c r="T145" s="74">
        <f t="shared" si="45"/>
        <v>41826</v>
      </c>
      <c r="U145" s="75">
        <f t="shared" si="46"/>
        <v>-0.18384980134692996</v>
      </c>
      <c r="V145" s="75">
        <f t="shared" si="47"/>
        <v>-0.15362086900198468</v>
      </c>
      <c r="W145" s="75">
        <f t="shared" si="48"/>
        <v>0.66134390093312856</v>
      </c>
      <c r="X145" s="75">
        <f t="shared" si="49"/>
        <v>4.0358914890785691E-2</v>
      </c>
      <c r="Y145" s="75">
        <f t="shared" si="50"/>
        <v>0.8835255702861633</v>
      </c>
      <c r="Z145" s="75">
        <f t="shared" si="51"/>
        <v>0.39311713426549355</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41833</v>
      </c>
      <c r="K146" s="87">
        <v>2148.009</v>
      </c>
      <c r="L146" s="87">
        <v>2046.961</v>
      </c>
      <c r="M146" s="87">
        <v>8630.2970000000005</v>
      </c>
      <c r="N146" s="107">
        <v>41833</v>
      </c>
      <c r="O146" s="87">
        <v>1626.54</v>
      </c>
      <c r="P146" s="87">
        <v>12459.57</v>
      </c>
      <c r="Q146" s="87">
        <v>2697.39</v>
      </c>
      <c r="R146" s="87">
        <v>3663.8991046003266</v>
      </c>
      <c r="T146" s="74">
        <f t="shared" si="45"/>
        <v>41833</v>
      </c>
      <c r="U146" s="75">
        <f t="shared" si="46"/>
        <v>-0.19534493260480146</v>
      </c>
      <c r="V146" s="75">
        <f t="shared" si="47"/>
        <v>-0.15872287836512122</v>
      </c>
      <c r="W146" s="75">
        <f t="shared" si="48"/>
        <v>0.62117982965536678</v>
      </c>
      <c r="X146" s="75">
        <f t="shared" si="49"/>
        <v>3.0701671007357101E-2</v>
      </c>
      <c r="Y146" s="75">
        <f t="shared" si="50"/>
        <v>0.88350440658493423</v>
      </c>
      <c r="Z146" s="75">
        <f t="shared" si="51"/>
        <v>0.3655320096793464</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41840</v>
      </c>
      <c r="K147" s="87">
        <v>2164.1439999999998</v>
      </c>
      <c r="L147" s="87">
        <v>2059.067</v>
      </c>
      <c r="M147" s="87">
        <v>8720.2999999999993</v>
      </c>
      <c r="N147" s="107">
        <v>41840</v>
      </c>
      <c r="O147" s="87">
        <v>1612.79</v>
      </c>
      <c r="P147" s="87">
        <v>12600.75</v>
      </c>
      <c r="Q147" s="87">
        <v>2726.09</v>
      </c>
      <c r="R147" s="87">
        <v>3560.7100257207935</v>
      </c>
      <c r="T147" s="74">
        <f t="shared" si="45"/>
        <v>41840</v>
      </c>
      <c r="U147" s="75">
        <f t="shared" si="46"/>
        <v>-0.18930067975836484</v>
      </c>
      <c r="V147" s="75">
        <f t="shared" si="47"/>
        <v>-0.1537474534134432</v>
      </c>
      <c r="W147" s="75">
        <f t="shared" si="48"/>
        <v>0.63808666938619751</v>
      </c>
      <c r="X147" s="75">
        <f t="shared" si="49"/>
        <v>2.198860647998524E-2</v>
      </c>
      <c r="Y147" s="75">
        <f t="shared" si="50"/>
        <v>0.90484648758144237</v>
      </c>
      <c r="Z147" s="75">
        <f t="shared" si="51"/>
        <v>0.38006115402917984</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41847</v>
      </c>
      <c r="K148" s="87">
        <v>2260.4540000000002</v>
      </c>
      <c r="L148" s="87">
        <v>2126.614</v>
      </c>
      <c r="M148" s="87">
        <v>8724.7185000000009</v>
      </c>
      <c r="N148" s="107">
        <v>41847</v>
      </c>
      <c r="O148" s="87">
        <v>1579.44</v>
      </c>
      <c r="P148" s="87">
        <v>12900.49</v>
      </c>
      <c r="Q148" s="87">
        <v>2776.81</v>
      </c>
      <c r="R148" s="87">
        <v>3739.6593519277612</v>
      </c>
      <c r="T148" s="74">
        <f t="shared" si="45"/>
        <v>41847</v>
      </c>
      <c r="U148" s="75">
        <f t="shared" si="46"/>
        <v>-0.15322246521604599</v>
      </c>
      <c r="V148" s="75">
        <f t="shared" si="47"/>
        <v>-0.12598642341088273</v>
      </c>
      <c r="W148" s="75">
        <f t="shared" si="48"/>
        <v>0.6389166736232863</v>
      </c>
      <c r="X148" s="75">
        <f t="shared" si="49"/>
        <v>8.5546451723295114E-4</v>
      </c>
      <c r="Y148" s="75">
        <f t="shared" si="50"/>
        <v>0.95015797191274487</v>
      </c>
      <c r="Z148" s="75">
        <f t="shared" si="51"/>
        <v>0.40573774641327565</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41854</v>
      </c>
      <c r="K149" s="87">
        <v>2329.402</v>
      </c>
      <c r="L149" s="87">
        <v>2185.3029999999999</v>
      </c>
      <c r="M149" s="87">
        <v>8990.1352000000006</v>
      </c>
      <c r="N149" s="107">
        <v>41854</v>
      </c>
      <c r="O149" s="87">
        <v>1636.68</v>
      </c>
      <c r="P149" s="87">
        <v>13125.93</v>
      </c>
      <c r="Q149" s="87">
        <v>2832.01</v>
      </c>
      <c r="R149" s="87">
        <v>3937.531694812451</v>
      </c>
      <c r="T149" s="74">
        <f t="shared" si="45"/>
        <v>41854</v>
      </c>
      <c r="U149" s="75">
        <f t="shared" si="46"/>
        <v>-0.12739419467026891</v>
      </c>
      <c r="V149" s="75">
        <f t="shared" si="47"/>
        <v>-0.10186592820280149</v>
      </c>
      <c r="W149" s="75">
        <f t="shared" si="48"/>
        <v>0.68877454068089627</v>
      </c>
      <c r="X149" s="75">
        <f t="shared" si="49"/>
        <v>3.7127160047906171E-2</v>
      </c>
      <c r="Y149" s="75">
        <f t="shared" si="50"/>
        <v>0.98423757766322506</v>
      </c>
      <c r="Z149" s="75">
        <f t="shared" si="51"/>
        <v>0.43368230279344333</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41861</v>
      </c>
      <c r="K150" s="87">
        <v>2331.134</v>
      </c>
      <c r="L150" s="87">
        <v>2194.4250000000002</v>
      </c>
      <c r="M150" s="87">
        <v>9051.1597000000002</v>
      </c>
      <c r="N150" s="107">
        <v>41861</v>
      </c>
      <c r="O150" s="87">
        <v>1657.68</v>
      </c>
      <c r="P150" s="87">
        <v>13136.81</v>
      </c>
      <c r="Q150" s="87">
        <v>2929.26</v>
      </c>
      <c r="R150" s="87">
        <v>4035.4792727784197</v>
      </c>
      <c r="T150" s="74">
        <f t="shared" si="45"/>
        <v>41861</v>
      </c>
      <c r="U150" s="75">
        <f t="shared" si="46"/>
        <v>-0.12674537868452185</v>
      </c>
      <c r="V150" s="75">
        <f t="shared" si="47"/>
        <v>-9.8116892484214957E-2</v>
      </c>
      <c r="W150" s="75">
        <f t="shared" si="48"/>
        <v>0.70023784125036714</v>
      </c>
      <c r="X150" s="75">
        <f t="shared" si="49"/>
        <v>5.0434385871528375E-2</v>
      </c>
      <c r="Y150" s="75">
        <f t="shared" si="50"/>
        <v>0.98588229958730755</v>
      </c>
      <c r="Z150" s="75">
        <f t="shared" si="51"/>
        <v>0.48291433373495218</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41868</v>
      </c>
      <c r="K151" s="87">
        <v>2360.6350000000002</v>
      </c>
      <c r="L151" s="87">
        <v>2226.7339999999999</v>
      </c>
      <c r="M151" s="87">
        <v>9347.2209000000003</v>
      </c>
      <c r="N151" s="107">
        <v>41868</v>
      </c>
      <c r="O151" s="87">
        <v>1709.68</v>
      </c>
      <c r="P151" s="87">
        <v>13887.08</v>
      </c>
      <c r="Q151" s="87">
        <v>3031.12</v>
      </c>
      <c r="R151" s="87">
        <v>4424.4650496818986</v>
      </c>
      <c r="T151" s="74">
        <f t="shared" si="45"/>
        <v>41868</v>
      </c>
      <c r="U151" s="75">
        <f t="shared" si="46"/>
        <v>-0.11569415443768405</v>
      </c>
      <c r="V151" s="75">
        <f t="shared" si="47"/>
        <v>-8.4838269919886078E-2</v>
      </c>
      <c r="W151" s="75">
        <f t="shared" si="48"/>
        <v>0.75585220142633358</v>
      </c>
      <c r="X151" s="75">
        <f t="shared" si="49"/>
        <v>8.3385611720497632E-2</v>
      </c>
      <c r="Y151" s="75">
        <f t="shared" si="50"/>
        <v>1.0993000861664979</v>
      </c>
      <c r="Z151" s="75">
        <f t="shared" si="51"/>
        <v>0.53448014012777545</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41875</v>
      </c>
      <c r="K152" s="87">
        <v>2365.364</v>
      </c>
      <c r="L152" s="87">
        <v>2240.8119999999999</v>
      </c>
      <c r="M152" s="87">
        <v>9833.1756000000005</v>
      </c>
      <c r="N152" s="107">
        <v>41875</v>
      </c>
      <c r="O152" s="87">
        <v>1806.63</v>
      </c>
      <c r="P152" s="87">
        <v>14070.81</v>
      </c>
      <c r="Q152" s="87">
        <v>3121.34</v>
      </c>
      <c r="R152" s="87">
        <v>4307.5032377524176</v>
      </c>
      <c r="T152" s="74">
        <f t="shared" si="45"/>
        <v>41875</v>
      </c>
      <c r="U152" s="75">
        <f t="shared" si="46"/>
        <v>-0.11392264704934818</v>
      </c>
      <c r="V152" s="75">
        <f t="shared" si="47"/>
        <v>-7.9052375944194453E-2</v>
      </c>
      <c r="W152" s="75">
        <f t="shared" si="48"/>
        <v>0.84713758335075928</v>
      </c>
      <c r="X152" s="75">
        <f t="shared" si="49"/>
        <v>0.14482063760622021</v>
      </c>
      <c r="Y152" s="75">
        <f t="shared" si="50"/>
        <v>1.1270744206436785</v>
      </c>
      <c r="Z152" s="75">
        <f t="shared" si="51"/>
        <v>0.58015329006652028</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41882</v>
      </c>
      <c r="K153" s="87">
        <v>2338.2869999999998</v>
      </c>
      <c r="L153" s="87">
        <v>2217.1999999999998</v>
      </c>
      <c r="M153" s="87">
        <v>9739.9878000000008</v>
      </c>
      <c r="N153" s="107">
        <v>41882</v>
      </c>
      <c r="O153" s="87">
        <v>1775.74</v>
      </c>
      <c r="P153" s="87">
        <v>13586.65</v>
      </c>
      <c r="Q153" s="87">
        <v>3039.57</v>
      </c>
      <c r="R153" s="87">
        <v>4242.0892178291124</v>
      </c>
      <c r="T153" s="74">
        <f t="shared" si="45"/>
        <v>41882</v>
      </c>
      <c r="U153" s="75">
        <f t="shared" si="46"/>
        <v>-0.12406582860019832</v>
      </c>
      <c r="V153" s="75">
        <f t="shared" si="47"/>
        <v>-8.8756632838215777E-2</v>
      </c>
      <c r="W153" s="75">
        <f t="shared" si="48"/>
        <v>0.82963248685987878</v>
      </c>
      <c r="X153" s="75">
        <f t="shared" si="49"/>
        <v>0.12524634209709218</v>
      </c>
      <c r="Y153" s="75">
        <f t="shared" si="50"/>
        <v>1.0538842950219949</v>
      </c>
      <c r="Z153" s="75">
        <f t="shared" si="51"/>
        <v>0.53875788471858033</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41889</v>
      </c>
      <c r="K154" s="87">
        <v>2449.259</v>
      </c>
      <c r="L154" s="87">
        <v>2326.4319999999998</v>
      </c>
      <c r="M154" s="87">
        <v>10321.625</v>
      </c>
      <c r="N154" s="107">
        <v>41889</v>
      </c>
      <c r="O154" s="87">
        <v>1873.86</v>
      </c>
      <c r="P154" s="87">
        <v>14297.8</v>
      </c>
      <c r="Q154" s="87">
        <v>3330.2</v>
      </c>
      <c r="R154" s="87">
        <v>4516.3658497654205</v>
      </c>
      <c r="T154" s="74">
        <f t="shared" si="45"/>
        <v>41889</v>
      </c>
      <c r="U154" s="75">
        <f t="shared" si="46"/>
        <v>-8.2495154483385957E-2</v>
      </c>
      <c r="V154" s="75">
        <f t="shared" si="47"/>
        <v>-4.3863553512121567E-2</v>
      </c>
      <c r="W154" s="75">
        <f t="shared" si="48"/>
        <v>0.93889158846637311</v>
      </c>
      <c r="X154" s="75">
        <f t="shared" si="49"/>
        <v>0.18742277056441647</v>
      </c>
      <c r="Y154" s="75">
        <f t="shared" si="50"/>
        <v>1.1613883388006228</v>
      </c>
      <c r="Z154" s="75">
        <f t="shared" si="51"/>
        <v>0.68588698654408864</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41896</v>
      </c>
      <c r="K155" s="87">
        <v>2438.3580000000002</v>
      </c>
      <c r="L155" s="87">
        <v>2331.9499999999998</v>
      </c>
      <c r="M155" s="87">
        <v>10597.354600000001</v>
      </c>
      <c r="N155" s="107">
        <v>41896</v>
      </c>
      <c r="O155" s="87">
        <v>1895.61</v>
      </c>
      <c r="P155" s="87">
        <v>14733.41</v>
      </c>
      <c r="Q155" s="87">
        <v>3363.83</v>
      </c>
      <c r="R155" s="87">
        <v>4338.0897090627614</v>
      </c>
      <c r="T155" s="74">
        <f t="shared" si="45"/>
        <v>41896</v>
      </c>
      <c r="U155" s="75">
        <f t="shared" si="46"/>
        <v>-8.6578724379822503E-2</v>
      </c>
      <c r="V155" s="75">
        <f t="shared" si="47"/>
        <v>-4.1595719802939413E-2</v>
      </c>
      <c r="W155" s="75">
        <f t="shared" si="48"/>
        <v>0.99068670814289672</v>
      </c>
      <c r="X155" s="75">
        <f t="shared" si="49"/>
        <v>0.20120525445316817</v>
      </c>
      <c r="Y155" s="75">
        <f t="shared" si="50"/>
        <v>1.2272391951746759</v>
      </c>
      <c r="Z155" s="75">
        <f t="shared" si="51"/>
        <v>0.70291190377352764</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41903</v>
      </c>
      <c r="K156" s="87">
        <v>2425.2109999999998</v>
      </c>
      <c r="L156" s="87">
        <v>2329.451</v>
      </c>
      <c r="M156" s="87">
        <v>10313.379800000001</v>
      </c>
      <c r="N156" s="107">
        <v>41903</v>
      </c>
      <c r="O156" s="87">
        <v>1882.45</v>
      </c>
      <c r="P156" s="87">
        <v>14537.45</v>
      </c>
      <c r="Q156" s="87">
        <v>3410.01</v>
      </c>
      <c r="R156" s="87">
        <v>4262.5169685299115</v>
      </c>
      <c r="T156" s="81">
        <f>J156</f>
        <v>41903</v>
      </c>
      <c r="U156" s="75">
        <f t="shared" si="46"/>
        <v>-9.1503657269323968E-2</v>
      </c>
      <c r="V156" s="75">
        <f t="shared" si="47"/>
        <v>-4.2622779686818713E-2</v>
      </c>
      <c r="W156" s="75">
        <f t="shared" si="48"/>
        <v>0.93734274815050989</v>
      </c>
      <c r="X156" s="75">
        <f t="shared" si="49"/>
        <v>0.19286605960369818</v>
      </c>
      <c r="Y156" s="75">
        <f t="shared" si="50"/>
        <v>1.197616060225847</v>
      </c>
      <c r="Z156" s="75">
        <f t="shared" si="51"/>
        <v>0.72629015764374749</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86">
        <v>41904</v>
      </c>
      <c r="K157" s="88">
        <v>2378.92</v>
      </c>
      <c r="L157" s="88">
        <v>2289.866</v>
      </c>
      <c r="M157" s="88">
        <v>10229.8172</v>
      </c>
      <c r="N157" s="86">
        <v>41904</v>
      </c>
      <c r="O157" s="88">
        <v>1856.01</v>
      </c>
      <c r="P157" s="88">
        <v>14401.01</v>
      </c>
      <c r="Q157" s="88">
        <v>3324.13</v>
      </c>
      <c r="R157" s="144"/>
      <c r="S157" s="70"/>
      <c r="T157" s="70"/>
      <c r="AC157" s="74"/>
      <c r="AD157" s="80"/>
      <c r="AE157" s="75"/>
      <c r="AF157" s="75"/>
      <c r="AG157" s="75"/>
      <c r="AH157" s="75"/>
      <c r="AI157" s="75"/>
      <c r="AJ157" s="75"/>
      <c r="AL157" s="80"/>
      <c r="AM157" s="80"/>
      <c r="AN157" s="75"/>
      <c r="AO157" s="75"/>
      <c r="AP157" s="75"/>
      <c r="AQ157" s="75"/>
      <c r="AR157" s="75"/>
      <c r="AS157" s="75"/>
      <c r="AU157" s="74"/>
    </row>
    <row r="158" spans="10:54">
      <c r="J158" s="86"/>
      <c r="K158" s="87"/>
      <c r="L158" s="87"/>
      <c r="M158" s="87"/>
      <c r="N158" s="144"/>
      <c r="O158" s="144">
        <f>O156/O155-1</f>
        <v>-6.9423562863668575E-3</v>
      </c>
      <c r="P158" s="144">
        <f>P156/P155-1</f>
        <v>-1.3300383278548544E-2</v>
      </c>
      <c r="Q158" s="144">
        <f>Q156/Q155-1</f>
        <v>1.3728398878659176E-2</v>
      </c>
      <c r="R158" s="144">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4" activePane="bottomRight" state="frozen"/>
      <selection pane="topRight" activeCell="K1" sqref="K1"/>
      <selection pane="bottomLeft" activeCell="A4" sqref="A4"/>
      <selection pane="bottomRight" activeCell="H53" sqref="H53"/>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7" t="s">
        <v>322</v>
      </c>
      <c r="L1" s="277" t="s">
        <v>323</v>
      </c>
      <c r="M1" s="277" t="s">
        <v>324</v>
      </c>
      <c r="N1" s="277" t="s">
        <v>325</v>
      </c>
      <c r="O1" s="277" t="s">
        <v>326</v>
      </c>
      <c r="P1" s="277" t="s">
        <v>327</v>
      </c>
      <c r="Q1" s="277" t="s">
        <v>328</v>
      </c>
      <c r="R1" s="277" t="s">
        <v>329</v>
      </c>
      <c r="S1" s="277" t="s">
        <v>330</v>
      </c>
      <c r="T1" s="277" t="s">
        <v>331</v>
      </c>
      <c r="U1" s="277" t="s">
        <v>332</v>
      </c>
      <c r="V1" s="277" t="s">
        <v>333</v>
      </c>
      <c r="W1" s="277" t="s">
        <v>334</v>
      </c>
      <c r="X1" s="277" t="s">
        <v>335</v>
      </c>
      <c r="Y1" s="277" t="s">
        <v>336</v>
      </c>
      <c r="Z1" s="277" t="s">
        <v>337</v>
      </c>
      <c r="AA1" s="277" t="s">
        <v>338</v>
      </c>
      <c r="AB1" s="277" t="s">
        <v>339</v>
      </c>
      <c r="AC1" s="277" t="s">
        <v>340</v>
      </c>
      <c r="AD1" s="277" t="s">
        <v>341</v>
      </c>
      <c r="AE1" s="277" t="s">
        <v>342</v>
      </c>
      <c r="AF1" s="277" t="s">
        <v>343</v>
      </c>
      <c r="AG1" s="277" t="s">
        <v>344</v>
      </c>
      <c r="AH1" s="277" t="s">
        <v>345</v>
      </c>
      <c r="AI1" s="277" t="s">
        <v>346</v>
      </c>
      <c r="AJ1" s="277" t="s">
        <v>347</v>
      </c>
      <c r="AK1" s="277" t="s">
        <v>348</v>
      </c>
      <c r="AL1" s="277" t="s">
        <v>349</v>
      </c>
      <c r="AM1" s="277" t="s">
        <v>350</v>
      </c>
      <c r="AN1" s="224"/>
      <c r="AO1" s="227" t="str">
        <f>[2]!HisQuote("[hisWindCode_2!A1:A29]","[PctChg]","5",,,-1,"Y",1,2,1,1,1,1,2,1,1,,3)</f>
        <v>Wind资讯</v>
      </c>
      <c r="AP1" s="285" t="s">
        <v>322</v>
      </c>
      <c r="AQ1" s="285" t="s">
        <v>323</v>
      </c>
      <c r="AR1" s="285" t="s">
        <v>324</v>
      </c>
      <c r="AS1" s="285" t="s">
        <v>325</v>
      </c>
      <c r="AT1" s="285" t="s">
        <v>326</v>
      </c>
      <c r="AU1" s="286" t="s">
        <v>327</v>
      </c>
      <c r="AV1" s="287" t="s">
        <v>328</v>
      </c>
      <c r="AW1" s="287" t="s">
        <v>329</v>
      </c>
      <c r="AX1" s="287" t="s">
        <v>330</v>
      </c>
      <c r="AY1" s="287" t="s">
        <v>331</v>
      </c>
      <c r="AZ1" s="287" t="s">
        <v>332</v>
      </c>
      <c r="BA1" s="287" t="s">
        <v>333</v>
      </c>
      <c r="BB1" s="287" t="s">
        <v>334</v>
      </c>
      <c r="BC1" s="287" t="s">
        <v>335</v>
      </c>
      <c r="BD1" s="287" t="s">
        <v>336</v>
      </c>
      <c r="BE1" s="287" t="s">
        <v>337</v>
      </c>
      <c r="BF1" s="287" t="s">
        <v>338</v>
      </c>
      <c r="BG1" s="287" t="s">
        <v>339</v>
      </c>
      <c r="BH1" s="287" t="s">
        <v>340</v>
      </c>
      <c r="BI1" s="287" t="s">
        <v>341</v>
      </c>
      <c r="BJ1" s="287" t="s">
        <v>342</v>
      </c>
      <c r="BK1" s="287" t="s">
        <v>343</v>
      </c>
      <c r="BL1" s="287" t="s">
        <v>344</v>
      </c>
      <c r="BM1" s="287" t="s">
        <v>345</v>
      </c>
      <c r="BN1" s="287" t="s">
        <v>346</v>
      </c>
      <c r="BO1" s="287" t="s">
        <v>347</v>
      </c>
      <c r="BP1" s="287" t="s">
        <v>348</v>
      </c>
      <c r="BQ1" s="287" t="s">
        <v>349</v>
      </c>
      <c r="BR1" s="288" t="s">
        <v>350</v>
      </c>
      <c r="BS1" s="334"/>
      <c r="BT1" s="335"/>
      <c r="BU1" s="335"/>
      <c r="BV1" s="335"/>
      <c r="BW1" s="335"/>
      <c r="BX1" s="335"/>
      <c r="BY1" s="335"/>
      <c r="BZ1" s="336"/>
      <c r="CA1" s="129"/>
      <c r="CB1" s="129"/>
      <c r="CC1" s="129"/>
      <c r="CD1" s="129"/>
      <c r="CE1" s="129"/>
      <c r="CF1" s="129"/>
      <c r="CG1" s="129"/>
      <c r="CH1" s="129"/>
      <c r="CI1" s="129"/>
      <c r="CJ1" s="129"/>
      <c r="CK1" s="129"/>
      <c r="CL1" s="129"/>
      <c r="CM1" s="129"/>
      <c r="CN1" s="129"/>
      <c r="CO1" s="129"/>
      <c r="CP1" s="129"/>
      <c r="CQ1" s="129"/>
      <c r="CR1" s="129"/>
      <c r="CS1" s="129"/>
      <c r="CT1" s="129"/>
      <c r="CU1" s="129"/>
      <c r="CV1" s="129"/>
      <c r="CW1" s="90"/>
      <c r="CX1" s="334"/>
      <c r="CY1" s="335"/>
      <c r="CZ1" s="335"/>
      <c r="DA1" s="335"/>
      <c r="DB1" s="335"/>
      <c r="DC1" s="335"/>
      <c r="DD1" s="335"/>
      <c r="DE1" s="335"/>
      <c r="DF1" s="130"/>
      <c r="DG1" s="130"/>
      <c r="DH1" s="130"/>
      <c r="DI1" s="130"/>
      <c r="DJ1" s="130"/>
      <c r="DK1" s="130"/>
      <c r="DL1" s="130"/>
      <c r="DM1" s="130"/>
      <c r="DN1" s="130"/>
      <c r="DO1" s="130"/>
      <c r="DP1" s="130"/>
      <c r="DQ1" s="130"/>
      <c r="DR1" s="130"/>
      <c r="DS1" s="130"/>
      <c r="DT1" s="130"/>
      <c r="DU1" s="130"/>
      <c r="DV1" s="130"/>
      <c r="DW1" s="130"/>
      <c r="DX1" s="130"/>
      <c r="DY1" s="130"/>
      <c r="DZ1" s="130"/>
      <c r="EA1" s="130"/>
    </row>
    <row r="2" spans="1:131">
      <c r="J2" s="128"/>
      <c r="K2" s="128" t="s">
        <v>351</v>
      </c>
      <c r="L2" s="128" t="s">
        <v>352</v>
      </c>
      <c r="M2" s="128" t="s">
        <v>353</v>
      </c>
      <c r="N2" s="128" t="s">
        <v>354</v>
      </c>
      <c r="O2" s="128" t="s">
        <v>355</v>
      </c>
      <c r="P2" s="128" t="s">
        <v>356</v>
      </c>
      <c r="Q2" s="128" t="s">
        <v>357</v>
      </c>
      <c r="R2" s="128" t="s">
        <v>358</v>
      </c>
      <c r="S2" s="128" t="s">
        <v>359</v>
      </c>
      <c r="T2" s="128" t="s">
        <v>360</v>
      </c>
      <c r="U2" s="128" t="s">
        <v>361</v>
      </c>
      <c r="V2" s="128" t="s">
        <v>362</v>
      </c>
      <c r="W2" s="128" t="s">
        <v>363</v>
      </c>
      <c r="X2" s="128" t="s">
        <v>364</v>
      </c>
      <c r="Y2" s="128" t="s">
        <v>365</v>
      </c>
      <c r="Z2" s="128" t="s">
        <v>366</v>
      </c>
      <c r="AA2" s="128" t="s">
        <v>367</v>
      </c>
      <c r="AB2" s="128" t="s">
        <v>368</v>
      </c>
      <c r="AC2" s="128" t="s">
        <v>369</v>
      </c>
      <c r="AD2" s="128" t="s">
        <v>370</v>
      </c>
      <c r="AE2" s="128" t="s">
        <v>371</v>
      </c>
      <c r="AF2" s="128" t="s">
        <v>372</v>
      </c>
      <c r="AG2" s="128" t="s">
        <v>373</v>
      </c>
      <c r="AH2" s="128" t="s">
        <v>374</v>
      </c>
      <c r="AI2" s="128" t="s">
        <v>375</v>
      </c>
      <c r="AJ2" s="128" t="s">
        <v>376</v>
      </c>
      <c r="AK2" s="128" t="s">
        <v>377</v>
      </c>
      <c r="AL2" s="128" t="s">
        <v>378</v>
      </c>
      <c r="AM2" s="128" t="s">
        <v>379</v>
      </c>
      <c r="AN2" s="91"/>
      <c r="AO2" s="106"/>
      <c r="AP2" s="128" t="s">
        <v>351</v>
      </c>
      <c r="AQ2" s="128" t="s">
        <v>352</v>
      </c>
      <c r="AR2" s="128" t="s">
        <v>353</v>
      </c>
      <c r="AS2" s="128" t="s">
        <v>354</v>
      </c>
      <c r="AT2" s="128" t="s">
        <v>355</v>
      </c>
      <c r="AU2" s="128" t="s">
        <v>356</v>
      </c>
      <c r="AV2" s="128" t="s">
        <v>357</v>
      </c>
      <c r="AW2" s="128" t="s">
        <v>358</v>
      </c>
      <c r="AX2" s="128" t="s">
        <v>359</v>
      </c>
      <c r="AY2" s="128" t="s">
        <v>360</v>
      </c>
      <c r="AZ2" s="128" t="s">
        <v>361</v>
      </c>
      <c r="BA2" s="128" t="s">
        <v>362</v>
      </c>
      <c r="BB2" s="128" t="s">
        <v>363</v>
      </c>
      <c r="BC2" s="128" t="s">
        <v>364</v>
      </c>
      <c r="BD2" s="128" t="s">
        <v>365</v>
      </c>
      <c r="BE2" s="128" t="s">
        <v>366</v>
      </c>
      <c r="BF2" s="128" t="s">
        <v>367</v>
      </c>
      <c r="BG2" s="128" t="s">
        <v>368</v>
      </c>
      <c r="BH2" s="128" t="s">
        <v>369</v>
      </c>
      <c r="BI2" s="128" t="s">
        <v>370</v>
      </c>
      <c r="BJ2" s="128" t="s">
        <v>371</v>
      </c>
      <c r="BK2" s="128" t="s">
        <v>372</v>
      </c>
      <c r="BL2" s="128" t="s">
        <v>373</v>
      </c>
      <c r="BM2" s="128" t="s">
        <v>374</v>
      </c>
      <c r="BN2" s="128" t="s">
        <v>375</v>
      </c>
      <c r="BO2" s="128" t="s">
        <v>376</v>
      </c>
      <c r="BP2" s="128" t="s">
        <v>377</v>
      </c>
      <c r="BQ2" s="128" t="s">
        <v>378</v>
      </c>
      <c r="BR2" s="279" t="s">
        <v>379</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122</v>
      </c>
      <c r="L3" s="94" t="s">
        <v>122</v>
      </c>
      <c r="M3" s="94" t="s">
        <v>122</v>
      </c>
      <c r="N3" s="94" t="s">
        <v>122</v>
      </c>
      <c r="O3" s="94" t="s">
        <v>122</v>
      </c>
      <c r="P3" s="94" t="s">
        <v>122</v>
      </c>
      <c r="Q3" s="94" t="s">
        <v>122</v>
      </c>
      <c r="R3" s="94" t="s">
        <v>122</v>
      </c>
      <c r="S3" s="94" t="s">
        <v>122</v>
      </c>
      <c r="T3" s="94" t="s">
        <v>122</v>
      </c>
      <c r="U3" s="94" t="s">
        <v>122</v>
      </c>
      <c r="V3" s="94" t="s">
        <v>122</v>
      </c>
      <c r="W3" s="94" t="s">
        <v>122</v>
      </c>
      <c r="X3" s="94" t="s">
        <v>122</v>
      </c>
      <c r="Y3" s="94" t="s">
        <v>122</v>
      </c>
      <c r="Z3" s="94" t="s">
        <v>122</v>
      </c>
      <c r="AA3" s="94" t="s">
        <v>122</v>
      </c>
      <c r="AB3" s="94" t="s">
        <v>122</v>
      </c>
      <c r="AC3" s="94" t="s">
        <v>122</v>
      </c>
      <c r="AD3" s="94" t="s">
        <v>122</v>
      </c>
      <c r="AE3" s="94" t="s">
        <v>122</v>
      </c>
      <c r="AF3" s="94" t="s">
        <v>122</v>
      </c>
      <c r="AG3" s="94" t="s">
        <v>122</v>
      </c>
      <c r="AH3" s="94" t="s">
        <v>122</v>
      </c>
      <c r="AI3" s="94" t="s">
        <v>122</v>
      </c>
      <c r="AJ3" s="94" t="s">
        <v>122</v>
      </c>
      <c r="AK3" s="94" t="s">
        <v>122</v>
      </c>
      <c r="AL3" s="94" t="s">
        <v>122</v>
      </c>
      <c r="AM3" s="94" t="s">
        <v>122</v>
      </c>
      <c r="AN3" s="96"/>
      <c r="AO3" s="94" t="s">
        <v>2</v>
      </c>
      <c r="AP3" s="94" t="s">
        <v>380</v>
      </c>
      <c r="AQ3" s="94" t="s">
        <v>380</v>
      </c>
      <c r="AR3" s="94" t="s">
        <v>380</v>
      </c>
      <c r="AS3" s="94" t="s">
        <v>380</v>
      </c>
      <c r="AT3" s="94" t="s">
        <v>380</v>
      </c>
      <c r="AU3" s="94" t="s">
        <v>380</v>
      </c>
      <c r="AV3" s="94" t="s">
        <v>380</v>
      </c>
      <c r="AW3" s="94" t="s">
        <v>380</v>
      </c>
      <c r="AX3" s="94" t="s">
        <v>380</v>
      </c>
      <c r="AY3" s="94" t="s">
        <v>380</v>
      </c>
      <c r="AZ3" s="94" t="s">
        <v>380</v>
      </c>
      <c r="BA3" s="94" t="s">
        <v>380</v>
      </c>
      <c r="BB3" s="94" t="s">
        <v>380</v>
      </c>
      <c r="BC3" s="94" t="s">
        <v>380</v>
      </c>
      <c r="BD3" s="94" t="s">
        <v>380</v>
      </c>
      <c r="BE3" s="94" t="s">
        <v>380</v>
      </c>
      <c r="BF3" s="94" t="s">
        <v>380</v>
      </c>
      <c r="BG3" s="94" t="s">
        <v>380</v>
      </c>
      <c r="BH3" s="94" t="s">
        <v>380</v>
      </c>
      <c r="BI3" s="94" t="s">
        <v>380</v>
      </c>
      <c r="BJ3" s="94" t="s">
        <v>380</v>
      </c>
      <c r="BK3" s="94" t="s">
        <v>380</v>
      </c>
      <c r="BL3" s="94" t="s">
        <v>380</v>
      </c>
      <c r="BM3" s="94" t="s">
        <v>380</v>
      </c>
      <c r="BN3" s="94" t="s">
        <v>380</v>
      </c>
      <c r="BO3" s="94" t="s">
        <v>380</v>
      </c>
      <c r="BP3" s="94" t="s">
        <v>380</v>
      </c>
      <c r="BQ3" s="94" t="s">
        <v>380</v>
      </c>
      <c r="BR3" s="280" t="s">
        <v>380</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41546</v>
      </c>
      <c r="K4" s="87">
        <v>1864.5232000000001</v>
      </c>
      <c r="L4" s="87">
        <v>1541.5395000000001</v>
      </c>
      <c r="M4" s="87">
        <v>3460.0754000000002</v>
      </c>
      <c r="N4" s="87">
        <v>1833.9417000000001</v>
      </c>
      <c r="O4" s="87">
        <v>1065.2838999999999</v>
      </c>
      <c r="P4" s="87">
        <v>2570.3969999999999</v>
      </c>
      <c r="Q4" s="87">
        <v>2073.2597000000001</v>
      </c>
      <c r="R4" s="87">
        <v>3117.0360999999998</v>
      </c>
      <c r="S4" s="87">
        <v>1946.2851000000001</v>
      </c>
      <c r="T4" s="87">
        <v>3122.5034000000001</v>
      </c>
      <c r="U4" s="87">
        <v>3231.6536000000001</v>
      </c>
      <c r="V4" s="87">
        <v>4230.7972</v>
      </c>
      <c r="W4" s="87">
        <v>3605.8217</v>
      </c>
      <c r="X4" s="87">
        <v>3752.1903000000002</v>
      </c>
      <c r="Y4" s="87">
        <v>3148.7384999999999</v>
      </c>
      <c r="Z4" s="87">
        <v>3947.74</v>
      </c>
      <c r="AA4" s="87">
        <v>2067.2615000000001</v>
      </c>
      <c r="AB4" s="87">
        <v>5922.9530000000004</v>
      </c>
      <c r="AC4" s="87">
        <v>5754.3828000000003</v>
      </c>
      <c r="AD4" s="87">
        <v>2758.2737000000002</v>
      </c>
      <c r="AE4" s="87">
        <v>3640.2892999999999</v>
      </c>
      <c r="AF4" s="87">
        <v>4394.7685000000001</v>
      </c>
      <c r="AG4" s="87">
        <v>3526.3517000000002</v>
      </c>
      <c r="AH4" s="87">
        <v>1169.4051999999999</v>
      </c>
      <c r="AI4" s="87">
        <v>2857.0779000000002</v>
      </c>
      <c r="AJ4" s="87">
        <v>2302.7067999999999</v>
      </c>
      <c r="AK4" s="87">
        <v>2463.5671000000002</v>
      </c>
      <c r="AL4" s="87">
        <v>4163.6295</v>
      </c>
      <c r="AM4" s="87">
        <v>2774.2748000000001</v>
      </c>
      <c r="AN4" s="74"/>
      <c r="AO4" s="107">
        <v>41546</v>
      </c>
      <c r="AP4" s="87">
        <v>-0.71111199999999997</v>
      </c>
      <c r="AQ4" s="87">
        <v>-1.4899899999999999</v>
      </c>
      <c r="AR4" s="87">
        <v>-0.90922999999999998</v>
      </c>
      <c r="AS4" s="87">
        <v>-2.1817419999999998</v>
      </c>
      <c r="AT4" s="87">
        <v>-2.8542480000000001</v>
      </c>
      <c r="AU4" s="87">
        <v>-1.484971</v>
      </c>
      <c r="AV4" s="87">
        <v>-3.3493210000000002</v>
      </c>
      <c r="AW4" s="87">
        <v>-3.1658559999999998</v>
      </c>
      <c r="AX4" s="87">
        <v>-0.44459399999999999</v>
      </c>
      <c r="AY4" s="87">
        <v>-1.5537190000000001</v>
      </c>
      <c r="AZ4" s="87">
        <v>1.876304</v>
      </c>
      <c r="BA4" s="87">
        <v>-3.1510410000000002</v>
      </c>
      <c r="BB4" s="87">
        <v>-0.70192299999999996</v>
      </c>
      <c r="BC4" s="87">
        <v>2.2990490000000001</v>
      </c>
      <c r="BD4" s="87">
        <v>-3.0477789999999998</v>
      </c>
      <c r="BE4" s="87">
        <v>1.5994889999999999</v>
      </c>
      <c r="BF4" s="87">
        <v>-1.069828</v>
      </c>
      <c r="BG4" s="87">
        <v>4.9011319999999996</v>
      </c>
      <c r="BH4" s="87">
        <v>2.032527</v>
      </c>
      <c r="BI4" s="87">
        <v>7.8926999999999997E-2</v>
      </c>
      <c r="BJ4" s="87">
        <v>-4.7331760000000003</v>
      </c>
      <c r="BK4" s="87">
        <v>-3.4471620000000001</v>
      </c>
      <c r="BL4" s="87">
        <v>-3.5565910000000001</v>
      </c>
      <c r="BM4" s="87">
        <v>-3.7072150000000001</v>
      </c>
      <c r="BN4" s="87">
        <v>2.5091999999999999</v>
      </c>
      <c r="BO4" s="87">
        <v>3.295747</v>
      </c>
      <c r="BP4" s="87">
        <v>3.221759</v>
      </c>
      <c r="BQ4" s="87">
        <v>4.737984</v>
      </c>
      <c r="BR4" s="228">
        <v>2.1226600000000002</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41553</v>
      </c>
      <c r="K5" s="87">
        <v>1871.8594000000001</v>
      </c>
      <c r="L5" s="87">
        <v>1542.8545999999999</v>
      </c>
      <c r="M5" s="87">
        <v>3482.4874</v>
      </c>
      <c r="N5" s="87">
        <v>1852.4721</v>
      </c>
      <c r="O5" s="87">
        <v>1070.2538999999999</v>
      </c>
      <c r="P5" s="87">
        <v>2593.1797999999999</v>
      </c>
      <c r="Q5" s="87">
        <v>2083.1579999999999</v>
      </c>
      <c r="R5" s="87">
        <v>3128.7975999999999</v>
      </c>
      <c r="S5" s="87">
        <v>1973.5268000000001</v>
      </c>
      <c r="T5" s="87">
        <v>3153.0971</v>
      </c>
      <c r="U5" s="87">
        <v>3270.1907000000001</v>
      </c>
      <c r="V5" s="87">
        <v>4250.5231999999996</v>
      </c>
      <c r="W5" s="87">
        <v>3641.3416000000002</v>
      </c>
      <c r="X5" s="87">
        <v>3857.5877</v>
      </c>
      <c r="Y5" s="87">
        <v>3204.9793</v>
      </c>
      <c r="Z5" s="87">
        <v>3951.9349999999999</v>
      </c>
      <c r="AA5" s="87">
        <v>2092.7534000000001</v>
      </c>
      <c r="AB5" s="87">
        <v>5950.8238000000001</v>
      </c>
      <c r="AC5" s="87">
        <v>5796.7829000000002</v>
      </c>
      <c r="AD5" s="87">
        <v>2850.5587</v>
      </c>
      <c r="AE5" s="87">
        <v>3653.8087999999998</v>
      </c>
      <c r="AF5" s="87">
        <v>4359.5196999999998</v>
      </c>
      <c r="AG5" s="87">
        <v>3559.8359999999998</v>
      </c>
      <c r="AH5" s="87">
        <v>1186.1826000000001</v>
      </c>
      <c r="AI5" s="87">
        <v>2887.7991999999999</v>
      </c>
      <c r="AJ5" s="87">
        <v>2354.7532000000001</v>
      </c>
      <c r="AK5" s="87">
        <v>2540.4429</v>
      </c>
      <c r="AL5" s="87">
        <v>4404.2461999999996</v>
      </c>
      <c r="AM5" s="87">
        <v>2864.8692999999998</v>
      </c>
      <c r="AN5" s="74"/>
      <c r="AO5" s="107">
        <v>41553</v>
      </c>
      <c r="AP5" s="87">
        <v>0.39346300000000001</v>
      </c>
      <c r="AQ5" s="87">
        <v>8.5310999999999998E-2</v>
      </c>
      <c r="AR5" s="87">
        <v>0.64773199999999997</v>
      </c>
      <c r="AS5" s="87">
        <v>1.0104139999999999</v>
      </c>
      <c r="AT5" s="87">
        <v>0.46654200000000001</v>
      </c>
      <c r="AU5" s="87">
        <v>0.88635299999999995</v>
      </c>
      <c r="AV5" s="87">
        <v>0.47742699999999999</v>
      </c>
      <c r="AW5" s="87">
        <v>0.37733</v>
      </c>
      <c r="AX5" s="87">
        <v>1.3996770000000001</v>
      </c>
      <c r="AY5" s="87">
        <v>0.97978100000000001</v>
      </c>
      <c r="AZ5" s="87">
        <v>1.1924889999999999</v>
      </c>
      <c r="BA5" s="87">
        <v>0.466248</v>
      </c>
      <c r="BB5" s="87">
        <v>0.98507100000000003</v>
      </c>
      <c r="BC5" s="87">
        <v>2.8089569999999999</v>
      </c>
      <c r="BD5" s="87">
        <v>1.786138</v>
      </c>
      <c r="BE5" s="87">
        <v>0.106263</v>
      </c>
      <c r="BF5" s="87">
        <v>1.2331240000000001</v>
      </c>
      <c r="BG5" s="87">
        <v>0.47055599999999997</v>
      </c>
      <c r="BH5" s="87">
        <v>0.73683100000000001</v>
      </c>
      <c r="BI5" s="87">
        <v>3.3457520000000001</v>
      </c>
      <c r="BJ5" s="87">
        <v>0.37138500000000002</v>
      </c>
      <c r="BK5" s="87">
        <v>-0.80206299999999997</v>
      </c>
      <c r="BL5" s="87">
        <v>0.94954499999999997</v>
      </c>
      <c r="BM5" s="87">
        <v>1.4346950000000001</v>
      </c>
      <c r="BN5" s="87">
        <v>1.0752699999999999</v>
      </c>
      <c r="BO5" s="87">
        <v>2.260227</v>
      </c>
      <c r="BP5" s="87">
        <v>3.1205080000000001</v>
      </c>
      <c r="BQ5" s="87">
        <v>5.779013</v>
      </c>
      <c r="BR5" s="228">
        <v>3.26552</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41560</v>
      </c>
      <c r="K6" s="87">
        <v>1994.8223</v>
      </c>
      <c r="L6" s="87">
        <v>1545.674</v>
      </c>
      <c r="M6" s="87">
        <v>3521.6044000000002</v>
      </c>
      <c r="N6" s="87">
        <v>1926.5705</v>
      </c>
      <c r="O6" s="87">
        <v>1104.4267</v>
      </c>
      <c r="P6" s="87">
        <v>2684.3886000000002</v>
      </c>
      <c r="Q6" s="87">
        <v>2137.2476000000001</v>
      </c>
      <c r="R6" s="87">
        <v>3250.2529</v>
      </c>
      <c r="S6" s="87">
        <v>2069.4041000000002</v>
      </c>
      <c r="T6" s="87">
        <v>3255.0396000000001</v>
      </c>
      <c r="U6" s="87">
        <v>3462.9897999999998</v>
      </c>
      <c r="V6" s="87">
        <v>4446.8472000000002</v>
      </c>
      <c r="W6" s="87">
        <v>3806.4213</v>
      </c>
      <c r="X6" s="87">
        <v>4141.4268000000002</v>
      </c>
      <c r="Y6" s="87">
        <v>3306.0007999999998</v>
      </c>
      <c r="Z6" s="87">
        <v>4144.1058000000003</v>
      </c>
      <c r="AA6" s="87">
        <v>2178.9277000000002</v>
      </c>
      <c r="AB6" s="87">
        <v>5990.3293999999996</v>
      </c>
      <c r="AC6" s="87">
        <v>5917.1012000000001</v>
      </c>
      <c r="AD6" s="87">
        <v>3040.6936000000001</v>
      </c>
      <c r="AE6" s="87">
        <v>3725.2003</v>
      </c>
      <c r="AF6" s="87">
        <v>4390.6211000000003</v>
      </c>
      <c r="AG6" s="87">
        <v>3736.4915999999998</v>
      </c>
      <c r="AH6" s="87">
        <v>1241.2883999999999</v>
      </c>
      <c r="AI6" s="87">
        <v>2934.5418</v>
      </c>
      <c r="AJ6" s="87">
        <v>2472.0882000000001</v>
      </c>
      <c r="AK6" s="87">
        <v>2692.6484</v>
      </c>
      <c r="AL6" s="87">
        <v>4179.8302999999996</v>
      </c>
      <c r="AM6" s="87">
        <v>3082.8022000000001</v>
      </c>
      <c r="AN6" s="74"/>
      <c r="AO6" s="107">
        <v>41560</v>
      </c>
      <c r="AP6" s="87">
        <v>6.5690239999999998</v>
      </c>
      <c r="AQ6" s="87">
        <v>0.18273900000000001</v>
      </c>
      <c r="AR6" s="87">
        <v>1.1232489999999999</v>
      </c>
      <c r="AS6" s="87">
        <v>3.9999739999999999</v>
      </c>
      <c r="AT6" s="87">
        <v>3.1929620000000001</v>
      </c>
      <c r="AU6" s="87">
        <v>3.5172569999999999</v>
      </c>
      <c r="AV6" s="87">
        <v>2.5965189999999998</v>
      </c>
      <c r="AW6" s="87">
        <v>3.8818519999999999</v>
      </c>
      <c r="AX6" s="87">
        <v>4.8581709999999996</v>
      </c>
      <c r="AY6" s="87">
        <v>3.2330909999999999</v>
      </c>
      <c r="AZ6" s="87">
        <v>5.8956530000000003</v>
      </c>
      <c r="BA6" s="87">
        <v>4.6188200000000004</v>
      </c>
      <c r="BB6" s="87">
        <v>4.5334859999999999</v>
      </c>
      <c r="BC6" s="87">
        <v>7.3579429999999997</v>
      </c>
      <c r="BD6" s="87">
        <v>3.1520169999999998</v>
      </c>
      <c r="BE6" s="87">
        <v>4.8627010000000004</v>
      </c>
      <c r="BF6" s="87">
        <v>4.1177469999999996</v>
      </c>
      <c r="BG6" s="87">
        <v>0.66386800000000001</v>
      </c>
      <c r="BH6" s="87">
        <v>2.0756049999999999</v>
      </c>
      <c r="BI6" s="87">
        <v>6.6700920000000004</v>
      </c>
      <c r="BJ6" s="87">
        <v>1.9538930000000001</v>
      </c>
      <c r="BK6" s="87">
        <v>0.71341299999999996</v>
      </c>
      <c r="BL6" s="87">
        <v>4.9624649999999999</v>
      </c>
      <c r="BM6" s="87">
        <v>4.6456419999999996</v>
      </c>
      <c r="BN6" s="87">
        <v>1.6186240000000001</v>
      </c>
      <c r="BO6" s="87">
        <v>4.9828999999999999</v>
      </c>
      <c r="BP6" s="87">
        <v>5.9912979999999996</v>
      </c>
      <c r="BQ6" s="87">
        <v>-5.0954439999999996</v>
      </c>
      <c r="BR6" s="228">
        <v>7.6070799999999998</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41567</v>
      </c>
      <c r="K7" s="87">
        <v>1958.4803999999999</v>
      </c>
      <c r="L7" s="87">
        <v>1550.6052</v>
      </c>
      <c r="M7" s="87">
        <v>3428.4630000000002</v>
      </c>
      <c r="N7" s="87">
        <v>1974.1016999999999</v>
      </c>
      <c r="O7" s="87">
        <v>1094.5174</v>
      </c>
      <c r="P7" s="87">
        <v>2638.2449000000001</v>
      </c>
      <c r="Q7" s="87">
        <v>2129.7085999999999</v>
      </c>
      <c r="R7" s="87">
        <v>3278.7510000000002</v>
      </c>
      <c r="S7" s="87">
        <v>2066.2842000000001</v>
      </c>
      <c r="T7" s="87">
        <v>3262.2057</v>
      </c>
      <c r="U7" s="87">
        <v>3424.2829999999999</v>
      </c>
      <c r="V7" s="87">
        <v>4331.8126000000002</v>
      </c>
      <c r="W7" s="87">
        <v>3759.3809000000001</v>
      </c>
      <c r="X7" s="87">
        <v>4024.9409000000001</v>
      </c>
      <c r="Y7" s="87">
        <v>3281.7847999999999</v>
      </c>
      <c r="Z7" s="87">
        <v>4098.8842999999997</v>
      </c>
      <c r="AA7" s="87">
        <v>2203.7916</v>
      </c>
      <c r="AB7" s="87">
        <v>5918.1374999999998</v>
      </c>
      <c r="AC7" s="87">
        <v>6040.0906000000004</v>
      </c>
      <c r="AD7" s="87">
        <v>3077.9463999999998</v>
      </c>
      <c r="AE7" s="87">
        <v>3592.9904000000001</v>
      </c>
      <c r="AF7" s="87">
        <v>4303.5459000000001</v>
      </c>
      <c r="AG7" s="87">
        <v>3604.6122999999998</v>
      </c>
      <c r="AH7" s="87">
        <v>1203.127</v>
      </c>
      <c r="AI7" s="87">
        <v>2874.8982000000001</v>
      </c>
      <c r="AJ7" s="87">
        <v>2414.6640000000002</v>
      </c>
      <c r="AK7" s="87">
        <v>2666.5464000000002</v>
      </c>
      <c r="AL7" s="87">
        <v>3921.6251000000002</v>
      </c>
      <c r="AM7" s="87">
        <v>2934.9524000000001</v>
      </c>
      <c r="AN7" s="74"/>
      <c r="AO7" s="107">
        <v>41567</v>
      </c>
      <c r="AP7" s="87">
        <v>-1.8218110000000001</v>
      </c>
      <c r="AQ7" s="87">
        <v>0.31903199999999998</v>
      </c>
      <c r="AR7" s="87">
        <v>-2.644857</v>
      </c>
      <c r="AS7" s="87">
        <v>2.4671400000000001</v>
      </c>
      <c r="AT7" s="87">
        <v>-0.897235</v>
      </c>
      <c r="AU7" s="87">
        <v>-1.7189650000000001</v>
      </c>
      <c r="AV7" s="87">
        <v>-0.35274299999999997</v>
      </c>
      <c r="AW7" s="87">
        <v>0.87679600000000002</v>
      </c>
      <c r="AX7" s="87">
        <v>-0.15076300000000001</v>
      </c>
      <c r="AY7" s="87">
        <v>0.22015399999999999</v>
      </c>
      <c r="AZ7" s="87">
        <v>-1.1177280000000001</v>
      </c>
      <c r="BA7" s="87">
        <v>-2.5868799999999998</v>
      </c>
      <c r="BB7" s="87">
        <v>-1.2358169999999999</v>
      </c>
      <c r="BC7" s="87">
        <v>-2.8127</v>
      </c>
      <c r="BD7" s="87">
        <v>-0.73248599999999997</v>
      </c>
      <c r="BE7" s="87">
        <v>-1.0912249999999999</v>
      </c>
      <c r="BF7" s="87">
        <v>1.1411070000000001</v>
      </c>
      <c r="BG7" s="87">
        <v>-1.205141</v>
      </c>
      <c r="BH7" s="87">
        <v>2.078541</v>
      </c>
      <c r="BI7" s="87">
        <v>1.225142</v>
      </c>
      <c r="BJ7" s="87">
        <v>-3.5490680000000001</v>
      </c>
      <c r="BK7" s="87">
        <v>-1.983209</v>
      </c>
      <c r="BL7" s="87">
        <v>-3.5294949999999998</v>
      </c>
      <c r="BM7" s="87">
        <v>-3.074338</v>
      </c>
      <c r="BN7" s="87">
        <v>-2.032467</v>
      </c>
      <c r="BO7" s="87">
        <v>-2.3229030000000002</v>
      </c>
      <c r="BP7" s="87">
        <v>-0.96938000000000002</v>
      </c>
      <c r="BQ7" s="87">
        <v>-6.1774089999999999</v>
      </c>
      <c r="BR7" s="228">
        <v>-4.7959550000000002</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2"/>
      <c r="B8" s="70"/>
      <c r="C8" s="70"/>
      <c r="D8" s="70"/>
      <c r="E8" s="70"/>
      <c r="F8" s="70"/>
      <c r="G8" s="70"/>
      <c r="H8" s="70"/>
      <c r="I8" s="70"/>
      <c r="J8" s="99">
        <v>41574</v>
      </c>
      <c r="K8" s="87">
        <v>1924.3725999999999</v>
      </c>
      <c r="L8" s="87">
        <v>1508.7946999999999</v>
      </c>
      <c r="M8" s="87">
        <v>3308.2240999999999</v>
      </c>
      <c r="N8" s="87">
        <v>1938.4193</v>
      </c>
      <c r="O8" s="87">
        <v>1060.6365000000001</v>
      </c>
      <c r="P8" s="87">
        <v>2570.8987000000002</v>
      </c>
      <c r="Q8" s="87">
        <v>2083.5545999999999</v>
      </c>
      <c r="R8" s="87">
        <v>3154.8301999999999</v>
      </c>
      <c r="S8" s="87">
        <v>1993.1619000000001</v>
      </c>
      <c r="T8" s="87">
        <v>3215.3348000000001</v>
      </c>
      <c r="U8" s="87">
        <v>3366.9036000000001</v>
      </c>
      <c r="V8" s="87">
        <v>4132.8612000000003</v>
      </c>
      <c r="W8" s="87">
        <v>3669.3878</v>
      </c>
      <c r="X8" s="87">
        <v>3726.2763</v>
      </c>
      <c r="Y8" s="87">
        <v>3123.6188000000002</v>
      </c>
      <c r="Z8" s="87">
        <v>4243.5331999999999</v>
      </c>
      <c r="AA8" s="87">
        <v>2143.6640000000002</v>
      </c>
      <c r="AB8" s="87">
        <v>5702.2187000000004</v>
      </c>
      <c r="AC8" s="87">
        <v>5745.7979999999998</v>
      </c>
      <c r="AD8" s="87">
        <v>2924.8389000000002</v>
      </c>
      <c r="AE8" s="87">
        <v>3614.5718999999999</v>
      </c>
      <c r="AF8" s="87">
        <v>4181.6279999999997</v>
      </c>
      <c r="AG8" s="87">
        <v>3485.1596</v>
      </c>
      <c r="AH8" s="87">
        <v>1159.3785</v>
      </c>
      <c r="AI8" s="87">
        <v>2771.7773999999999</v>
      </c>
      <c r="AJ8" s="87">
        <v>2244.4158000000002</v>
      </c>
      <c r="AK8" s="87">
        <v>2469.2368000000001</v>
      </c>
      <c r="AL8" s="87">
        <v>3549.3874999999998</v>
      </c>
      <c r="AM8" s="87">
        <v>2728.5891999999999</v>
      </c>
      <c r="AN8" s="74"/>
      <c r="AO8" s="107">
        <v>41574</v>
      </c>
      <c r="AP8" s="87">
        <v>-1.741544</v>
      </c>
      <c r="AQ8" s="87">
        <v>-2.696399</v>
      </c>
      <c r="AR8" s="87">
        <v>-3.5070790000000001</v>
      </c>
      <c r="AS8" s="87">
        <v>-1.807526</v>
      </c>
      <c r="AT8" s="87">
        <v>-3.09551</v>
      </c>
      <c r="AU8" s="87">
        <v>-2.552689</v>
      </c>
      <c r="AV8" s="87">
        <v>-2.167151</v>
      </c>
      <c r="AW8" s="87">
        <v>-3.779512</v>
      </c>
      <c r="AX8" s="87">
        <v>-3.5388310000000001</v>
      </c>
      <c r="AY8" s="87">
        <v>-1.4367859999999999</v>
      </c>
      <c r="AZ8" s="87">
        <v>-1.675662</v>
      </c>
      <c r="BA8" s="87">
        <v>-4.5927980000000002</v>
      </c>
      <c r="BB8" s="87">
        <v>-2.3938280000000001</v>
      </c>
      <c r="BC8" s="87">
        <v>-7.4203469999999996</v>
      </c>
      <c r="BD8" s="87">
        <v>-4.8195119999999996</v>
      </c>
      <c r="BE8" s="87">
        <v>3.5289820000000001</v>
      </c>
      <c r="BF8" s="87">
        <v>-2.7283710000000001</v>
      </c>
      <c r="BG8" s="87">
        <v>-3.648425</v>
      </c>
      <c r="BH8" s="87">
        <v>-4.8723210000000003</v>
      </c>
      <c r="BI8" s="87">
        <v>-4.9743389999999996</v>
      </c>
      <c r="BJ8" s="87">
        <v>0.60065599999999997</v>
      </c>
      <c r="BK8" s="87">
        <v>-2.832964</v>
      </c>
      <c r="BL8" s="87">
        <v>-3.313885</v>
      </c>
      <c r="BM8" s="87">
        <v>-3.6362329999999998</v>
      </c>
      <c r="BN8" s="87">
        <v>-3.5869369999999998</v>
      </c>
      <c r="BO8" s="87">
        <v>-7.0505959999999996</v>
      </c>
      <c r="BP8" s="87">
        <v>-7.3994439999999999</v>
      </c>
      <c r="BQ8" s="87">
        <v>-9.4919220000000006</v>
      </c>
      <c r="BR8" s="228">
        <v>-7.0312279999999996</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2"/>
      <c r="B9" s="70"/>
      <c r="C9" s="70"/>
      <c r="D9" s="70"/>
      <c r="E9" s="70"/>
      <c r="F9" s="70"/>
      <c r="G9" s="70"/>
      <c r="H9" s="70"/>
      <c r="I9" s="70"/>
      <c r="J9" s="99">
        <v>41581</v>
      </c>
      <c r="K9" s="87">
        <v>1962.096</v>
      </c>
      <c r="L9" s="87">
        <v>1475.9097999999999</v>
      </c>
      <c r="M9" s="87">
        <v>3296.3622999999998</v>
      </c>
      <c r="N9" s="87">
        <v>1930.8305</v>
      </c>
      <c r="O9" s="87">
        <v>1049.5936999999999</v>
      </c>
      <c r="P9" s="87">
        <v>2498.9585999999999</v>
      </c>
      <c r="Q9" s="87">
        <v>2073.1694000000002</v>
      </c>
      <c r="R9" s="87">
        <v>3128.9571999999998</v>
      </c>
      <c r="S9" s="87">
        <v>1885.6821</v>
      </c>
      <c r="T9" s="87">
        <v>3158.2139000000002</v>
      </c>
      <c r="U9" s="87">
        <v>3215.9378000000002</v>
      </c>
      <c r="V9" s="87">
        <v>4095.9258</v>
      </c>
      <c r="W9" s="87">
        <v>3621.9086000000002</v>
      </c>
      <c r="X9" s="87">
        <v>3587.3560000000002</v>
      </c>
      <c r="Y9" s="87">
        <v>3017.1019000000001</v>
      </c>
      <c r="Z9" s="87">
        <v>4306.2352000000001</v>
      </c>
      <c r="AA9" s="87">
        <v>2057.9434000000001</v>
      </c>
      <c r="AB9" s="87">
        <v>5553.5380999999998</v>
      </c>
      <c r="AC9" s="87">
        <v>5444.4786000000004</v>
      </c>
      <c r="AD9" s="87">
        <v>2882.6886</v>
      </c>
      <c r="AE9" s="87">
        <v>3703.1781999999998</v>
      </c>
      <c r="AF9" s="87">
        <v>4342.9534000000003</v>
      </c>
      <c r="AG9" s="87">
        <v>3496.5956000000001</v>
      </c>
      <c r="AH9" s="87">
        <v>1182.0599</v>
      </c>
      <c r="AI9" s="87">
        <v>2693.2467000000001</v>
      </c>
      <c r="AJ9" s="87">
        <v>2139.8011999999999</v>
      </c>
      <c r="AK9" s="87">
        <v>2365.6372000000001</v>
      </c>
      <c r="AL9" s="87">
        <v>3357.1954000000001</v>
      </c>
      <c r="AM9" s="87">
        <v>2688.8643000000002</v>
      </c>
      <c r="AN9" s="74"/>
      <c r="AO9" s="107">
        <v>41581</v>
      </c>
      <c r="AP9" s="87">
        <v>1.960296</v>
      </c>
      <c r="AQ9" s="87">
        <v>-2.179548</v>
      </c>
      <c r="AR9" s="87">
        <v>-0.35855500000000001</v>
      </c>
      <c r="AS9" s="87">
        <v>-0.39149400000000001</v>
      </c>
      <c r="AT9" s="87">
        <v>-1.041148</v>
      </c>
      <c r="AU9" s="87">
        <v>-2.7982469999999999</v>
      </c>
      <c r="AV9" s="87">
        <v>-0.49843700000000002</v>
      </c>
      <c r="AW9" s="87">
        <v>-0.82010799999999995</v>
      </c>
      <c r="AX9" s="87">
        <v>-5.3924269999999996</v>
      </c>
      <c r="AY9" s="87">
        <v>-1.7765150000000001</v>
      </c>
      <c r="AZ9" s="87">
        <v>-4.4838170000000002</v>
      </c>
      <c r="BA9" s="87">
        <v>-0.89370000000000005</v>
      </c>
      <c r="BB9" s="87">
        <v>-1.293927</v>
      </c>
      <c r="BC9" s="87">
        <v>-3.7281270000000002</v>
      </c>
      <c r="BD9" s="87">
        <v>-3.4100480000000002</v>
      </c>
      <c r="BE9" s="87">
        <v>1.477589</v>
      </c>
      <c r="BF9" s="87">
        <v>-3.9987889999999999</v>
      </c>
      <c r="BG9" s="87">
        <v>-2.6074169999999999</v>
      </c>
      <c r="BH9" s="87">
        <v>-5.2441700000000004</v>
      </c>
      <c r="BI9" s="87">
        <v>-1.4411149999999999</v>
      </c>
      <c r="BJ9" s="87">
        <v>2.4513639999999999</v>
      </c>
      <c r="BK9" s="87">
        <v>3.8579569999999999</v>
      </c>
      <c r="BL9" s="87">
        <v>0.32813399999999998</v>
      </c>
      <c r="BM9" s="87">
        <v>1.9563410000000001</v>
      </c>
      <c r="BN9" s="87">
        <v>-2.8332250000000001</v>
      </c>
      <c r="BO9" s="87">
        <v>-4.6611060000000002</v>
      </c>
      <c r="BP9" s="87">
        <v>-4.1956119999999997</v>
      </c>
      <c r="BQ9" s="87">
        <v>-5.4147959999999999</v>
      </c>
      <c r="BR9" s="228">
        <v>-1.4558770000000001</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2"/>
      <c r="B10" s="70"/>
      <c r="C10" s="70"/>
      <c r="D10" s="70"/>
      <c r="E10" s="70"/>
      <c r="F10" s="70"/>
      <c r="G10" s="70"/>
      <c r="H10" s="70"/>
      <c r="I10" s="70"/>
      <c r="J10" s="99">
        <v>41588</v>
      </c>
      <c r="K10" s="87">
        <v>2024.3543999999999</v>
      </c>
      <c r="L10" s="87">
        <v>1448.9389000000001</v>
      </c>
      <c r="M10" s="87">
        <v>3193.7134999999998</v>
      </c>
      <c r="N10" s="87">
        <v>1940.7239999999999</v>
      </c>
      <c r="O10" s="87">
        <v>1037.9828</v>
      </c>
      <c r="P10" s="87">
        <v>2447.7323000000001</v>
      </c>
      <c r="Q10" s="87">
        <v>2029.5818999999999</v>
      </c>
      <c r="R10" s="87">
        <v>3079.0497999999998</v>
      </c>
      <c r="S10" s="87">
        <v>1834.4739</v>
      </c>
      <c r="T10" s="87">
        <v>3120.4376000000002</v>
      </c>
      <c r="U10" s="87">
        <v>3138.1896999999999</v>
      </c>
      <c r="V10" s="87">
        <v>3986.7301000000002</v>
      </c>
      <c r="W10" s="87">
        <v>3522.1149</v>
      </c>
      <c r="X10" s="87">
        <v>3589.8685999999998</v>
      </c>
      <c r="Y10" s="87">
        <v>2965.5810000000001</v>
      </c>
      <c r="Z10" s="87">
        <v>4115.71</v>
      </c>
      <c r="AA10" s="87">
        <v>2030.9014999999999</v>
      </c>
      <c r="AB10" s="87">
        <v>5292.5973000000004</v>
      </c>
      <c r="AC10" s="87">
        <v>5282.9408000000003</v>
      </c>
      <c r="AD10" s="87">
        <v>2930.0704999999998</v>
      </c>
      <c r="AE10" s="87">
        <v>3579.4722000000002</v>
      </c>
      <c r="AF10" s="87">
        <v>4062.3146999999999</v>
      </c>
      <c r="AG10" s="87">
        <v>3395.9802</v>
      </c>
      <c r="AH10" s="87">
        <v>1159.174</v>
      </c>
      <c r="AI10" s="87">
        <v>2642.462</v>
      </c>
      <c r="AJ10" s="87">
        <v>2098.759</v>
      </c>
      <c r="AK10" s="87">
        <v>2315.9301</v>
      </c>
      <c r="AL10" s="87">
        <v>3313.2293</v>
      </c>
      <c r="AM10" s="87">
        <v>2634.7541000000001</v>
      </c>
      <c r="AN10" s="74"/>
      <c r="AO10" s="107">
        <v>41588</v>
      </c>
      <c r="AP10" s="87">
        <v>3.1730559999999999</v>
      </c>
      <c r="AQ10" s="87">
        <v>-1.8274079999999999</v>
      </c>
      <c r="AR10" s="87">
        <v>-3.1140020000000002</v>
      </c>
      <c r="AS10" s="87">
        <v>0.51239599999999996</v>
      </c>
      <c r="AT10" s="87">
        <v>-1.106228</v>
      </c>
      <c r="AU10" s="87">
        <v>-2.049906</v>
      </c>
      <c r="AV10" s="87">
        <v>-2.1024569999999998</v>
      </c>
      <c r="AW10" s="87">
        <v>-1.5950169999999999</v>
      </c>
      <c r="AX10" s="87">
        <v>-2.715633</v>
      </c>
      <c r="AY10" s="87">
        <v>-1.196129</v>
      </c>
      <c r="AZ10" s="87">
        <v>-2.4175870000000002</v>
      </c>
      <c r="BA10" s="87">
        <v>-2.665959</v>
      </c>
      <c r="BB10" s="87">
        <v>-2.7552789999999998</v>
      </c>
      <c r="BC10" s="87">
        <v>7.0040000000000005E-2</v>
      </c>
      <c r="BD10" s="87">
        <v>-1.7076290000000001</v>
      </c>
      <c r="BE10" s="87">
        <v>-4.4244029999999999</v>
      </c>
      <c r="BF10" s="87">
        <v>-1.314025</v>
      </c>
      <c r="BG10" s="87">
        <v>-4.6986410000000003</v>
      </c>
      <c r="BH10" s="87">
        <v>-2.9670019999999999</v>
      </c>
      <c r="BI10" s="87">
        <v>1.64367</v>
      </c>
      <c r="BJ10" s="87">
        <v>-3.3405360000000002</v>
      </c>
      <c r="BK10" s="87">
        <v>-6.461932</v>
      </c>
      <c r="BL10" s="87">
        <v>-2.8775249999999999</v>
      </c>
      <c r="BM10" s="87">
        <v>-1.9361029999999999</v>
      </c>
      <c r="BN10" s="87">
        <v>-1.8856310000000001</v>
      </c>
      <c r="BO10" s="87">
        <v>-1.9180379999999999</v>
      </c>
      <c r="BP10" s="87">
        <v>-2.1012140000000001</v>
      </c>
      <c r="BQ10" s="87">
        <v>-1.3096080000000001</v>
      </c>
      <c r="BR10" s="228">
        <v>-2.012381</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2"/>
      <c r="B11" s="70"/>
      <c r="C11" s="70"/>
      <c r="D11" s="70"/>
      <c r="E11" s="70"/>
      <c r="F11" s="70"/>
      <c r="G11" s="70"/>
      <c r="H11" s="70"/>
      <c r="I11" s="70"/>
      <c r="J11" s="99">
        <v>41595</v>
      </c>
      <c r="K11" s="87">
        <v>2007.6978999999999</v>
      </c>
      <c r="L11" s="87">
        <v>1465.0454999999999</v>
      </c>
      <c r="M11" s="87">
        <v>3228.7179999999998</v>
      </c>
      <c r="N11" s="87">
        <v>1932.9703</v>
      </c>
      <c r="O11" s="87">
        <v>1050.3995</v>
      </c>
      <c r="P11" s="87">
        <v>2520.6586000000002</v>
      </c>
      <c r="Q11" s="87">
        <v>2064.8595999999998</v>
      </c>
      <c r="R11" s="87">
        <v>3222.2550000000001</v>
      </c>
      <c r="S11" s="87">
        <v>1878.231</v>
      </c>
      <c r="T11" s="87">
        <v>3243.8420000000001</v>
      </c>
      <c r="U11" s="87">
        <v>3239.6712000000002</v>
      </c>
      <c r="V11" s="87">
        <v>4464.6090999999997</v>
      </c>
      <c r="W11" s="87">
        <v>3594.9960999999998</v>
      </c>
      <c r="X11" s="87">
        <v>3628.4904000000001</v>
      </c>
      <c r="Y11" s="87">
        <v>3008.1262000000002</v>
      </c>
      <c r="Z11" s="87">
        <v>4262.4444999999996</v>
      </c>
      <c r="AA11" s="87">
        <v>2066.2350999999999</v>
      </c>
      <c r="AB11" s="87">
        <v>5560.6184000000003</v>
      </c>
      <c r="AC11" s="87">
        <v>5633.9440000000004</v>
      </c>
      <c r="AD11" s="87">
        <v>2951.393</v>
      </c>
      <c r="AE11" s="87">
        <v>3529.1394</v>
      </c>
      <c r="AF11" s="87">
        <v>4258.1183000000001</v>
      </c>
      <c r="AG11" s="87">
        <v>3404.4196999999999</v>
      </c>
      <c r="AH11" s="87">
        <v>1155.7686000000001</v>
      </c>
      <c r="AI11" s="87">
        <v>2755.2584999999999</v>
      </c>
      <c r="AJ11" s="87">
        <v>2175.3380999999999</v>
      </c>
      <c r="AK11" s="87">
        <v>2507.4897000000001</v>
      </c>
      <c r="AL11" s="87">
        <v>3521.3287999999998</v>
      </c>
      <c r="AM11" s="87">
        <v>2747.8494000000001</v>
      </c>
      <c r="AN11" s="74"/>
      <c r="AO11" s="107">
        <v>41595</v>
      </c>
      <c r="AP11" s="87">
        <v>-0.82280600000000004</v>
      </c>
      <c r="AQ11" s="87">
        <v>1.111613</v>
      </c>
      <c r="AR11" s="87">
        <v>1.096044</v>
      </c>
      <c r="AS11" s="87">
        <v>-0.39952599999999999</v>
      </c>
      <c r="AT11" s="87">
        <v>1.196234</v>
      </c>
      <c r="AU11" s="87">
        <v>2.9793409999999998</v>
      </c>
      <c r="AV11" s="87">
        <v>1.7381759999999999</v>
      </c>
      <c r="AW11" s="87">
        <v>4.6509539999999996</v>
      </c>
      <c r="AX11" s="87">
        <v>2.3852669999999998</v>
      </c>
      <c r="AY11" s="87">
        <v>3.9547150000000002</v>
      </c>
      <c r="AZ11" s="87">
        <v>3.2337590000000001</v>
      </c>
      <c r="BA11" s="87">
        <v>11.986741</v>
      </c>
      <c r="BB11" s="87">
        <v>2.069245</v>
      </c>
      <c r="BC11" s="87">
        <v>1.0758559999999999</v>
      </c>
      <c r="BD11" s="87">
        <v>1.434633</v>
      </c>
      <c r="BE11" s="87">
        <v>3.565229</v>
      </c>
      <c r="BF11" s="87">
        <v>1.7397990000000001</v>
      </c>
      <c r="BG11" s="87">
        <v>5.0640749999999999</v>
      </c>
      <c r="BH11" s="87">
        <v>6.6440869999999999</v>
      </c>
      <c r="BI11" s="87">
        <v>0.72771300000000005</v>
      </c>
      <c r="BJ11" s="87">
        <v>-1.4061509999999999</v>
      </c>
      <c r="BK11" s="87">
        <v>4.8200010000000004</v>
      </c>
      <c r="BL11" s="87">
        <v>0.24851400000000001</v>
      </c>
      <c r="BM11" s="87">
        <v>-0.29377799999999998</v>
      </c>
      <c r="BN11" s="87">
        <v>4.2686140000000004</v>
      </c>
      <c r="BO11" s="87">
        <v>3.6487799999999999</v>
      </c>
      <c r="BP11" s="87">
        <v>8.2713900000000002</v>
      </c>
      <c r="BQ11" s="87">
        <v>6.2808659999999996</v>
      </c>
      <c r="BR11" s="228">
        <v>4.2924420000000003</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5"/>
      <c r="B12" s="70"/>
      <c r="C12" s="70"/>
      <c r="D12" s="70"/>
      <c r="E12" s="70"/>
      <c r="F12" s="70"/>
      <c r="G12" s="70"/>
      <c r="H12" s="70"/>
      <c r="I12" s="70"/>
      <c r="J12" s="99">
        <v>41602</v>
      </c>
      <c r="K12" s="87">
        <v>2068.8195000000001</v>
      </c>
      <c r="L12" s="87">
        <v>1523.0978</v>
      </c>
      <c r="M12" s="87">
        <v>3269.6077</v>
      </c>
      <c r="N12" s="87">
        <v>1955.0988</v>
      </c>
      <c r="O12" s="87">
        <v>1071.2752</v>
      </c>
      <c r="P12" s="87">
        <v>2598.1979000000001</v>
      </c>
      <c r="Q12" s="87">
        <v>2096.9708999999998</v>
      </c>
      <c r="R12" s="87">
        <v>3286.7654000000002</v>
      </c>
      <c r="S12" s="87">
        <v>1967.4563000000001</v>
      </c>
      <c r="T12" s="87">
        <v>3315.7588999999998</v>
      </c>
      <c r="U12" s="87">
        <v>3311.8528999999999</v>
      </c>
      <c r="V12" s="87">
        <v>4753.5110000000004</v>
      </c>
      <c r="W12" s="87">
        <v>3700.6217999999999</v>
      </c>
      <c r="X12" s="87">
        <v>3760.6799000000001</v>
      </c>
      <c r="Y12" s="87">
        <v>3052.2478000000001</v>
      </c>
      <c r="Z12" s="87">
        <v>4408.6983</v>
      </c>
      <c r="AA12" s="87">
        <v>2106.2752999999998</v>
      </c>
      <c r="AB12" s="87">
        <v>5573.6073999999999</v>
      </c>
      <c r="AC12" s="87">
        <v>5567.3388000000004</v>
      </c>
      <c r="AD12" s="87">
        <v>3108.9751000000001</v>
      </c>
      <c r="AE12" s="87">
        <v>3599.9675999999999</v>
      </c>
      <c r="AF12" s="87">
        <v>4527.3998000000001</v>
      </c>
      <c r="AG12" s="87">
        <v>3426.4171999999999</v>
      </c>
      <c r="AH12" s="87">
        <v>1214.9590000000001</v>
      </c>
      <c r="AI12" s="87">
        <v>2802.9322000000002</v>
      </c>
      <c r="AJ12" s="87">
        <v>2266.1723999999999</v>
      </c>
      <c r="AK12" s="87">
        <v>2572.4175</v>
      </c>
      <c r="AL12" s="87">
        <v>3648.7298000000001</v>
      </c>
      <c r="AM12" s="87">
        <v>2824.4403000000002</v>
      </c>
      <c r="AN12" s="74"/>
      <c r="AO12" s="107">
        <v>41602</v>
      </c>
      <c r="AP12" s="87">
        <v>3.044362</v>
      </c>
      <c r="AQ12" s="87">
        <v>3.962491</v>
      </c>
      <c r="AR12" s="87">
        <v>1.266438</v>
      </c>
      <c r="AS12" s="87">
        <v>1.1447929999999999</v>
      </c>
      <c r="AT12" s="87">
        <v>1.987406</v>
      </c>
      <c r="AU12" s="87">
        <v>3.076152</v>
      </c>
      <c r="AV12" s="87">
        <v>1.555132</v>
      </c>
      <c r="AW12" s="87">
        <v>2.002027</v>
      </c>
      <c r="AX12" s="87">
        <v>4.7504970000000002</v>
      </c>
      <c r="AY12" s="87">
        <v>2.217028</v>
      </c>
      <c r="AZ12" s="87">
        <v>2.228056</v>
      </c>
      <c r="BA12" s="87">
        <v>6.4709339999999997</v>
      </c>
      <c r="BB12" s="87">
        <v>2.9381309999999998</v>
      </c>
      <c r="BC12" s="87">
        <v>3.6430989999999999</v>
      </c>
      <c r="BD12" s="87">
        <v>1.466747</v>
      </c>
      <c r="BE12" s="87">
        <v>3.431219</v>
      </c>
      <c r="BF12" s="87">
        <v>1.9378340000000001</v>
      </c>
      <c r="BG12" s="87">
        <v>0.23358899999999999</v>
      </c>
      <c r="BH12" s="87">
        <v>-1.182213</v>
      </c>
      <c r="BI12" s="87">
        <v>5.339245</v>
      </c>
      <c r="BJ12" s="87">
        <v>2.0069539999999999</v>
      </c>
      <c r="BK12" s="87">
        <v>6.3239549999999998</v>
      </c>
      <c r="BL12" s="87">
        <v>0.64614499999999997</v>
      </c>
      <c r="BM12" s="87">
        <v>5.121302</v>
      </c>
      <c r="BN12" s="87">
        <v>1.73028</v>
      </c>
      <c r="BO12" s="87">
        <v>4.1756409999999997</v>
      </c>
      <c r="BP12" s="87">
        <v>2.5893549999999999</v>
      </c>
      <c r="BQ12" s="87">
        <v>3.6179809999999999</v>
      </c>
      <c r="BR12" s="228">
        <v>2.7873030000000001</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41609</v>
      </c>
      <c r="K13" s="87">
        <v>2057.0783999999999</v>
      </c>
      <c r="L13" s="87">
        <v>1531.9984999999999</v>
      </c>
      <c r="M13" s="87">
        <v>3362.6705000000002</v>
      </c>
      <c r="N13" s="87">
        <v>1971.7621999999999</v>
      </c>
      <c r="O13" s="87">
        <v>1103.2255</v>
      </c>
      <c r="P13" s="87">
        <v>2678.6621</v>
      </c>
      <c r="Q13" s="87">
        <v>2151.1170000000002</v>
      </c>
      <c r="R13" s="87">
        <v>3427.1817999999998</v>
      </c>
      <c r="S13" s="87">
        <v>2012.8243</v>
      </c>
      <c r="T13" s="87">
        <v>3466.2296999999999</v>
      </c>
      <c r="U13" s="87">
        <v>3430.6291999999999</v>
      </c>
      <c r="V13" s="87">
        <v>5146.7981</v>
      </c>
      <c r="W13" s="87">
        <v>3786.4958000000001</v>
      </c>
      <c r="X13" s="87">
        <v>3808.1473999999998</v>
      </c>
      <c r="Y13" s="87">
        <v>3141.7363999999998</v>
      </c>
      <c r="Z13" s="87">
        <v>4528.1010999999999</v>
      </c>
      <c r="AA13" s="87">
        <v>2167.1491000000001</v>
      </c>
      <c r="AB13" s="87">
        <v>5774.3321999999998</v>
      </c>
      <c r="AC13" s="87">
        <v>5687.0394999999999</v>
      </c>
      <c r="AD13" s="87">
        <v>3144.2528000000002</v>
      </c>
      <c r="AE13" s="87">
        <v>3594.2550000000001</v>
      </c>
      <c r="AF13" s="87">
        <v>4649.1913000000004</v>
      </c>
      <c r="AG13" s="87">
        <v>3459.4722000000002</v>
      </c>
      <c r="AH13" s="87">
        <v>1239.2237</v>
      </c>
      <c r="AI13" s="87">
        <v>2994.9794000000002</v>
      </c>
      <c r="AJ13" s="87">
        <v>2359.0731999999998</v>
      </c>
      <c r="AK13" s="87">
        <v>2712.5945000000002</v>
      </c>
      <c r="AL13" s="87">
        <v>3798.8923</v>
      </c>
      <c r="AM13" s="87">
        <v>2881.9971</v>
      </c>
      <c r="AN13" s="74"/>
      <c r="AO13" s="107">
        <v>41609</v>
      </c>
      <c r="AP13" s="87">
        <v>-0.567527</v>
      </c>
      <c r="AQ13" s="87">
        <v>0.58438100000000004</v>
      </c>
      <c r="AR13" s="87">
        <v>2.8462990000000001</v>
      </c>
      <c r="AS13" s="87">
        <v>0.85230499999999998</v>
      </c>
      <c r="AT13" s="87">
        <v>2.9824549999999999</v>
      </c>
      <c r="AU13" s="87">
        <v>3.0969229999999999</v>
      </c>
      <c r="AV13" s="87">
        <v>2.5821100000000001</v>
      </c>
      <c r="AW13" s="87">
        <v>4.272176</v>
      </c>
      <c r="AX13" s="87">
        <v>2.3059219999999998</v>
      </c>
      <c r="AY13" s="87">
        <v>4.5380500000000001</v>
      </c>
      <c r="AZ13" s="87">
        <v>3.5863999999999998</v>
      </c>
      <c r="BA13" s="87">
        <v>8.2736129999999992</v>
      </c>
      <c r="BB13" s="87">
        <v>2.3205290000000001</v>
      </c>
      <c r="BC13" s="87">
        <v>1.262205</v>
      </c>
      <c r="BD13" s="87">
        <v>2.9318919999999999</v>
      </c>
      <c r="BE13" s="87">
        <v>2.7083460000000001</v>
      </c>
      <c r="BF13" s="87">
        <v>2.8901159999999999</v>
      </c>
      <c r="BG13" s="87">
        <v>3.6013440000000001</v>
      </c>
      <c r="BH13" s="87">
        <v>2.1500520000000001</v>
      </c>
      <c r="BI13" s="87">
        <v>1.1347050000000001</v>
      </c>
      <c r="BJ13" s="87">
        <v>-0.15868499999999999</v>
      </c>
      <c r="BK13" s="87">
        <v>2.6900979999999999</v>
      </c>
      <c r="BL13" s="87">
        <v>0.96470999999999996</v>
      </c>
      <c r="BM13" s="87">
        <v>1.9971620000000001</v>
      </c>
      <c r="BN13" s="87">
        <v>6.8516529999999998</v>
      </c>
      <c r="BO13" s="87">
        <v>4.0994590000000004</v>
      </c>
      <c r="BP13" s="87">
        <v>5.4492320000000003</v>
      </c>
      <c r="BQ13" s="87">
        <v>4.1154729999999997</v>
      </c>
      <c r="BR13" s="228">
        <v>2.0378129999999999</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41616</v>
      </c>
      <c r="K14" s="87">
        <v>2018.1034999999999</v>
      </c>
      <c r="L14" s="87">
        <v>1526.6244999999999</v>
      </c>
      <c r="M14" s="87">
        <v>3346.9441000000002</v>
      </c>
      <c r="N14" s="87">
        <v>1965.5471</v>
      </c>
      <c r="O14" s="87">
        <v>1109.0624</v>
      </c>
      <c r="P14" s="87">
        <v>2652.7118</v>
      </c>
      <c r="Q14" s="87">
        <v>2183.2678999999998</v>
      </c>
      <c r="R14" s="87">
        <v>3439.3265000000001</v>
      </c>
      <c r="S14" s="87">
        <v>1965.9523999999999</v>
      </c>
      <c r="T14" s="87">
        <v>3396.7923999999998</v>
      </c>
      <c r="U14" s="87">
        <v>3361.7935000000002</v>
      </c>
      <c r="V14" s="87">
        <v>4801.1045999999997</v>
      </c>
      <c r="W14" s="87">
        <v>3881.9609999999998</v>
      </c>
      <c r="X14" s="87">
        <v>3717.9432000000002</v>
      </c>
      <c r="Y14" s="87">
        <v>3037.9324000000001</v>
      </c>
      <c r="Z14" s="87">
        <v>4610.6117000000004</v>
      </c>
      <c r="AA14" s="87">
        <v>2162.8319999999999</v>
      </c>
      <c r="AB14" s="87">
        <v>5680.0304999999998</v>
      </c>
      <c r="AC14" s="87">
        <v>5629.2353000000003</v>
      </c>
      <c r="AD14" s="87">
        <v>3162.7037</v>
      </c>
      <c r="AE14" s="87">
        <v>3621.8771999999999</v>
      </c>
      <c r="AF14" s="87">
        <v>4776.0717000000004</v>
      </c>
      <c r="AG14" s="87">
        <v>3442.8449999999998</v>
      </c>
      <c r="AH14" s="87">
        <v>1246.2979</v>
      </c>
      <c r="AI14" s="87">
        <v>2816.7366999999999</v>
      </c>
      <c r="AJ14" s="87">
        <v>2229.4322999999999</v>
      </c>
      <c r="AK14" s="87">
        <v>2490.0493999999999</v>
      </c>
      <c r="AL14" s="87">
        <v>3411.4234999999999</v>
      </c>
      <c r="AM14" s="87">
        <v>2907.7388999999998</v>
      </c>
      <c r="AN14" s="74"/>
      <c r="AO14" s="107">
        <v>41616</v>
      </c>
      <c r="AP14" s="87">
        <v>-1.8946730000000001</v>
      </c>
      <c r="AQ14" s="87">
        <v>-0.35078399999999998</v>
      </c>
      <c r="AR14" s="87">
        <v>-0.46767599999999998</v>
      </c>
      <c r="AS14" s="87">
        <v>-0.31520500000000001</v>
      </c>
      <c r="AT14" s="87">
        <v>0.52907599999999999</v>
      </c>
      <c r="AU14" s="87">
        <v>-0.96877800000000003</v>
      </c>
      <c r="AV14" s="87">
        <v>1.4946140000000001</v>
      </c>
      <c r="AW14" s="87">
        <v>0.35436400000000001</v>
      </c>
      <c r="AX14" s="87">
        <v>-2.3286630000000001</v>
      </c>
      <c r="AY14" s="87">
        <v>-2.0032519999999998</v>
      </c>
      <c r="AZ14" s="87">
        <v>-2.0065040000000001</v>
      </c>
      <c r="BA14" s="87">
        <v>-6.7166709999999998</v>
      </c>
      <c r="BB14" s="87">
        <v>2.5212020000000002</v>
      </c>
      <c r="BC14" s="87">
        <v>-2.368716</v>
      </c>
      <c r="BD14" s="87">
        <v>-3.304033</v>
      </c>
      <c r="BE14" s="87">
        <v>1.82219</v>
      </c>
      <c r="BF14" s="87">
        <v>-0.19920599999999999</v>
      </c>
      <c r="BG14" s="87">
        <v>-1.633119</v>
      </c>
      <c r="BH14" s="87">
        <v>-1.0164200000000001</v>
      </c>
      <c r="BI14" s="87">
        <v>0.58681399999999995</v>
      </c>
      <c r="BJ14" s="87">
        <v>0.76851000000000003</v>
      </c>
      <c r="BK14" s="87">
        <v>2.729085</v>
      </c>
      <c r="BL14" s="87">
        <v>-0.480628</v>
      </c>
      <c r="BM14" s="87">
        <v>0.57085699999999995</v>
      </c>
      <c r="BN14" s="87">
        <v>-5.9513829999999999</v>
      </c>
      <c r="BO14" s="87">
        <v>-5.4954169999999998</v>
      </c>
      <c r="BP14" s="87">
        <v>-8.2041419999999992</v>
      </c>
      <c r="BQ14" s="87">
        <v>-10.199521000000001</v>
      </c>
      <c r="BR14" s="228">
        <v>0.89319300000000001</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41623</v>
      </c>
      <c r="K15" s="87">
        <v>1996.0887</v>
      </c>
      <c r="L15" s="87">
        <v>1469.3322000000001</v>
      </c>
      <c r="M15" s="87">
        <v>3270.9142999999999</v>
      </c>
      <c r="N15" s="87">
        <v>1949.3371999999999</v>
      </c>
      <c r="O15" s="87">
        <v>1086.2136</v>
      </c>
      <c r="P15" s="87">
        <v>2682.1264000000001</v>
      </c>
      <c r="Q15" s="87">
        <v>2167.9944999999998</v>
      </c>
      <c r="R15" s="87">
        <v>3389.6008000000002</v>
      </c>
      <c r="S15" s="87">
        <v>1960.6124</v>
      </c>
      <c r="T15" s="87">
        <v>3395.3841000000002</v>
      </c>
      <c r="U15" s="87">
        <v>3349.2606000000001</v>
      </c>
      <c r="V15" s="87">
        <v>4705.5086000000001</v>
      </c>
      <c r="W15" s="87">
        <v>3873.1601000000001</v>
      </c>
      <c r="X15" s="87">
        <v>3733.6304</v>
      </c>
      <c r="Y15" s="87">
        <v>3124.4247</v>
      </c>
      <c r="Z15" s="87">
        <v>4844.8249999999998</v>
      </c>
      <c r="AA15" s="87">
        <v>2180.1983</v>
      </c>
      <c r="AB15" s="87">
        <v>5687.4529000000002</v>
      </c>
      <c r="AC15" s="87">
        <v>5605.0721000000003</v>
      </c>
      <c r="AD15" s="87">
        <v>3175.7017000000001</v>
      </c>
      <c r="AE15" s="87">
        <v>3506.4931999999999</v>
      </c>
      <c r="AF15" s="87">
        <v>4646.5808999999999</v>
      </c>
      <c r="AG15" s="87">
        <v>3441.2408999999998</v>
      </c>
      <c r="AH15" s="87">
        <v>1238.9158</v>
      </c>
      <c r="AI15" s="87">
        <v>2878.6448999999998</v>
      </c>
      <c r="AJ15" s="87">
        <v>2240.1433000000002</v>
      </c>
      <c r="AK15" s="87">
        <v>2564.2723000000001</v>
      </c>
      <c r="AL15" s="87">
        <v>3601.7847000000002</v>
      </c>
      <c r="AM15" s="87">
        <v>2917.7739000000001</v>
      </c>
      <c r="AN15" s="74"/>
      <c r="AO15" s="107">
        <v>41623</v>
      </c>
      <c r="AP15" s="87">
        <v>-1.0908659999999999</v>
      </c>
      <c r="AQ15" s="87">
        <v>-3.7528739999999998</v>
      </c>
      <c r="AR15" s="87">
        <v>-2.2716180000000001</v>
      </c>
      <c r="AS15" s="87">
        <v>-0.82470200000000005</v>
      </c>
      <c r="AT15" s="87">
        <v>-2.0601910000000001</v>
      </c>
      <c r="AU15" s="87">
        <v>1.1088499999999999</v>
      </c>
      <c r="AV15" s="87">
        <v>-0.69956600000000002</v>
      </c>
      <c r="AW15" s="87">
        <v>-1.4457979999999999</v>
      </c>
      <c r="AX15" s="87">
        <v>-0.27162399999999998</v>
      </c>
      <c r="AY15" s="87">
        <v>-4.1459999999999997E-2</v>
      </c>
      <c r="AZ15" s="87">
        <v>-0.37280400000000002</v>
      </c>
      <c r="BA15" s="87">
        <v>-1.991125</v>
      </c>
      <c r="BB15" s="87">
        <v>-0.226713</v>
      </c>
      <c r="BC15" s="87">
        <v>0.42193199999999997</v>
      </c>
      <c r="BD15" s="87">
        <v>2.8470780000000002</v>
      </c>
      <c r="BE15" s="87">
        <v>5.0798750000000004</v>
      </c>
      <c r="BF15" s="87">
        <v>0.80294299999999996</v>
      </c>
      <c r="BG15" s="87">
        <v>0.13067500000000001</v>
      </c>
      <c r="BH15" s="87">
        <v>-0.42924499999999999</v>
      </c>
      <c r="BI15" s="87">
        <v>0.41097699999999998</v>
      </c>
      <c r="BJ15" s="87">
        <v>-3.1857510000000002</v>
      </c>
      <c r="BK15" s="87">
        <v>-2.7112409999999998</v>
      </c>
      <c r="BL15" s="87">
        <v>-4.6592000000000001E-2</v>
      </c>
      <c r="BM15" s="87">
        <v>-0.59232200000000002</v>
      </c>
      <c r="BN15" s="87">
        <v>2.19787</v>
      </c>
      <c r="BO15" s="87">
        <v>0.48043599999999997</v>
      </c>
      <c r="BP15" s="87">
        <v>2.9807800000000002</v>
      </c>
      <c r="BQ15" s="87">
        <v>5.5801100000000003</v>
      </c>
      <c r="BR15" s="228">
        <v>0.34511399999999998</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41630</v>
      </c>
      <c r="K16" s="87">
        <v>1901.2360000000001</v>
      </c>
      <c r="L16" s="87">
        <v>1397.3036</v>
      </c>
      <c r="M16" s="87">
        <v>3067.8141000000001</v>
      </c>
      <c r="N16" s="87">
        <v>1863.5853999999999</v>
      </c>
      <c r="O16" s="87">
        <v>1040.4092000000001</v>
      </c>
      <c r="P16" s="87">
        <v>2555.7292000000002</v>
      </c>
      <c r="Q16" s="87">
        <v>2035.1801</v>
      </c>
      <c r="R16" s="87">
        <v>3204.2244000000001</v>
      </c>
      <c r="S16" s="87">
        <v>1880.2748999999999</v>
      </c>
      <c r="T16" s="87">
        <v>3218.4472999999998</v>
      </c>
      <c r="U16" s="87">
        <v>3197.2319000000002</v>
      </c>
      <c r="V16" s="87">
        <v>4402.2833000000001</v>
      </c>
      <c r="W16" s="87">
        <v>3595.355</v>
      </c>
      <c r="X16" s="87">
        <v>3552.3368999999998</v>
      </c>
      <c r="Y16" s="87">
        <v>2985.7204000000002</v>
      </c>
      <c r="Z16" s="87">
        <v>4517.9161999999997</v>
      </c>
      <c r="AA16" s="87">
        <v>2093.9016000000001</v>
      </c>
      <c r="AB16" s="87">
        <v>5596.6125000000002</v>
      </c>
      <c r="AC16" s="87">
        <v>5390.6584000000003</v>
      </c>
      <c r="AD16" s="87">
        <v>3039.1248000000001</v>
      </c>
      <c r="AE16" s="87">
        <v>3325.4312</v>
      </c>
      <c r="AF16" s="87">
        <v>4394.1337999999996</v>
      </c>
      <c r="AG16" s="87">
        <v>3234.1632</v>
      </c>
      <c r="AH16" s="87">
        <v>1181.806</v>
      </c>
      <c r="AI16" s="87">
        <v>2775.7013999999999</v>
      </c>
      <c r="AJ16" s="87">
        <v>2129.4735999999998</v>
      </c>
      <c r="AK16" s="87">
        <v>2459.6531</v>
      </c>
      <c r="AL16" s="87">
        <v>3374.9951999999998</v>
      </c>
      <c r="AM16" s="87">
        <v>2716.1640000000002</v>
      </c>
      <c r="AN16" s="74"/>
      <c r="AO16" s="107">
        <v>41630</v>
      </c>
      <c r="AP16" s="87">
        <v>-4.7519280000000004</v>
      </c>
      <c r="AQ16" s="87">
        <v>-4.9021319999999999</v>
      </c>
      <c r="AR16" s="87">
        <v>-6.2092790000000004</v>
      </c>
      <c r="AS16" s="87">
        <v>-4.3990229999999997</v>
      </c>
      <c r="AT16" s="87">
        <v>-4.2168869999999998</v>
      </c>
      <c r="AU16" s="87">
        <v>-4.712574</v>
      </c>
      <c r="AV16" s="87">
        <v>-6.1261409999999996</v>
      </c>
      <c r="AW16" s="87">
        <v>-5.4689740000000002</v>
      </c>
      <c r="AX16" s="87">
        <v>-4.0975720000000004</v>
      </c>
      <c r="AY16" s="87">
        <v>-5.2110979999999998</v>
      </c>
      <c r="AZ16" s="87">
        <v>-4.5391719999999998</v>
      </c>
      <c r="BA16" s="87">
        <v>-6.4440489999999997</v>
      </c>
      <c r="BB16" s="87">
        <v>-7.1725690000000002</v>
      </c>
      <c r="BC16" s="87">
        <v>-4.8556900000000001</v>
      </c>
      <c r="BD16" s="87">
        <v>-4.4393549999999999</v>
      </c>
      <c r="BE16" s="87">
        <v>-6.7475870000000002</v>
      </c>
      <c r="BF16" s="87">
        <v>-3.9582039999999998</v>
      </c>
      <c r="BG16" s="87">
        <v>-1.597207</v>
      </c>
      <c r="BH16" s="87">
        <v>-3.8253509999999999</v>
      </c>
      <c r="BI16" s="87">
        <v>-4.3006840000000004</v>
      </c>
      <c r="BJ16" s="87">
        <v>-5.1636199999999999</v>
      </c>
      <c r="BK16" s="87">
        <v>-5.4329650000000003</v>
      </c>
      <c r="BL16" s="87">
        <v>-6.0175299999999998</v>
      </c>
      <c r="BM16" s="87">
        <v>-4.6096599999999999</v>
      </c>
      <c r="BN16" s="87">
        <v>-3.5761099999999999</v>
      </c>
      <c r="BO16" s="87">
        <v>-4.940296</v>
      </c>
      <c r="BP16" s="87">
        <v>-4.079879</v>
      </c>
      <c r="BQ16" s="87">
        <v>-6.2965869999999997</v>
      </c>
      <c r="BR16" s="228">
        <v>-6.9097160000000004</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41637</v>
      </c>
      <c r="K17" s="87">
        <v>1918.3453999999999</v>
      </c>
      <c r="L17" s="87">
        <v>1367.2345</v>
      </c>
      <c r="M17" s="87">
        <v>3081.1957000000002</v>
      </c>
      <c r="N17" s="87">
        <v>1877.537</v>
      </c>
      <c r="O17" s="87">
        <v>1048.9936</v>
      </c>
      <c r="P17" s="87">
        <v>2588.5178000000001</v>
      </c>
      <c r="Q17" s="87">
        <v>2040.4244000000001</v>
      </c>
      <c r="R17" s="87">
        <v>3226.6623</v>
      </c>
      <c r="S17" s="87">
        <v>1914.7596000000001</v>
      </c>
      <c r="T17" s="87">
        <v>3323.6129999999998</v>
      </c>
      <c r="U17" s="87">
        <v>3291.7057</v>
      </c>
      <c r="V17" s="87">
        <v>4625.7587999999996</v>
      </c>
      <c r="W17" s="87">
        <v>3671.2327</v>
      </c>
      <c r="X17" s="87">
        <v>3523.0418</v>
      </c>
      <c r="Y17" s="87">
        <v>3020.6052</v>
      </c>
      <c r="Z17" s="87">
        <v>4643.3882000000003</v>
      </c>
      <c r="AA17" s="87">
        <v>2126.2224999999999</v>
      </c>
      <c r="AB17" s="87">
        <v>5761.7932000000001</v>
      </c>
      <c r="AC17" s="87">
        <v>5417.4425000000001</v>
      </c>
      <c r="AD17" s="87">
        <v>3059.4539</v>
      </c>
      <c r="AE17" s="87">
        <v>3337.07</v>
      </c>
      <c r="AF17" s="87">
        <v>4531.7295000000004</v>
      </c>
      <c r="AG17" s="87">
        <v>3239.1223</v>
      </c>
      <c r="AH17" s="87">
        <v>1176.3581999999999</v>
      </c>
      <c r="AI17" s="87">
        <v>2879.8047000000001</v>
      </c>
      <c r="AJ17" s="87">
        <v>2149.2174</v>
      </c>
      <c r="AK17" s="87">
        <v>2597.1513</v>
      </c>
      <c r="AL17" s="87">
        <v>3409.7492999999999</v>
      </c>
      <c r="AM17" s="87">
        <v>2704.0598</v>
      </c>
      <c r="AN17" s="74"/>
      <c r="AO17" s="107">
        <v>41637</v>
      </c>
      <c r="AP17" s="87">
        <v>0.89990899999999996</v>
      </c>
      <c r="AQ17" s="87">
        <v>-2.1519370000000002</v>
      </c>
      <c r="AR17" s="87">
        <v>0.436193</v>
      </c>
      <c r="AS17" s="87">
        <v>0.74864299999999995</v>
      </c>
      <c r="AT17" s="87">
        <v>0.825098</v>
      </c>
      <c r="AU17" s="87">
        <v>1.282945</v>
      </c>
      <c r="AV17" s="87">
        <v>0.25768200000000002</v>
      </c>
      <c r="AW17" s="87">
        <v>0.70025999999999999</v>
      </c>
      <c r="AX17" s="87">
        <v>1.8340240000000001</v>
      </c>
      <c r="AY17" s="87">
        <v>3.2675909999999999</v>
      </c>
      <c r="AZ17" s="87">
        <v>2.9548619999999999</v>
      </c>
      <c r="BA17" s="87">
        <v>5.0763540000000003</v>
      </c>
      <c r="BB17" s="87">
        <v>2.1104370000000001</v>
      </c>
      <c r="BC17" s="87">
        <v>-0.82467100000000004</v>
      </c>
      <c r="BD17" s="87">
        <v>1.168388</v>
      </c>
      <c r="BE17" s="87">
        <v>2.7772100000000002</v>
      </c>
      <c r="BF17" s="87">
        <v>1.5435730000000001</v>
      </c>
      <c r="BG17" s="87">
        <v>2.951441</v>
      </c>
      <c r="BH17" s="87">
        <v>0.496861</v>
      </c>
      <c r="BI17" s="87">
        <v>0.66891299999999998</v>
      </c>
      <c r="BJ17" s="87">
        <v>0.34999400000000003</v>
      </c>
      <c r="BK17" s="87">
        <v>3.1313499999999999</v>
      </c>
      <c r="BL17" s="87">
        <v>0.153335</v>
      </c>
      <c r="BM17" s="87">
        <v>-0.46097199999999999</v>
      </c>
      <c r="BN17" s="87">
        <v>3.7505220000000001</v>
      </c>
      <c r="BO17" s="87">
        <v>0.92716799999999999</v>
      </c>
      <c r="BP17" s="87">
        <v>5.5901459999999998</v>
      </c>
      <c r="BQ17" s="87">
        <v>1.0297529999999999</v>
      </c>
      <c r="BR17" s="228">
        <v>-0.44563599999999998</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41644</v>
      </c>
      <c r="K18" s="87">
        <v>1908.2560000000001</v>
      </c>
      <c r="L18" s="87">
        <v>1335.1654000000001</v>
      </c>
      <c r="M18" s="87">
        <v>3105.5095999999999</v>
      </c>
      <c r="N18" s="87">
        <v>1866.3928000000001</v>
      </c>
      <c r="O18" s="87">
        <v>1070.8864000000001</v>
      </c>
      <c r="P18" s="87">
        <v>2604.0729000000001</v>
      </c>
      <c r="Q18" s="87">
        <v>2012.9766</v>
      </c>
      <c r="R18" s="87">
        <v>3162.6565000000001</v>
      </c>
      <c r="S18" s="87">
        <v>1931.6792</v>
      </c>
      <c r="T18" s="87">
        <v>3362.8656000000001</v>
      </c>
      <c r="U18" s="87">
        <v>3367.8476999999998</v>
      </c>
      <c r="V18" s="87">
        <v>4605.1620000000003</v>
      </c>
      <c r="W18" s="87">
        <v>3621.5511000000001</v>
      </c>
      <c r="X18" s="87">
        <v>3524.4023000000002</v>
      </c>
      <c r="Y18" s="87">
        <v>3065.0659999999998</v>
      </c>
      <c r="Z18" s="87">
        <v>4569.7806</v>
      </c>
      <c r="AA18" s="87">
        <v>2115.3800999999999</v>
      </c>
      <c r="AB18" s="87">
        <v>5884.6707999999999</v>
      </c>
      <c r="AC18" s="87">
        <v>5347.4906000000001</v>
      </c>
      <c r="AD18" s="87">
        <v>3100.5751</v>
      </c>
      <c r="AE18" s="87">
        <v>3314.3022999999998</v>
      </c>
      <c r="AF18" s="87">
        <v>4439.2992000000004</v>
      </c>
      <c r="AG18" s="87">
        <v>3208.6338999999998</v>
      </c>
      <c r="AH18" s="87">
        <v>1171.1452999999999</v>
      </c>
      <c r="AI18" s="87">
        <v>2962.7069999999999</v>
      </c>
      <c r="AJ18" s="87">
        <v>2203.8096</v>
      </c>
      <c r="AK18" s="87">
        <v>2684.8643000000002</v>
      </c>
      <c r="AL18" s="87">
        <v>3567.5282999999999</v>
      </c>
      <c r="AM18" s="87">
        <v>2699.6143999999999</v>
      </c>
      <c r="AN18" s="74"/>
      <c r="AO18" s="107">
        <v>41644</v>
      </c>
      <c r="AP18" s="87">
        <v>-0.52594300000000005</v>
      </c>
      <c r="AQ18" s="87">
        <v>-2.345545</v>
      </c>
      <c r="AR18" s="87">
        <v>0.78910599999999997</v>
      </c>
      <c r="AS18" s="87">
        <v>-0.59355400000000003</v>
      </c>
      <c r="AT18" s="87">
        <v>2.0870289999999998</v>
      </c>
      <c r="AU18" s="87">
        <v>0.60092699999999999</v>
      </c>
      <c r="AV18" s="87">
        <v>-1.3452010000000001</v>
      </c>
      <c r="AW18" s="87">
        <v>-1.983654</v>
      </c>
      <c r="AX18" s="87">
        <v>0.88364100000000001</v>
      </c>
      <c r="AY18" s="87">
        <v>1.181022</v>
      </c>
      <c r="AZ18" s="87">
        <v>2.3131469999999998</v>
      </c>
      <c r="BA18" s="87">
        <v>-0.44526300000000002</v>
      </c>
      <c r="BB18" s="87">
        <v>-1.3532679999999999</v>
      </c>
      <c r="BC18" s="87">
        <v>3.8616999999999999E-2</v>
      </c>
      <c r="BD18" s="87">
        <v>1.4719169999999999</v>
      </c>
      <c r="BE18" s="87">
        <v>-1.585213</v>
      </c>
      <c r="BF18" s="87">
        <v>-0.50993699999999997</v>
      </c>
      <c r="BG18" s="87">
        <v>2.132628</v>
      </c>
      <c r="BH18" s="87">
        <v>-1.2912349999999999</v>
      </c>
      <c r="BI18" s="87">
        <v>1.3440700000000001</v>
      </c>
      <c r="BJ18" s="87">
        <v>-0.68226600000000004</v>
      </c>
      <c r="BK18" s="87">
        <v>-2.039625</v>
      </c>
      <c r="BL18" s="87">
        <v>-0.94125499999999995</v>
      </c>
      <c r="BM18" s="87">
        <v>-0.44313900000000001</v>
      </c>
      <c r="BN18" s="87">
        <v>2.8787470000000002</v>
      </c>
      <c r="BO18" s="87">
        <v>2.5400969999999998</v>
      </c>
      <c r="BP18" s="87">
        <v>3.3772769999999999</v>
      </c>
      <c r="BQ18" s="87">
        <v>4.6272900000000003</v>
      </c>
      <c r="BR18" s="228">
        <v>-0.16439699999999999</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41651</v>
      </c>
      <c r="K19" s="87">
        <v>1880.7247</v>
      </c>
      <c r="L19" s="87">
        <v>1242.876</v>
      </c>
      <c r="M19" s="87">
        <v>2926.2671999999998</v>
      </c>
      <c r="N19" s="87">
        <v>1790.2656999999999</v>
      </c>
      <c r="O19" s="87">
        <v>996.17079999999999</v>
      </c>
      <c r="P19" s="87">
        <v>2431.0201000000002</v>
      </c>
      <c r="Q19" s="87">
        <v>1876.4350999999999</v>
      </c>
      <c r="R19" s="87">
        <v>2955.2458000000001</v>
      </c>
      <c r="S19" s="87">
        <v>1873.6764000000001</v>
      </c>
      <c r="T19" s="87">
        <v>3169.2507999999998</v>
      </c>
      <c r="U19" s="87">
        <v>3282.8388</v>
      </c>
      <c r="V19" s="87">
        <v>4311.1082999999999</v>
      </c>
      <c r="W19" s="87">
        <v>3414.8251</v>
      </c>
      <c r="X19" s="87">
        <v>3338.4866000000002</v>
      </c>
      <c r="Y19" s="87">
        <v>2967.7797</v>
      </c>
      <c r="Z19" s="87">
        <v>4461.5334000000003</v>
      </c>
      <c r="AA19" s="87">
        <v>1967.4419</v>
      </c>
      <c r="AB19" s="87">
        <v>5702.6328999999996</v>
      </c>
      <c r="AC19" s="87">
        <v>5223.4688999999998</v>
      </c>
      <c r="AD19" s="87">
        <v>2875.5337</v>
      </c>
      <c r="AE19" s="87">
        <v>3300.3832000000002</v>
      </c>
      <c r="AF19" s="87">
        <v>4283.3296</v>
      </c>
      <c r="AG19" s="87">
        <v>3006.6558</v>
      </c>
      <c r="AH19" s="87">
        <v>1104.1447000000001</v>
      </c>
      <c r="AI19" s="87">
        <v>2827.4450000000002</v>
      </c>
      <c r="AJ19" s="87">
        <v>2138.1235999999999</v>
      </c>
      <c r="AK19" s="87">
        <v>2608.0938999999998</v>
      </c>
      <c r="AL19" s="87">
        <v>3591.4169999999999</v>
      </c>
      <c r="AM19" s="87">
        <v>2521.9458</v>
      </c>
      <c r="AN19" s="74"/>
      <c r="AO19" s="107">
        <v>41651</v>
      </c>
      <c r="AP19" s="87">
        <v>-1.442747</v>
      </c>
      <c r="AQ19" s="87">
        <v>-6.9122070000000004</v>
      </c>
      <c r="AR19" s="87">
        <v>-5.7717549999999997</v>
      </c>
      <c r="AS19" s="87">
        <v>-4.0788359999999999</v>
      </c>
      <c r="AT19" s="87">
        <v>-6.9769870000000003</v>
      </c>
      <c r="AU19" s="87">
        <v>-6.645467</v>
      </c>
      <c r="AV19" s="87">
        <v>-6.7830640000000004</v>
      </c>
      <c r="AW19" s="87">
        <v>-6.5581170000000002</v>
      </c>
      <c r="AX19" s="87">
        <v>-3.0027140000000001</v>
      </c>
      <c r="AY19" s="87">
        <v>-5.7574350000000001</v>
      </c>
      <c r="AZ19" s="87">
        <v>-2.5241310000000001</v>
      </c>
      <c r="BA19" s="87">
        <v>-6.3853059999999999</v>
      </c>
      <c r="BB19" s="87">
        <v>-5.7082170000000003</v>
      </c>
      <c r="BC19" s="87">
        <v>-5.275099</v>
      </c>
      <c r="BD19" s="87">
        <v>-3.1740360000000001</v>
      </c>
      <c r="BE19" s="87">
        <v>-2.3687610000000001</v>
      </c>
      <c r="BF19" s="87">
        <v>-6.9934570000000003</v>
      </c>
      <c r="BG19" s="87">
        <v>-3.0934249999999999</v>
      </c>
      <c r="BH19" s="87">
        <v>-2.3192499999999998</v>
      </c>
      <c r="BI19" s="87">
        <v>-7.2580539999999996</v>
      </c>
      <c r="BJ19" s="87">
        <v>-0.41997099999999998</v>
      </c>
      <c r="BK19" s="87">
        <v>-3.5133830000000001</v>
      </c>
      <c r="BL19" s="87">
        <v>-6.2948320000000004</v>
      </c>
      <c r="BM19" s="87">
        <v>-5.7209469999999998</v>
      </c>
      <c r="BN19" s="87">
        <v>-4.5654870000000001</v>
      </c>
      <c r="BO19" s="87">
        <v>-2.980566</v>
      </c>
      <c r="BP19" s="87">
        <v>-2.8593769999999998</v>
      </c>
      <c r="BQ19" s="87">
        <v>0.66961499999999996</v>
      </c>
      <c r="BR19" s="228">
        <v>-6.5812580000000001</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41658</v>
      </c>
      <c r="K20" s="87">
        <v>1876.1007</v>
      </c>
      <c r="L20" s="87">
        <v>1213.7475999999999</v>
      </c>
      <c r="M20" s="87">
        <v>2936.0639000000001</v>
      </c>
      <c r="N20" s="87">
        <v>1770.8003000000001</v>
      </c>
      <c r="O20" s="87">
        <v>987.46190000000001</v>
      </c>
      <c r="P20" s="87">
        <v>2435.6623</v>
      </c>
      <c r="Q20" s="87">
        <v>1870.9123</v>
      </c>
      <c r="R20" s="87">
        <v>2901.9940999999999</v>
      </c>
      <c r="S20" s="87">
        <v>1915.5506</v>
      </c>
      <c r="T20" s="87">
        <v>3221.2366999999999</v>
      </c>
      <c r="U20" s="87">
        <v>3322.6478999999999</v>
      </c>
      <c r="V20" s="87">
        <v>4356.1451999999999</v>
      </c>
      <c r="W20" s="87">
        <v>3415.4128000000001</v>
      </c>
      <c r="X20" s="87">
        <v>3363.0763999999999</v>
      </c>
      <c r="Y20" s="87">
        <v>2970.4933000000001</v>
      </c>
      <c r="Z20" s="87">
        <v>4504.2457999999997</v>
      </c>
      <c r="AA20" s="87">
        <v>1987.5788</v>
      </c>
      <c r="AB20" s="87">
        <v>5746.7633999999998</v>
      </c>
      <c r="AC20" s="87">
        <v>5203.1170000000002</v>
      </c>
      <c r="AD20" s="87">
        <v>2877.5524</v>
      </c>
      <c r="AE20" s="87">
        <v>3207.2964999999999</v>
      </c>
      <c r="AF20" s="87">
        <v>4329.4629999999997</v>
      </c>
      <c r="AG20" s="87">
        <v>2962.6869000000002</v>
      </c>
      <c r="AH20" s="87">
        <v>1092.2618</v>
      </c>
      <c r="AI20" s="87">
        <v>2883.5012999999999</v>
      </c>
      <c r="AJ20" s="87">
        <v>2157.4580000000001</v>
      </c>
      <c r="AK20" s="87">
        <v>2694.3395999999998</v>
      </c>
      <c r="AL20" s="87">
        <v>3715.3400999999999</v>
      </c>
      <c r="AM20" s="87">
        <v>2584.0659999999998</v>
      </c>
      <c r="AN20" s="74"/>
      <c r="AO20" s="107">
        <v>41658</v>
      </c>
      <c r="AP20" s="87">
        <v>-0.245863</v>
      </c>
      <c r="AQ20" s="87">
        <v>-2.343629</v>
      </c>
      <c r="AR20" s="87">
        <v>0.334785</v>
      </c>
      <c r="AS20" s="87">
        <v>-1.087291</v>
      </c>
      <c r="AT20" s="87">
        <v>-0.87423799999999996</v>
      </c>
      <c r="AU20" s="87">
        <v>0.19095699999999999</v>
      </c>
      <c r="AV20" s="87">
        <v>-0.29432399999999997</v>
      </c>
      <c r="AW20" s="87">
        <v>-1.801938</v>
      </c>
      <c r="AX20" s="87">
        <v>2.2348680000000001</v>
      </c>
      <c r="AY20" s="87">
        <v>1.6403209999999999</v>
      </c>
      <c r="AZ20" s="87">
        <v>1.2126429999999999</v>
      </c>
      <c r="BA20" s="87">
        <v>1.0446709999999999</v>
      </c>
      <c r="BB20" s="87">
        <v>1.721E-2</v>
      </c>
      <c r="BC20" s="87">
        <v>0.73655499999999996</v>
      </c>
      <c r="BD20" s="87">
        <v>9.1435000000000002E-2</v>
      </c>
      <c r="BE20" s="87">
        <v>0.95734799999999998</v>
      </c>
      <c r="BF20" s="87">
        <v>1.0235069999999999</v>
      </c>
      <c r="BG20" s="87">
        <v>0.77386200000000005</v>
      </c>
      <c r="BH20" s="87">
        <v>-0.38962400000000003</v>
      </c>
      <c r="BI20" s="87">
        <v>7.0203000000000002E-2</v>
      </c>
      <c r="BJ20" s="87">
        <v>-2.8204820000000002</v>
      </c>
      <c r="BK20" s="87">
        <v>1.077045</v>
      </c>
      <c r="BL20" s="87">
        <v>-1.462386</v>
      </c>
      <c r="BM20" s="87">
        <v>-1.076209</v>
      </c>
      <c r="BN20" s="87">
        <v>1.982578</v>
      </c>
      <c r="BO20" s="87">
        <v>0.90427000000000002</v>
      </c>
      <c r="BP20" s="87">
        <v>3.306848</v>
      </c>
      <c r="BQ20" s="87">
        <v>3.4505349999999999</v>
      </c>
      <c r="BR20" s="228">
        <v>2.4631850000000002</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41665</v>
      </c>
      <c r="K21" s="87">
        <v>1913.6143999999999</v>
      </c>
      <c r="L21" s="87">
        <v>1243.4436000000001</v>
      </c>
      <c r="M21" s="87">
        <v>3035.9112</v>
      </c>
      <c r="N21" s="87">
        <v>1838.1674</v>
      </c>
      <c r="O21" s="87">
        <v>1012.9367999999999</v>
      </c>
      <c r="P21" s="87">
        <v>2539.0209</v>
      </c>
      <c r="Q21" s="87">
        <v>1947.9892</v>
      </c>
      <c r="R21" s="87">
        <v>3028.06</v>
      </c>
      <c r="S21" s="87">
        <v>2058.0641000000001</v>
      </c>
      <c r="T21" s="87">
        <v>3383.3930999999998</v>
      </c>
      <c r="U21" s="87">
        <v>3506.5709000000002</v>
      </c>
      <c r="V21" s="87">
        <v>4600.6974</v>
      </c>
      <c r="W21" s="87">
        <v>3579.7532000000001</v>
      </c>
      <c r="X21" s="87">
        <v>3573.8571000000002</v>
      </c>
      <c r="Y21" s="87">
        <v>3188.8049999999998</v>
      </c>
      <c r="Z21" s="87">
        <v>4756.9494000000004</v>
      </c>
      <c r="AA21" s="87">
        <v>2069.0682000000002</v>
      </c>
      <c r="AB21" s="87">
        <v>5937.4629000000004</v>
      </c>
      <c r="AC21" s="87">
        <v>5360.4309000000003</v>
      </c>
      <c r="AD21" s="87">
        <v>2976.3910999999998</v>
      </c>
      <c r="AE21" s="87">
        <v>3218.5304999999998</v>
      </c>
      <c r="AF21" s="87">
        <v>4436.2345999999998</v>
      </c>
      <c r="AG21" s="87">
        <v>3210.3910000000001</v>
      </c>
      <c r="AH21" s="87">
        <v>1135.9734000000001</v>
      </c>
      <c r="AI21" s="87">
        <v>3019.1705999999999</v>
      </c>
      <c r="AJ21" s="87">
        <v>2316.8321000000001</v>
      </c>
      <c r="AK21" s="87">
        <v>2963.9162999999999</v>
      </c>
      <c r="AL21" s="87">
        <v>4086.8625000000002</v>
      </c>
      <c r="AM21" s="87">
        <v>2731.4621000000002</v>
      </c>
      <c r="AN21" s="74"/>
      <c r="AO21" s="107">
        <v>41665</v>
      </c>
      <c r="AP21" s="87">
        <v>1.999557</v>
      </c>
      <c r="AQ21" s="87">
        <v>2.446637</v>
      </c>
      <c r="AR21" s="87">
        <v>3.4007200000000002</v>
      </c>
      <c r="AS21" s="87">
        <v>3.8043309999999999</v>
      </c>
      <c r="AT21" s="87">
        <v>2.5798359999999998</v>
      </c>
      <c r="AU21" s="87">
        <v>4.2435520000000002</v>
      </c>
      <c r="AV21" s="87">
        <v>4.1197489999999997</v>
      </c>
      <c r="AW21" s="87">
        <v>4.3441130000000001</v>
      </c>
      <c r="AX21" s="87">
        <v>7.439819</v>
      </c>
      <c r="AY21" s="87">
        <v>5.0339799999999997</v>
      </c>
      <c r="AZ21" s="87">
        <v>5.5354349999999997</v>
      </c>
      <c r="BA21" s="87">
        <v>5.6139590000000004</v>
      </c>
      <c r="BB21" s="87">
        <v>4.8117289999999997</v>
      </c>
      <c r="BC21" s="87">
        <v>6.2674969999999997</v>
      </c>
      <c r="BD21" s="87">
        <v>7.349342</v>
      </c>
      <c r="BE21" s="87">
        <v>5.6103420000000002</v>
      </c>
      <c r="BF21" s="87">
        <v>4.099933</v>
      </c>
      <c r="BG21" s="87">
        <v>3.318381</v>
      </c>
      <c r="BH21" s="87">
        <v>3.0234549999999998</v>
      </c>
      <c r="BI21" s="87">
        <v>3.4348179999999999</v>
      </c>
      <c r="BJ21" s="87">
        <v>0.35026400000000002</v>
      </c>
      <c r="BK21" s="87">
        <v>2.4661629999999999</v>
      </c>
      <c r="BL21" s="87">
        <v>8.360792</v>
      </c>
      <c r="BM21" s="87">
        <v>4.0019340000000003</v>
      </c>
      <c r="BN21" s="87">
        <v>4.7050200000000002</v>
      </c>
      <c r="BO21" s="87">
        <v>7.387124</v>
      </c>
      <c r="BP21" s="87">
        <v>10.005298</v>
      </c>
      <c r="BQ21" s="87">
        <v>9.9996880000000008</v>
      </c>
      <c r="BR21" s="228">
        <v>5.7040379999999997</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41672</v>
      </c>
      <c r="K22" s="87">
        <v>1868.8630000000001</v>
      </c>
      <c r="L22" s="87">
        <v>1199.4109000000001</v>
      </c>
      <c r="M22" s="87">
        <v>2990.0542</v>
      </c>
      <c r="N22" s="87">
        <v>1812.5723</v>
      </c>
      <c r="O22" s="87">
        <v>998.601</v>
      </c>
      <c r="P22" s="87">
        <v>2502.3011000000001</v>
      </c>
      <c r="Q22" s="87">
        <v>1898.1152</v>
      </c>
      <c r="R22" s="87">
        <v>2961.6140999999998</v>
      </c>
      <c r="S22" s="87">
        <v>2061.0814</v>
      </c>
      <c r="T22" s="87">
        <v>3345.8753000000002</v>
      </c>
      <c r="U22" s="87">
        <v>3482.7545</v>
      </c>
      <c r="V22" s="87">
        <v>4743.6378999999997</v>
      </c>
      <c r="W22" s="87">
        <v>3550.768</v>
      </c>
      <c r="X22" s="87">
        <v>3583.7339999999999</v>
      </c>
      <c r="Y22" s="87">
        <v>3191.3445999999999</v>
      </c>
      <c r="Z22" s="87">
        <v>4642.0801000000001</v>
      </c>
      <c r="AA22" s="87">
        <v>2088.9783000000002</v>
      </c>
      <c r="AB22" s="87">
        <v>5943.9405999999999</v>
      </c>
      <c r="AC22" s="87">
        <v>5093.8991999999998</v>
      </c>
      <c r="AD22" s="87">
        <v>2886.1646000000001</v>
      </c>
      <c r="AE22" s="87">
        <v>3234.2955000000002</v>
      </c>
      <c r="AF22" s="87">
        <v>4306.3392000000003</v>
      </c>
      <c r="AG22" s="87">
        <v>3126.1293000000001</v>
      </c>
      <c r="AH22" s="87">
        <v>1132.6198999999999</v>
      </c>
      <c r="AI22" s="87">
        <v>2973.66</v>
      </c>
      <c r="AJ22" s="87">
        <v>2348.4225999999999</v>
      </c>
      <c r="AK22" s="87">
        <v>3073.2883999999999</v>
      </c>
      <c r="AL22" s="87">
        <v>4166.8410000000003</v>
      </c>
      <c r="AM22" s="87">
        <v>2760.1578</v>
      </c>
      <c r="AN22" s="74"/>
      <c r="AO22" s="107">
        <v>41672</v>
      </c>
      <c r="AP22" s="87">
        <v>-2.3385799999999999</v>
      </c>
      <c r="AQ22" s="87">
        <v>-3.5411899999999998</v>
      </c>
      <c r="AR22" s="87">
        <v>-1.510486</v>
      </c>
      <c r="AS22" s="87">
        <v>-1.392425</v>
      </c>
      <c r="AT22" s="87">
        <v>-1.4152709999999999</v>
      </c>
      <c r="AU22" s="87">
        <v>-1.4462189999999999</v>
      </c>
      <c r="AV22" s="87">
        <v>-2.5602809999999998</v>
      </c>
      <c r="AW22" s="87">
        <v>-2.1943389999999998</v>
      </c>
      <c r="AX22" s="87">
        <v>0.14660899999999999</v>
      </c>
      <c r="AY22" s="87">
        <v>-1.108881</v>
      </c>
      <c r="AZ22" s="87">
        <v>-0.67919300000000005</v>
      </c>
      <c r="BA22" s="87">
        <v>3.1069309999999999</v>
      </c>
      <c r="BB22" s="87">
        <v>-0.80969800000000003</v>
      </c>
      <c r="BC22" s="87">
        <v>0.27636500000000003</v>
      </c>
      <c r="BD22" s="87">
        <v>7.9641000000000003E-2</v>
      </c>
      <c r="BE22" s="87">
        <v>-2.414768</v>
      </c>
      <c r="BF22" s="87">
        <v>0.96227399999999996</v>
      </c>
      <c r="BG22" s="87">
        <v>0.109099</v>
      </c>
      <c r="BH22" s="87">
        <v>-4.972207</v>
      </c>
      <c r="BI22" s="87">
        <v>-3.031406</v>
      </c>
      <c r="BJ22" s="87">
        <v>0.48981999999999998</v>
      </c>
      <c r="BK22" s="87">
        <v>-2.9280550000000001</v>
      </c>
      <c r="BL22" s="87">
        <v>-2.6246550000000002</v>
      </c>
      <c r="BM22" s="87">
        <v>-0.295209</v>
      </c>
      <c r="BN22" s="87">
        <v>-1.507387</v>
      </c>
      <c r="BO22" s="87">
        <v>1.363521</v>
      </c>
      <c r="BP22" s="87">
        <v>3.690121</v>
      </c>
      <c r="BQ22" s="87">
        <v>1.956966</v>
      </c>
      <c r="BR22" s="228">
        <v>1.050562</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41679</v>
      </c>
      <c r="K23" s="87">
        <v>1892.2844</v>
      </c>
      <c r="L23" s="87">
        <v>1209.7085999999999</v>
      </c>
      <c r="M23" s="87">
        <v>3013.7656999999999</v>
      </c>
      <c r="N23" s="87">
        <v>1830.5026</v>
      </c>
      <c r="O23" s="87">
        <v>1005.3548</v>
      </c>
      <c r="P23" s="87">
        <v>2546.6808000000001</v>
      </c>
      <c r="Q23" s="87">
        <v>1908.6729</v>
      </c>
      <c r="R23" s="87">
        <v>3036.8218000000002</v>
      </c>
      <c r="S23" s="87">
        <v>2096.2267999999999</v>
      </c>
      <c r="T23" s="87">
        <v>3422.8444</v>
      </c>
      <c r="U23" s="87">
        <v>3537.9866000000002</v>
      </c>
      <c r="V23" s="87">
        <v>4920.4727999999996</v>
      </c>
      <c r="W23" s="87">
        <v>3576.5248000000001</v>
      </c>
      <c r="X23" s="87">
        <v>3601.0421999999999</v>
      </c>
      <c r="Y23" s="87">
        <v>3256.8535000000002</v>
      </c>
      <c r="Z23" s="87">
        <v>4742.0761000000002</v>
      </c>
      <c r="AA23" s="87">
        <v>2126.3044</v>
      </c>
      <c r="AB23" s="87">
        <v>5982.5324000000001</v>
      </c>
      <c r="AC23" s="87">
        <v>5154.51</v>
      </c>
      <c r="AD23" s="87">
        <v>2944.0924</v>
      </c>
      <c r="AE23" s="87">
        <v>3222.1496999999999</v>
      </c>
      <c r="AF23" s="87">
        <v>4288.8509000000004</v>
      </c>
      <c r="AG23" s="87">
        <v>3147.0493000000001</v>
      </c>
      <c r="AH23" s="87">
        <v>1139.3409999999999</v>
      </c>
      <c r="AI23" s="87">
        <v>3069.6219999999998</v>
      </c>
      <c r="AJ23" s="87">
        <v>2418.1556</v>
      </c>
      <c r="AK23" s="87">
        <v>3153.1163999999999</v>
      </c>
      <c r="AL23" s="87">
        <v>4291.3302000000003</v>
      </c>
      <c r="AM23" s="87">
        <v>2811.4591999999998</v>
      </c>
      <c r="AN23" s="74"/>
      <c r="AO23" s="107">
        <v>41679</v>
      </c>
      <c r="AP23" s="87">
        <v>1.2532430000000001</v>
      </c>
      <c r="AQ23" s="87">
        <v>0.85856299999999997</v>
      </c>
      <c r="AR23" s="87">
        <v>0.79301200000000005</v>
      </c>
      <c r="AS23" s="87">
        <v>0.98921800000000004</v>
      </c>
      <c r="AT23" s="87">
        <v>0.67632599999999998</v>
      </c>
      <c r="AU23" s="87">
        <v>1.7735559999999999</v>
      </c>
      <c r="AV23" s="87">
        <v>0.55622000000000005</v>
      </c>
      <c r="AW23" s="87">
        <v>2.5394160000000001</v>
      </c>
      <c r="AX23" s="87">
        <v>1.705192</v>
      </c>
      <c r="AY23" s="87">
        <v>2.3004169999999999</v>
      </c>
      <c r="AZ23" s="87">
        <v>1.585874</v>
      </c>
      <c r="BA23" s="87">
        <v>3.727833</v>
      </c>
      <c r="BB23" s="87">
        <v>0.725387</v>
      </c>
      <c r="BC23" s="87">
        <v>0.48296600000000001</v>
      </c>
      <c r="BD23" s="87">
        <v>2.052705</v>
      </c>
      <c r="BE23" s="87">
        <v>2.154121</v>
      </c>
      <c r="BF23" s="87">
        <v>1.7868109999999999</v>
      </c>
      <c r="BG23" s="87">
        <v>0.64926300000000003</v>
      </c>
      <c r="BH23" s="87">
        <v>1.18987</v>
      </c>
      <c r="BI23" s="87">
        <v>2.0070860000000001</v>
      </c>
      <c r="BJ23" s="87">
        <v>-0.37553199999999998</v>
      </c>
      <c r="BK23" s="87">
        <v>-0.40610600000000002</v>
      </c>
      <c r="BL23" s="87">
        <v>0.66919799999999996</v>
      </c>
      <c r="BM23" s="87">
        <v>0.59341200000000005</v>
      </c>
      <c r="BN23" s="87">
        <v>3.2270669999999999</v>
      </c>
      <c r="BO23" s="87">
        <v>2.9693550000000002</v>
      </c>
      <c r="BP23" s="87">
        <v>2.5974780000000002</v>
      </c>
      <c r="BQ23" s="87">
        <v>2.987616</v>
      </c>
      <c r="BR23" s="228">
        <v>1.8586400000000001</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41686</v>
      </c>
      <c r="K24" s="87">
        <v>1963.8964000000001</v>
      </c>
      <c r="L24" s="87">
        <v>1255.5886</v>
      </c>
      <c r="M24" s="87">
        <v>3216.1226000000001</v>
      </c>
      <c r="N24" s="87">
        <v>1902.4503</v>
      </c>
      <c r="O24" s="87">
        <v>1046.5907999999999</v>
      </c>
      <c r="P24" s="87">
        <v>2692.2026000000001</v>
      </c>
      <c r="Q24" s="87">
        <v>1995.1139000000001</v>
      </c>
      <c r="R24" s="87">
        <v>3137.1206000000002</v>
      </c>
      <c r="S24" s="87">
        <v>2172.4313000000002</v>
      </c>
      <c r="T24" s="87">
        <v>3571.8643000000002</v>
      </c>
      <c r="U24" s="87">
        <v>3780.3054000000002</v>
      </c>
      <c r="V24" s="87">
        <v>4847.8343999999997</v>
      </c>
      <c r="W24" s="87">
        <v>3837.6574999999998</v>
      </c>
      <c r="X24" s="87">
        <v>3757.2329</v>
      </c>
      <c r="Y24" s="87">
        <v>3482.3910999999998</v>
      </c>
      <c r="Z24" s="87">
        <v>4860.4456</v>
      </c>
      <c r="AA24" s="87">
        <v>2248.6129999999998</v>
      </c>
      <c r="AB24" s="87">
        <v>6263.1210000000001</v>
      </c>
      <c r="AC24" s="87">
        <v>5394.4294</v>
      </c>
      <c r="AD24" s="87">
        <v>3105.5065</v>
      </c>
      <c r="AE24" s="87">
        <v>3377.3935999999999</v>
      </c>
      <c r="AF24" s="87">
        <v>4391.8935000000001</v>
      </c>
      <c r="AG24" s="87">
        <v>3254.0675000000001</v>
      </c>
      <c r="AH24" s="87">
        <v>1210.4051999999999</v>
      </c>
      <c r="AI24" s="87">
        <v>3223.2944000000002</v>
      </c>
      <c r="AJ24" s="87">
        <v>2454.0450999999998</v>
      </c>
      <c r="AK24" s="87">
        <v>3164.1574999999998</v>
      </c>
      <c r="AL24" s="87">
        <v>4125.0940000000001</v>
      </c>
      <c r="AM24" s="87">
        <v>2954.0401999999999</v>
      </c>
      <c r="AN24" s="74"/>
      <c r="AO24" s="107">
        <v>41686</v>
      </c>
      <c r="AP24" s="87">
        <v>3.784421</v>
      </c>
      <c r="AQ24" s="87">
        <v>3.7926489999999999</v>
      </c>
      <c r="AR24" s="87">
        <v>6.7144199999999996</v>
      </c>
      <c r="AS24" s="87">
        <v>3.9304890000000001</v>
      </c>
      <c r="AT24" s="87">
        <v>4.1016370000000002</v>
      </c>
      <c r="AU24" s="87">
        <v>5.714175</v>
      </c>
      <c r="AV24" s="87">
        <v>4.5288539999999999</v>
      </c>
      <c r="AW24" s="87">
        <v>3.302756</v>
      </c>
      <c r="AX24" s="87">
        <v>3.6353179999999998</v>
      </c>
      <c r="AY24" s="87">
        <v>4.3536859999999997</v>
      </c>
      <c r="AZ24" s="87">
        <v>6.8490589999999996</v>
      </c>
      <c r="BA24" s="87">
        <v>-1.476248</v>
      </c>
      <c r="BB24" s="87">
        <v>7.3012969999999999</v>
      </c>
      <c r="BC24" s="87">
        <v>4.3373749999999998</v>
      </c>
      <c r="BD24" s="87">
        <v>6.9250150000000001</v>
      </c>
      <c r="BE24" s="87">
        <v>2.4961540000000002</v>
      </c>
      <c r="BF24" s="87">
        <v>5.7521680000000002</v>
      </c>
      <c r="BG24" s="87">
        <v>4.690131</v>
      </c>
      <c r="BH24" s="87">
        <v>4.6545529999999999</v>
      </c>
      <c r="BI24" s="87">
        <v>5.4826439999999996</v>
      </c>
      <c r="BJ24" s="87">
        <v>4.8180230000000002</v>
      </c>
      <c r="BK24" s="87">
        <v>2.4025690000000002</v>
      </c>
      <c r="BL24" s="87">
        <v>3.4005890000000001</v>
      </c>
      <c r="BM24" s="87">
        <v>6.2373070000000004</v>
      </c>
      <c r="BN24" s="87">
        <v>5.0062319999999998</v>
      </c>
      <c r="BO24" s="87">
        <v>1.4841679999999999</v>
      </c>
      <c r="BP24" s="87">
        <v>0.350165</v>
      </c>
      <c r="BQ24" s="87">
        <v>-3.8737689999999998</v>
      </c>
      <c r="BR24" s="228">
        <v>5.0714230000000002</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41693</v>
      </c>
      <c r="K25" s="87">
        <v>2004.8123000000001</v>
      </c>
      <c r="L25" s="87">
        <v>1248.0365999999999</v>
      </c>
      <c r="M25" s="87">
        <v>3183.2386999999999</v>
      </c>
      <c r="N25" s="87">
        <v>1879.1832999999999</v>
      </c>
      <c r="O25" s="87">
        <v>1042.807</v>
      </c>
      <c r="P25" s="87">
        <v>2682.0228999999999</v>
      </c>
      <c r="Q25" s="87">
        <v>1991.7710999999999</v>
      </c>
      <c r="R25" s="87">
        <v>3062.6367</v>
      </c>
      <c r="S25" s="87">
        <v>2155.0322000000001</v>
      </c>
      <c r="T25" s="87">
        <v>3556.0324999999998</v>
      </c>
      <c r="U25" s="87">
        <v>3821.1354999999999</v>
      </c>
      <c r="V25" s="87">
        <v>4847.8225000000002</v>
      </c>
      <c r="W25" s="87">
        <v>3848.5268999999998</v>
      </c>
      <c r="X25" s="87">
        <v>3746.7901999999999</v>
      </c>
      <c r="Y25" s="87">
        <v>3451.5248000000001</v>
      </c>
      <c r="Z25" s="87">
        <v>4812.8046999999997</v>
      </c>
      <c r="AA25" s="87">
        <v>2264.6228999999998</v>
      </c>
      <c r="AB25" s="87">
        <v>6329.1578</v>
      </c>
      <c r="AC25" s="87">
        <v>5391.9841999999999</v>
      </c>
      <c r="AD25" s="87">
        <v>3094.7334000000001</v>
      </c>
      <c r="AE25" s="87">
        <v>3309.0304999999998</v>
      </c>
      <c r="AF25" s="87">
        <v>4213.7974000000004</v>
      </c>
      <c r="AG25" s="87">
        <v>3208.4097999999999</v>
      </c>
      <c r="AH25" s="87">
        <v>1193.3072999999999</v>
      </c>
      <c r="AI25" s="87">
        <v>3245.0205999999998</v>
      </c>
      <c r="AJ25" s="87">
        <v>2484.6660999999999</v>
      </c>
      <c r="AK25" s="87">
        <v>3232.9632999999999</v>
      </c>
      <c r="AL25" s="87">
        <v>4043.4872999999998</v>
      </c>
      <c r="AM25" s="87">
        <v>2949.0146</v>
      </c>
      <c r="AN25" s="74"/>
      <c r="AO25" s="107">
        <v>41693</v>
      </c>
      <c r="AP25" s="87">
        <v>2.0834039999999998</v>
      </c>
      <c r="AQ25" s="87">
        <v>-0.60147099999999998</v>
      </c>
      <c r="AR25" s="87">
        <v>-1.02247</v>
      </c>
      <c r="AS25" s="87">
        <v>-1.2230019999999999</v>
      </c>
      <c r="AT25" s="87">
        <v>-0.36153600000000002</v>
      </c>
      <c r="AU25" s="87">
        <v>-0.37811800000000001</v>
      </c>
      <c r="AV25" s="87">
        <v>-0.167549</v>
      </c>
      <c r="AW25" s="87">
        <v>-2.3742760000000001</v>
      </c>
      <c r="AX25" s="87">
        <v>-0.80090399999999995</v>
      </c>
      <c r="AY25" s="87">
        <v>-0.44323600000000002</v>
      </c>
      <c r="AZ25" s="87">
        <v>1.080074</v>
      </c>
      <c r="BA25" s="87">
        <v>-2.4499999999999999E-4</v>
      </c>
      <c r="BB25" s="87">
        <v>0.28322999999999998</v>
      </c>
      <c r="BC25" s="87">
        <v>-0.27793600000000002</v>
      </c>
      <c r="BD25" s="87">
        <v>-0.88635399999999998</v>
      </c>
      <c r="BE25" s="87">
        <v>-0.98017600000000005</v>
      </c>
      <c r="BF25" s="87">
        <v>0.71199000000000001</v>
      </c>
      <c r="BG25" s="87">
        <v>1.0543750000000001</v>
      </c>
      <c r="BH25" s="87">
        <v>-4.5328E-2</v>
      </c>
      <c r="BI25" s="87">
        <v>-0.34690300000000002</v>
      </c>
      <c r="BJ25" s="87">
        <v>-2.0241380000000002</v>
      </c>
      <c r="BK25" s="87">
        <v>-4.05511</v>
      </c>
      <c r="BL25" s="87">
        <v>-1.4030959999999999</v>
      </c>
      <c r="BM25" s="87">
        <v>-1.412577</v>
      </c>
      <c r="BN25" s="87">
        <v>0.674037</v>
      </c>
      <c r="BO25" s="87">
        <v>1.2477769999999999</v>
      </c>
      <c r="BP25" s="87">
        <v>2.1745380000000001</v>
      </c>
      <c r="BQ25" s="87">
        <v>-1.978299</v>
      </c>
      <c r="BR25" s="228">
        <v>-0.170126</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41700</v>
      </c>
      <c r="K26" s="87">
        <v>1992.6307999999999</v>
      </c>
      <c r="L26" s="87">
        <v>1161.8286000000001</v>
      </c>
      <c r="M26" s="87">
        <v>3130.5056</v>
      </c>
      <c r="N26" s="87">
        <v>1835.9931999999999</v>
      </c>
      <c r="O26" s="87">
        <v>1018.5235</v>
      </c>
      <c r="P26" s="87">
        <v>2568.1979999999999</v>
      </c>
      <c r="Q26" s="87">
        <v>1890.8341</v>
      </c>
      <c r="R26" s="87">
        <v>2944.3172</v>
      </c>
      <c r="S26" s="87">
        <v>2078.5933</v>
      </c>
      <c r="T26" s="87">
        <v>3398.674</v>
      </c>
      <c r="U26" s="87">
        <v>3788.3348000000001</v>
      </c>
      <c r="V26" s="87">
        <v>4587.5998</v>
      </c>
      <c r="W26" s="87">
        <v>3757.3436000000002</v>
      </c>
      <c r="X26" s="87">
        <v>3562.9432999999999</v>
      </c>
      <c r="Y26" s="87">
        <v>3439.6862999999998</v>
      </c>
      <c r="Z26" s="87">
        <v>4467.4708000000001</v>
      </c>
      <c r="AA26" s="87">
        <v>2198.8676999999998</v>
      </c>
      <c r="AB26" s="87">
        <v>6076.2493000000004</v>
      </c>
      <c r="AC26" s="87">
        <v>5229.8851000000004</v>
      </c>
      <c r="AD26" s="87">
        <v>2926.9771000000001</v>
      </c>
      <c r="AE26" s="87">
        <v>3219.3881999999999</v>
      </c>
      <c r="AF26" s="87">
        <v>4142.2807000000003</v>
      </c>
      <c r="AG26" s="87">
        <v>3024.7109</v>
      </c>
      <c r="AH26" s="87">
        <v>1142.2111</v>
      </c>
      <c r="AI26" s="87">
        <v>3072.0147999999999</v>
      </c>
      <c r="AJ26" s="87">
        <v>2369.819</v>
      </c>
      <c r="AK26" s="87">
        <v>3176.3836000000001</v>
      </c>
      <c r="AL26" s="87">
        <v>3722.6316999999999</v>
      </c>
      <c r="AM26" s="87">
        <v>2819.9558000000002</v>
      </c>
      <c r="AN26" s="74"/>
      <c r="AO26" s="107">
        <v>41700</v>
      </c>
      <c r="AP26" s="87">
        <v>-0.60761299999999996</v>
      </c>
      <c r="AQ26" s="87">
        <v>-6.9074900000000001</v>
      </c>
      <c r="AR26" s="87">
        <v>-1.6565859999999999</v>
      </c>
      <c r="AS26" s="87">
        <v>-2.2983440000000002</v>
      </c>
      <c r="AT26" s="87">
        <v>-2.3286669999999998</v>
      </c>
      <c r="AU26" s="87">
        <v>-4.2439939999999998</v>
      </c>
      <c r="AV26" s="87">
        <v>-5.0677009999999996</v>
      </c>
      <c r="AW26" s="87">
        <v>-3.863321</v>
      </c>
      <c r="AX26" s="87">
        <v>-3.546996</v>
      </c>
      <c r="AY26" s="87">
        <v>-4.4251139999999998</v>
      </c>
      <c r="AZ26" s="87">
        <v>-0.858402</v>
      </c>
      <c r="BA26" s="87">
        <v>-5.367826</v>
      </c>
      <c r="BB26" s="87">
        <v>-2.3693040000000001</v>
      </c>
      <c r="BC26" s="87">
        <v>-4.906784</v>
      </c>
      <c r="BD26" s="87">
        <v>-0.34299299999999999</v>
      </c>
      <c r="BE26" s="87">
        <v>-7.1753150000000003</v>
      </c>
      <c r="BF26" s="87">
        <v>-2.9035829999999998</v>
      </c>
      <c r="BG26" s="87">
        <v>-3.995927</v>
      </c>
      <c r="BH26" s="87">
        <v>-3.0062980000000001</v>
      </c>
      <c r="BI26" s="87">
        <v>-5.4207029999999996</v>
      </c>
      <c r="BJ26" s="87">
        <v>-2.7090200000000002</v>
      </c>
      <c r="BK26" s="87">
        <v>-1.697203</v>
      </c>
      <c r="BL26" s="87">
        <v>-5.7255440000000002</v>
      </c>
      <c r="BM26" s="87">
        <v>-4.281898</v>
      </c>
      <c r="BN26" s="87">
        <v>-5.3314240000000002</v>
      </c>
      <c r="BO26" s="87">
        <v>-4.6222349999999999</v>
      </c>
      <c r="BP26" s="87">
        <v>-1.7500880000000001</v>
      </c>
      <c r="BQ26" s="87">
        <v>-7.9351209999999996</v>
      </c>
      <c r="BR26" s="228">
        <v>-4.3763360000000002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41707</v>
      </c>
      <c r="K27" s="87">
        <v>2006.5017</v>
      </c>
      <c r="L27" s="87">
        <v>1144.8125</v>
      </c>
      <c r="M27" s="87">
        <v>3154.761</v>
      </c>
      <c r="N27" s="87">
        <v>1828.8132000000001</v>
      </c>
      <c r="O27" s="87">
        <v>1025.0265999999999</v>
      </c>
      <c r="P27" s="87">
        <v>2620.8452000000002</v>
      </c>
      <c r="Q27" s="87">
        <v>1919.0232000000001</v>
      </c>
      <c r="R27" s="87">
        <v>2959.6628000000001</v>
      </c>
      <c r="S27" s="87">
        <v>2116.6151</v>
      </c>
      <c r="T27" s="87">
        <v>3435.0913999999998</v>
      </c>
      <c r="U27" s="87">
        <v>3828.2757999999999</v>
      </c>
      <c r="V27" s="87">
        <v>4647.2417999999998</v>
      </c>
      <c r="W27" s="87">
        <v>3785.8823000000002</v>
      </c>
      <c r="X27" s="87">
        <v>3585.2379000000001</v>
      </c>
      <c r="Y27" s="87">
        <v>3433.0837000000001</v>
      </c>
      <c r="Z27" s="87">
        <v>4466.1554999999998</v>
      </c>
      <c r="AA27" s="87">
        <v>2251.9492</v>
      </c>
      <c r="AB27" s="87">
        <v>6112.6400999999996</v>
      </c>
      <c r="AC27" s="87">
        <v>5361.4515000000001</v>
      </c>
      <c r="AD27" s="87">
        <v>2936.1977999999999</v>
      </c>
      <c r="AE27" s="87">
        <v>3187.9578999999999</v>
      </c>
      <c r="AF27" s="87">
        <v>4046.0372000000002</v>
      </c>
      <c r="AG27" s="87">
        <v>3123.9232000000002</v>
      </c>
      <c r="AH27" s="87">
        <v>1155.2548999999999</v>
      </c>
      <c r="AI27" s="87">
        <v>3063.3642</v>
      </c>
      <c r="AJ27" s="87">
        <v>2437.7447000000002</v>
      </c>
      <c r="AK27" s="87">
        <v>3182.7323000000001</v>
      </c>
      <c r="AL27" s="87">
        <v>3793.2574</v>
      </c>
      <c r="AM27" s="87">
        <v>2828.3172</v>
      </c>
      <c r="AN27" s="74"/>
      <c r="AO27" s="107">
        <v>41707</v>
      </c>
      <c r="AP27" s="87">
        <v>0.69611000000000001</v>
      </c>
      <c r="AQ27" s="87">
        <v>-1.464596</v>
      </c>
      <c r="AR27" s="87">
        <v>0.77480800000000005</v>
      </c>
      <c r="AS27" s="87">
        <v>-0.391069</v>
      </c>
      <c r="AT27" s="87">
        <v>0.63848300000000002</v>
      </c>
      <c r="AU27" s="87">
        <v>2.0499670000000001</v>
      </c>
      <c r="AV27" s="87">
        <v>1.490829</v>
      </c>
      <c r="AW27" s="87">
        <v>0.52119400000000005</v>
      </c>
      <c r="AX27" s="87">
        <v>1.8292079999999999</v>
      </c>
      <c r="AY27" s="87">
        <v>1.071518</v>
      </c>
      <c r="AZ27" s="87">
        <v>1.0543149999999999</v>
      </c>
      <c r="BA27" s="87">
        <v>1.3000700000000001</v>
      </c>
      <c r="BB27" s="87">
        <v>0.75954500000000003</v>
      </c>
      <c r="BC27" s="87">
        <v>0.62573500000000004</v>
      </c>
      <c r="BD27" s="87">
        <v>-0.19195400000000001</v>
      </c>
      <c r="BE27" s="87">
        <v>-2.9441999999999999E-2</v>
      </c>
      <c r="BF27" s="87">
        <v>2.4140380000000001</v>
      </c>
      <c r="BG27" s="87">
        <v>0.59890200000000005</v>
      </c>
      <c r="BH27" s="87">
        <v>2.5156649999999998</v>
      </c>
      <c r="BI27" s="87">
        <v>0.315025</v>
      </c>
      <c r="BJ27" s="87">
        <v>-0.97628199999999998</v>
      </c>
      <c r="BK27" s="87">
        <v>-2.323442</v>
      </c>
      <c r="BL27" s="87">
        <v>3.2800590000000001</v>
      </c>
      <c r="BM27" s="87">
        <v>1.1419779999999999</v>
      </c>
      <c r="BN27" s="87">
        <v>-0.28159400000000001</v>
      </c>
      <c r="BO27" s="87">
        <v>2.866282</v>
      </c>
      <c r="BP27" s="87">
        <v>0.19987199999999999</v>
      </c>
      <c r="BQ27" s="87">
        <v>1.8971979999999999</v>
      </c>
      <c r="BR27" s="228">
        <v>0.29650799999999999</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41714</v>
      </c>
      <c r="K28" s="87">
        <v>1894.7772</v>
      </c>
      <c r="L28" s="87">
        <v>1114.4087999999999</v>
      </c>
      <c r="M28" s="87">
        <v>3040.6264999999999</v>
      </c>
      <c r="N28" s="87">
        <v>1791.335</v>
      </c>
      <c r="O28" s="87">
        <v>995.38499999999999</v>
      </c>
      <c r="P28" s="87">
        <v>2593.5463</v>
      </c>
      <c r="Q28" s="87">
        <v>1860.9172000000001</v>
      </c>
      <c r="R28" s="87">
        <v>2906.67</v>
      </c>
      <c r="S28" s="87">
        <v>2023.5805</v>
      </c>
      <c r="T28" s="87">
        <v>3348.1547999999998</v>
      </c>
      <c r="U28" s="87">
        <v>3636.4202</v>
      </c>
      <c r="V28" s="87">
        <v>4420.0955000000004</v>
      </c>
      <c r="W28" s="87">
        <v>3654.7631999999999</v>
      </c>
      <c r="X28" s="87">
        <v>3368.2766999999999</v>
      </c>
      <c r="Y28" s="87">
        <v>3292.4360999999999</v>
      </c>
      <c r="Z28" s="87">
        <v>4414.4243999999999</v>
      </c>
      <c r="AA28" s="87">
        <v>2201.5529000000001</v>
      </c>
      <c r="AB28" s="87">
        <v>6009.2986000000001</v>
      </c>
      <c r="AC28" s="87">
        <v>5501.6397999999999</v>
      </c>
      <c r="AD28" s="87">
        <v>2822.3991999999998</v>
      </c>
      <c r="AE28" s="87">
        <v>3149.5351999999998</v>
      </c>
      <c r="AF28" s="87">
        <v>3923.5082000000002</v>
      </c>
      <c r="AG28" s="87">
        <v>3124.9764</v>
      </c>
      <c r="AH28" s="87">
        <v>1104.4177999999999</v>
      </c>
      <c r="AI28" s="87">
        <v>2991.1212</v>
      </c>
      <c r="AJ28" s="87">
        <v>2302.0371</v>
      </c>
      <c r="AK28" s="87">
        <v>3028.3933000000002</v>
      </c>
      <c r="AL28" s="87">
        <v>3708.9879000000001</v>
      </c>
      <c r="AM28" s="87">
        <v>2693.9431</v>
      </c>
      <c r="AN28" s="74"/>
      <c r="AO28" s="107">
        <v>41714</v>
      </c>
      <c r="AP28" s="87">
        <v>-5.5681240000000001</v>
      </c>
      <c r="AQ28" s="87">
        <v>-2.65578</v>
      </c>
      <c r="AR28" s="87">
        <v>-3.6178490000000001</v>
      </c>
      <c r="AS28" s="87">
        <v>-2.049318</v>
      </c>
      <c r="AT28" s="87">
        <v>-2.891788</v>
      </c>
      <c r="AU28" s="87">
        <v>-1.0416069999999999</v>
      </c>
      <c r="AV28" s="87">
        <v>-3.027895</v>
      </c>
      <c r="AW28" s="87">
        <v>-1.7905009999999999</v>
      </c>
      <c r="AX28" s="87">
        <v>-4.3954430000000002</v>
      </c>
      <c r="AY28" s="87">
        <v>-2.5308380000000001</v>
      </c>
      <c r="AZ28" s="87">
        <v>-5.0115410000000002</v>
      </c>
      <c r="BA28" s="87">
        <v>-4.8877660000000001</v>
      </c>
      <c r="BB28" s="87">
        <v>-3.4633699999999998</v>
      </c>
      <c r="BC28" s="87">
        <v>-6.0515150000000002</v>
      </c>
      <c r="BD28" s="87">
        <v>-4.0968299999999997</v>
      </c>
      <c r="BE28" s="87">
        <v>-1.1582920000000001</v>
      </c>
      <c r="BF28" s="87">
        <v>-2.2378969999999998</v>
      </c>
      <c r="BG28" s="87">
        <v>-1.69062</v>
      </c>
      <c r="BH28" s="87">
        <v>2.6147450000000001</v>
      </c>
      <c r="BI28" s="87">
        <v>-3.8757130000000002</v>
      </c>
      <c r="BJ28" s="87">
        <v>-1.2052449999999999</v>
      </c>
      <c r="BK28" s="87">
        <v>-3.0283709999999999</v>
      </c>
      <c r="BL28" s="87">
        <v>3.3714000000000001E-2</v>
      </c>
      <c r="BM28" s="87">
        <v>-4.4005089999999996</v>
      </c>
      <c r="BN28" s="87">
        <v>-2.3582900000000002</v>
      </c>
      <c r="BO28" s="87">
        <v>-5.5669320000000004</v>
      </c>
      <c r="BP28" s="87">
        <v>-4.8492610000000003</v>
      </c>
      <c r="BQ28" s="87">
        <v>-2.2215600000000002</v>
      </c>
      <c r="BR28" s="228">
        <v>-4.7510269999999997</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41721</v>
      </c>
      <c r="K29" s="87">
        <v>1918.9346</v>
      </c>
      <c r="L29" s="87">
        <v>1167.1893</v>
      </c>
      <c r="M29" s="87">
        <v>3048.1176</v>
      </c>
      <c r="N29" s="87">
        <v>1803.9726000000001</v>
      </c>
      <c r="O29" s="87">
        <v>1009.6109</v>
      </c>
      <c r="P29" s="87">
        <v>2655.1941000000002</v>
      </c>
      <c r="Q29" s="87">
        <v>1914.5822000000001</v>
      </c>
      <c r="R29" s="87">
        <v>3043.8449000000001</v>
      </c>
      <c r="S29" s="87">
        <v>2085.4391000000001</v>
      </c>
      <c r="T29" s="87">
        <v>3423.1219999999998</v>
      </c>
      <c r="U29" s="87">
        <v>3655.5637000000002</v>
      </c>
      <c r="V29" s="87">
        <v>4402.0650999999998</v>
      </c>
      <c r="W29" s="87">
        <v>3688.7397000000001</v>
      </c>
      <c r="X29" s="87">
        <v>3434.0216999999998</v>
      </c>
      <c r="Y29" s="87">
        <v>3367.1839</v>
      </c>
      <c r="Z29" s="87">
        <v>4368.4252999999999</v>
      </c>
      <c r="AA29" s="87">
        <v>2224.6120999999998</v>
      </c>
      <c r="AB29" s="87">
        <v>6046.1116000000002</v>
      </c>
      <c r="AC29" s="87">
        <v>5458.5141000000003</v>
      </c>
      <c r="AD29" s="87">
        <v>2861.3948999999998</v>
      </c>
      <c r="AE29" s="87">
        <v>3256.1390999999999</v>
      </c>
      <c r="AF29" s="87">
        <v>4007.7566000000002</v>
      </c>
      <c r="AG29" s="87">
        <v>3292.6767</v>
      </c>
      <c r="AH29" s="87">
        <v>1135.2795000000001</v>
      </c>
      <c r="AI29" s="87">
        <v>2964.6408000000001</v>
      </c>
      <c r="AJ29" s="87">
        <v>2364.9497000000001</v>
      </c>
      <c r="AK29" s="87">
        <v>3069.7491</v>
      </c>
      <c r="AL29" s="87">
        <v>3665.8654000000001</v>
      </c>
      <c r="AM29" s="87">
        <v>2790.3593999999998</v>
      </c>
      <c r="AN29" s="74"/>
      <c r="AO29" s="107">
        <v>41721</v>
      </c>
      <c r="AP29" s="87">
        <v>1.2749470000000001</v>
      </c>
      <c r="AQ29" s="87">
        <v>4.7361880000000003</v>
      </c>
      <c r="AR29" s="87">
        <v>0.246367</v>
      </c>
      <c r="AS29" s="87">
        <v>0.70548500000000003</v>
      </c>
      <c r="AT29" s="87">
        <v>1.4291860000000001</v>
      </c>
      <c r="AU29" s="87">
        <v>2.3769689999999999</v>
      </c>
      <c r="AV29" s="87">
        <v>2.8837929999999998</v>
      </c>
      <c r="AW29" s="87">
        <v>4.7193149999999999</v>
      </c>
      <c r="AX29" s="87">
        <v>3.056889</v>
      </c>
      <c r="AY29" s="87">
        <v>2.2390599999999998</v>
      </c>
      <c r="AZ29" s="87">
        <v>0.52643799999999996</v>
      </c>
      <c r="BA29" s="87">
        <v>-0.40791899999999998</v>
      </c>
      <c r="BB29" s="87">
        <v>0.92964999999999998</v>
      </c>
      <c r="BC29" s="87">
        <v>1.9518880000000001</v>
      </c>
      <c r="BD29" s="87">
        <v>2.270289</v>
      </c>
      <c r="BE29" s="87">
        <v>-1.0420180000000001</v>
      </c>
      <c r="BF29" s="87">
        <v>1.0474060000000001</v>
      </c>
      <c r="BG29" s="87">
        <v>0.61260099999999995</v>
      </c>
      <c r="BH29" s="87">
        <v>-0.78386999999999996</v>
      </c>
      <c r="BI29" s="87">
        <v>1.381651</v>
      </c>
      <c r="BJ29" s="87">
        <v>3.3847499999999999</v>
      </c>
      <c r="BK29" s="87">
        <v>2.1472720000000001</v>
      </c>
      <c r="BL29" s="87">
        <v>5.3664500000000004</v>
      </c>
      <c r="BM29" s="87">
        <v>2.7943859999999998</v>
      </c>
      <c r="BN29" s="87">
        <v>-0.88529999999999998</v>
      </c>
      <c r="BO29" s="87">
        <v>2.73291</v>
      </c>
      <c r="BP29" s="87">
        <v>1.365602</v>
      </c>
      <c r="BQ29" s="87">
        <v>-1.162649</v>
      </c>
      <c r="BR29" s="228">
        <v>3.5790030000000002</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41728</v>
      </c>
      <c r="K30" s="87">
        <v>1862.3026</v>
      </c>
      <c r="L30" s="87">
        <v>1151.0070000000001</v>
      </c>
      <c r="M30" s="87">
        <v>3023.2691</v>
      </c>
      <c r="N30" s="87">
        <v>1779.9055000000001</v>
      </c>
      <c r="O30" s="87">
        <v>1012.9835</v>
      </c>
      <c r="P30" s="87">
        <v>2587.56</v>
      </c>
      <c r="Q30" s="87">
        <v>1912.5468000000001</v>
      </c>
      <c r="R30" s="87">
        <v>3064.7451000000001</v>
      </c>
      <c r="S30" s="87">
        <v>2031.3182999999999</v>
      </c>
      <c r="T30" s="87">
        <v>3318.8319999999999</v>
      </c>
      <c r="U30" s="87">
        <v>3511.0052999999998</v>
      </c>
      <c r="V30" s="87">
        <v>4165.2365</v>
      </c>
      <c r="W30" s="87">
        <v>3689.5185000000001</v>
      </c>
      <c r="X30" s="87">
        <v>3414.3173999999999</v>
      </c>
      <c r="Y30" s="87">
        <v>3269.0940999999998</v>
      </c>
      <c r="Z30" s="87">
        <v>4364.3580000000002</v>
      </c>
      <c r="AA30" s="87">
        <v>2184.9852999999998</v>
      </c>
      <c r="AB30" s="87">
        <v>5794.7869000000001</v>
      </c>
      <c r="AC30" s="87">
        <v>5184.3356000000003</v>
      </c>
      <c r="AD30" s="87">
        <v>2785.6417999999999</v>
      </c>
      <c r="AE30" s="87">
        <v>3295.8462</v>
      </c>
      <c r="AF30" s="87">
        <v>3998.0817000000002</v>
      </c>
      <c r="AG30" s="87">
        <v>3343.489</v>
      </c>
      <c r="AH30" s="87">
        <v>1157.9887000000001</v>
      </c>
      <c r="AI30" s="87">
        <v>2821.0695000000001</v>
      </c>
      <c r="AJ30" s="87">
        <v>2240.1324</v>
      </c>
      <c r="AK30" s="87">
        <v>2809.5623999999998</v>
      </c>
      <c r="AL30" s="87">
        <v>3422.0178999999998</v>
      </c>
      <c r="AM30" s="87">
        <v>2764.6100999999999</v>
      </c>
      <c r="AN30" s="74"/>
      <c r="AO30" s="107">
        <v>41728</v>
      </c>
      <c r="AP30" s="87">
        <v>-2.9512209999999999</v>
      </c>
      <c r="AQ30" s="87">
        <v>-1.386433</v>
      </c>
      <c r="AR30" s="87">
        <v>-0.81520800000000004</v>
      </c>
      <c r="AS30" s="87">
        <v>-1.334117</v>
      </c>
      <c r="AT30" s="87">
        <v>0.33404899999999998</v>
      </c>
      <c r="AU30" s="87">
        <v>-2.5472380000000001</v>
      </c>
      <c r="AV30" s="87">
        <v>-0.10631</v>
      </c>
      <c r="AW30" s="87">
        <v>0.68663799999999997</v>
      </c>
      <c r="AX30" s="87">
        <v>-2.5951749999999998</v>
      </c>
      <c r="AY30" s="87">
        <v>-3.0466340000000001</v>
      </c>
      <c r="AZ30" s="87">
        <v>-3.9544760000000001</v>
      </c>
      <c r="BA30" s="87">
        <v>-5.3799429999999999</v>
      </c>
      <c r="BB30" s="87">
        <v>2.1113E-2</v>
      </c>
      <c r="BC30" s="87">
        <v>-0.573797</v>
      </c>
      <c r="BD30" s="87">
        <v>-2.9131109999999998</v>
      </c>
      <c r="BE30" s="87">
        <v>-9.3106999999999995E-2</v>
      </c>
      <c r="BF30" s="87">
        <v>-1.78129</v>
      </c>
      <c r="BG30" s="87">
        <v>-4.1567990000000004</v>
      </c>
      <c r="BH30" s="87">
        <v>-5.0229509999999999</v>
      </c>
      <c r="BI30" s="87">
        <v>-2.6474190000000002</v>
      </c>
      <c r="BJ30" s="87">
        <v>1.2194529999999999</v>
      </c>
      <c r="BK30" s="87">
        <v>-0.24140400000000001</v>
      </c>
      <c r="BL30" s="87">
        <v>1.543191</v>
      </c>
      <c r="BM30" s="87">
        <v>2.000318</v>
      </c>
      <c r="BN30" s="87">
        <v>-4.8427889999999998</v>
      </c>
      <c r="BO30" s="87">
        <v>-5.2777989999999999</v>
      </c>
      <c r="BP30" s="87">
        <v>-8.4758300000000002</v>
      </c>
      <c r="BQ30" s="87">
        <v>-6.65184</v>
      </c>
      <c r="BR30" s="228">
        <v>-0.92279500000000003</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41735</v>
      </c>
      <c r="K31" s="87">
        <v>1882.4163000000001</v>
      </c>
      <c r="L31" s="87">
        <v>1163.7339999999999</v>
      </c>
      <c r="M31" s="87">
        <v>3097.4101000000001</v>
      </c>
      <c r="N31" s="87">
        <v>1813.3351</v>
      </c>
      <c r="O31" s="87">
        <v>1023.8894</v>
      </c>
      <c r="P31" s="87">
        <v>2651.9294</v>
      </c>
      <c r="Q31" s="87">
        <v>1935.5296000000001</v>
      </c>
      <c r="R31" s="87">
        <v>3140.3420999999998</v>
      </c>
      <c r="S31" s="87">
        <v>2088.893</v>
      </c>
      <c r="T31" s="87">
        <v>3366.7141000000001</v>
      </c>
      <c r="U31" s="87">
        <v>3543.6030999999998</v>
      </c>
      <c r="V31" s="87">
        <v>4259.6418999999996</v>
      </c>
      <c r="W31" s="87">
        <v>3769.4544999999998</v>
      </c>
      <c r="X31" s="87">
        <v>3447.6695</v>
      </c>
      <c r="Y31" s="87">
        <v>3346.6068</v>
      </c>
      <c r="Z31" s="87">
        <v>4516.5934999999999</v>
      </c>
      <c r="AA31" s="87">
        <v>2212.4904999999999</v>
      </c>
      <c r="AB31" s="87">
        <v>5815.8590000000004</v>
      </c>
      <c r="AC31" s="87">
        <v>5381.1921000000002</v>
      </c>
      <c r="AD31" s="87">
        <v>2832.1986999999999</v>
      </c>
      <c r="AE31" s="87">
        <v>3293.6372000000001</v>
      </c>
      <c r="AF31" s="87">
        <v>4113.1417000000001</v>
      </c>
      <c r="AG31" s="87">
        <v>3422.0155</v>
      </c>
      <c r="AH31" s="87">
        <v>1148.595</v>
      </c>
      <c r="AI31" s="87">
        <v>2954.0493999999999</v>
      </c>
      <c r="AJ31" s="87">
        <v>2290.7345999999998</v>
      </c>
      <c r="AK31" s="87">
        <v>2875.2359000000001</v>
      </c>
      <c r="AL31" s="87">
        <v>3489.1597000000002</v>
      </c>
      <c r="AM31" s="87">
        <v>2697.6417999999999</v>
      </c>
      <c r="AN31" s="74"/>
      <c r="AO31" s="107">
        <v>41735</v>
      </c>
      <c r="AP31" s="87">
        <v>1.0800449999999999</v>
      </c>
      <c r="AQ31" s="87">
        <v>1.1057269999999999</v>
      </c>
      <c r="AR31" s="87">
        <v>2.4523450000000002</v>
      </c>
      <c r="AS31" s="87">
        <v>1.8781669999999999</v>
      </c>
      <c r="AT31" s="87">
        <v>1.0766119999999999</v>
      </c>
      <c r="AU31" s="87">
        <v>2.4876490000000002</v>
      </c>
      <c r="AV31" s="87">
        <v>1.201686</v>
      </c>
      <c r="AW31" s="87">
        <v>2.4666649999999999</v>
      </c>
      <c r="AX31" s="87">
        <v>2.8343509999999998</v>
      </c>
      <c r="AY31" s="87">
        <v>1.442739</v>
      </c>
      <c r="AZ31" s="87">
        <v>0.92844599999999999</v>
      </c>
      <c r="BA31" s="87">
        <v>2.266508</v>
      </c>
      <c r="BB31" s="87">
        <v>2.1665700000000001</v>
      </c>
      <c r="BC31" s="87">
        <v>0.976831</v>
      </c>
      <c r="BD31" s="87">
        <v>2.371076</v>
      </c>
      <c r="BE31" s="87">
        <v>3.4881530000000001</v>
      </c>
      <c r="BF31" s="87">
        <v>1.2588280000000001</v>
      </c>
      <c r="BG31" s="87">
        <v>0.36363899999999999</v>
      </c>
      <c r="BH31" s="87">
        <v>3.7971400000000002</v>
      </c>
      <c r="BI31" s="87">
        <v>1.6713169999999999</v>
      </c>
      <c r="BJ31" s="87">
        <v>-6.7024E-2</v>
      </c>
      <c r="BK31" s="87">
        <v>2.8778800000000002</v>
      </c>
      <c r="BL31" s="87">
        <v>2.3486389999999999</v>
      </c>
      <c r="BM31" s="87">
        <v>-0.81120800000000004</v>
      </c>
      <c r="BN31" s="87">
        <v>4.7138119999999999</v>
      </c>
      <c r="BO31" s="87">
        <v>2.258893</v>
      </c>
      <c r="BP31" s="87">
        <v>2.3374990000000002</v>
      </c>
      <c r="BQ31" s="87">
        <v>1.962053</v>
      </c>
      <c r="BR31" s="228">
        <v>-2.422342</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41742</v>
      </c>
      <c r="K32" s="87">
        <v>1914.1923999999999</v>
      </c>
      <c r="L32" s="87">
        <v>1217.9490000000001</v>
      </c>
      <c r="M32" s="87">
        <v>3142.3498</v>
      </c>
      <c r="N32" s="87">
        <v>1848.92</v>
      </c>
      <c r="O32" s="87">
        <v>1054.7454</v>
      </c>
      <c r="P32" s="87">
        <v>2692.0318000000002</v>
      </c>
      <c r="Q32" s="87">
        <v>1993.1139000000001</v>
      </c>
      <c r="R32" s="87">
        <v>3231.8600999999999</v>
      </c>
      <c r="S32" s="87">
        <v>2118.2239</v>
      </c>
      <c r="T32" s="87">
        <v>3422.3451</v>
      </c>
      <c r="U32" s="87">
        <v>3628.4306999999999</v>
      </c>
      <c r="V32" s="87">
        <v>4451.0794999999998</v>
      </c>
      <c r="W32" s="87">
        <v>3892.4297999999999</v>
      </c>
      <c r="X32" s="87">
        <v>3543.1336000000001</v>
      </c>
      <c r="Y32" s="87">
        <v>3394.7242000000001</v>
      </c>
      <c r="Z32" s="87">
        <v>4735.9098000000004</v>
      </c>
      <c r="AA32" s="87">
        <v>2241.3029000000001</v>
      </c>
      <c r="AB32" s="87">
        <v>6003.1000999999997</v>
      </c>
      <c r="AC32" s="87">
        <v>5649.6988000000001</v>
      </c>
      <c r="AD32" s="87">
        <v>2873.8946999999998</v>
      </c>
      <c r="AE32" s="87">
        <v>3440.8838000000001</v>
      </c>
      <c r="AF32" s="87">
        <v>4383.2654000000002</v>
      </c>
      <c r="AG32" s="87">
        <v>3397.6985</v>
      </c>
      <c r="AH32" s="87">
        <v>1194.6206999999999</v>
      </c>
      <c r="AI32" s="87">
        <v>3007.4137999999998</v>
      </c>
      <c r="AJ32" s="87">
        <v>2362.0987</v>
      </c>
      <c r="AK32" s="87">
        <v>2943.5340000000001</v>
      </c>
      <c r="AL32" s="87">
        <v>3604.2076000000002</v>
      </c>
      <c r="AM32" s="87">
        <v>2787.2044999999998</v>
      </c>
      <c r="AN32" s="74"/>
      <c r="AO32" s="107">
        <v>41742</v>
      </c>
      <c r="AP32" s="87">
        <v>1.688048</v>
      </c>
      <c r="AQ32" s="87">
        <v>4.6587110000000003</v>
      </c>
      <c r="AR32" s="87">
        <v>1.4508799999999999</v>
      </c>
      <c r="AS32" s="87">
        <v>1.9624010000000001</v>
      </c>
      <c r="AT32" s="87">
        <v>3.0136069999999999</v>
      </c>
      <c r="AU32" s="87">
        <v>1.512197</v>
      </c>
      <c r="AV32" s="87">
        <v>2.9751189999999998</v>
      </c>
      <c r="AW32" s="87">
        <v>2.9142679999999999</v>
      </c>
      <c r="AX32" s="87">
        <v>1.4041360000000001</v>
      </c>
      <c r="AY32" s="87">
        <v>1.6523829999999999</v>
      </c>
      <c r="AZ32" s="87">
        <v>2.3938229999999998</v>
      </c>
      <c r="BA32" s="87">
        <v>4.494218</v>
      </c>
      <c r="BB32" s="87">
        <v>3.262416</v>
      </c>
      <c r="BC32" s="87">
        <v>2.7689460000000001</v>
      </c>
      <c r="BD32" s="87">
        <v>1.437797</v>
      </c>
      <c r="BE32" s="87">
        <v>4.8557899999999998</v>
      </c>
      <c r="BF32" s="87">
        <v>1.3022609999999999</v>
      </c>
      <c r="BG32" s="87">
        <v>3.2194919999999998</v>
      </c>
      <c r="BH32" s="87">
        <v>4.989725</v>
      </c>
      <c r="BI32" s="87">
        <v>1.472213</v>
      </c>
      <c r="BJ32" s="87">
        <v>4.4706380000000001</v>
      </c>
      <c r="BK32" s="87">
        <v>6.5673329999999996</v>
      </c>
      <c r="BL32" s="87">
        <v>-0.71060500000000004</v>
      </c>
      <c r="BM32" s="87">
        <v>4.0071300000000001</v>
      </c>
      <c r="BN32" s="87">
        <v>1.8064830000000001</v>
      </c>
      <c r="BO32" s="87">
        <v>3.1153369999999998</v>
      </c>
      <c r="BP32" s="87">
        <v>2.375391</v>
      </c>
      <c r="BQ32" s="87">
        <v>3.2972950000000001</v>
      </c>
      <c r="BR32" s="228">
        <v>3.3200370000000001</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41749</v>
      </c>
      <c r="K33" s="87">
        <v>1928.0499</v>
      </c>
      <c r="L33" s="87">
        <v>1188.6664000000001</v>
      </c>
      <c r="M33" s="87">
        <v>3111.3508000000002</v>
      </c>
      <c r="N33" s="87">
        <v>1840.5257999999999</v>
      </c>
      <c r="O33" s="87">
        <v>1037.2827</v>
      </c>
      <c r="P33" s="87">
        <v>2686.3959</v>
      </c>
      <c r="Q33" s="87">
        <v>1973.7536</v>
      </c>
      <c r="R33" s="87">
        <v>3190.3856000000001</v>
      </c>
      <c r="S33" s="87">
        <v>2098.0565999999999</v>
      </c>
      <c r="T33" s="87">
        <v>3415.2348999999999</v>
      </c>
      <c r="U33" s="87">
        <v>3641.3047000000001</v>
      </c>
      <c r="V33" s="87">
        <v>4402.7570999999998</v>
      </c>
      <c r="W33" s="87">
        <v>3888.9432000000002</v>
      </c>
      <c r="X33" s="87">
        <v>3574.3090999999999</v>
      </c>
      <c r="Y33" s="87">
        <v>3425.7192</v>
      </c>
      <c r="Z33" s="87">
        <v>4618.8653999999997</v>
      </c>
      <c r="AA33" s="87">
        <v>2242.0070999999998</v>
      </c>
      <c r="AB33" s="87">
        <v>5986.3899000000001</v>
      </c>
      <c r="AC33" s="87">
        <v>5546.7502999999997</v>
      </c>
      <c r="AD33" s="87">
        <v>2933.4773</v>
      </c>
      <c r="AE33" s="87">
        <v>3329.4508000000001</v>
      </c>
      <c r="AF33" s="87">
        <v>4264.1148000000003</v>
      </c>
      <c r="AG33" s="87">
        <v>3370.7604999999999</v>
      </c>
      <c r="AH33" s="87">
        <v>1181.8614</v>
      </c>
      <c r="AI33" s="87">
        <v>3055.2745</v>
      </c>
      <c r="AJ33" s="87">
        <v>2385.6163999999999</v>
      </c>
      <c r="AK33" s="87">
        <v>2944.7190999999998</v>
      </c>
      <c r="AL33" s="87">
        <v>3653.9043999999999</v>
      </c>
      <c r="AM33" s="87">
        <v>2789.0479</v>
      </c>
      <c r="AN33" s="74"/>
      <c r="AO33" s="107">
        <v>41749</v>
      </c>
      <c r="AP33" s="87">
        <v>0.723935</v>
      </c>
      <c r="AQ33" s="87">
        <v>-2.404255</v>
      </c>
      <c r="AR33" s="87">
        <v>-0.98649100000000001</v>
      </c>
      <c r="AS33" s="87">
        <v>-0.45400600000000002</v>
      </c>
      <c r="AT33" s="87">
        <v>-1.655632</v>
      </c>
      <c r="AU33" s="87">
        <v>-0.20935500000000001</v>
      </c>
      <c r="AV33" s="87">
        <v>-0.97135899999999997</v>
      </c>
      <c r="AW33" s="87">
        <v>-1.283301</v>
      </c>
      <c r="AX33" s="87">
        <v>-0.95208499999999996</v>
      </c>
      <c r="AY33" s="87">
        <v>-0.207758</v>
      </c>
      <c r="AZ33" s="87">
        <v>0.35480899999999999</v>
      </c>
      <c r="BA33" s="87">
        <v>-1.0856330000000001</v>
      </c>
      <c r="BB33" s="87">
        <v>-8.9574000000000001E-2</v>
      </c>
      <c r="BC33" s="87">
        <v>0.87988500000000003</v>
      </c>
      <c r="BD33" s="87">
        <v>0.91303400000000001</v>
      </c>
      <c r="BE33" s="87">
        <v>-2.4714239999999998</v>
      </c>
      <c r="BF33" s="87">
        <v>3.1419000000000002E-2</v>
      </c>
      <c r="BG33" s="87">
        <v>-0.27836</v>
      </c>
      <c r="BH33" s="87">
        <v>-1.8221940000000001</v>
      </c>
      <c r="BI33" s="87">
        <v>2.0732349999999999</v>
      </c>
      <c r="BJ33" s="87">
        <v>-3.238499</v>
      </c>
      <c r="BK33" s="87">
        <v>-2.7183069999999998</v>
      </c>
      <c r="BL33" s="87">
        <v>-0.79283099999999995</v>
      </c>
      <c r="BM33" s="87">
        <v>-1.068063</v>
      </c>
      <c r="BN33" s="87">
        <v>1.5914239999999999</v>
      </c>
      <c r="BO33" s="87">
        <v>0.99562700000000004</v>
      </c>
      <c r="BP33" s="87">
        <v>4.0260999999999998E-2</v>
      </c>
      <c r="BQ33" s="87">
        <v>1.3788549999999999</v>
      </c>
      <c r="BR33" s="228">
        <v>6.6138000000000002E-2</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41756</v>
      </c>
      <c r="K34" s="87">
        <v>1868.4679000000001</v>
      </c>
      <c r="L34" s="87">
        <v>1147.2474999999999</v>
      </c>
      <c r="M34" s="87">
        <v>2984.2206999999999</v>
      </c>
      <c r="N34" s="87">
        <v>1778.2919999999999</v>
      </c>
      <c r="O34" s="87">
        <v>991.18920000000003</v>
      </c>
      <c r="P34" s="87">
        <v>2535.6808999999998</v>
      </c>
      <c r="Q34" s="87">
        <v>1894.3448000000001</v>
      </c>
      <c r="R34" s="87">
        <v>3012.1251999999999</v>
      </c>
      <c r="S34" s="87">
        <v>1963.6668999999999</v>
      </c>
      <c r="T34" s="87">
        <v>3235.1381999999999</v>
      </c>
      <c r="U34" s="87">
        <v>3411.8134</v>
      </c>
      <c r="V34" s="87">
        <v>4270.3100999999997</v>
      </c>
      <c r="W34" s="87">
        <v>3685.9747000000002</v>
      </c>
      <c r="X34" s="87">
        <v>3405.7824999999998</v>
      </c>
      <c r="Y34" s="87">
        <v>3268.0147999999999</v>
      </c>
      <c r="Z34" s="87">
        <v>4416.3343999999997</v>
      </c>
      <c r="AA34" s="87">
        <v>2094.9191999999998</v>
      </c>
      <c r="AB34" s="87">
        <v>5627.9727000000003</v>
      </c>
      <c r="AC34" s="87">
        <v>5255.7272999999996</v>
      </c>
      <c r="AD34" s="87">
        <v>2814.5408000000002</v>
      </c>
      <c r="AE34" s="87">
        <v>3335.3335000000002</v>
      </c>
      <c r="AF34" s="87">
        <v>4132.8963999999996</v>
      </c>
      <c r="AG34" s="87">
        <v>3323.8090999999999</v>
      </c>
      <c r="AH34" s="87">
        <v>1125.5877</v>
      </c>
      <c r="AI34" s="87">
        <v>2865.6668</v>
      </c>
      <c r="AJ34" s="87">
        <v>2218.5679</v>
      </c>
      <c r="AK34" s="87">
        <v>2739.6808000000001</v>
      </c>
      <c r="AL34" s="87">
        <v>3390.0999000000002</v>
      </c>
      <c r="AM34" s="87">
        <v>2643.6907000000001</v>
      </c>
      <c r="AN34" s="74"/>
      <c r="AO34" s="107">
        <v>41756</v>
      </c>
      <c r="AP34" s="87">
        <v>-3.0902729999999998</v>
      </c>
      <c r="AQ34" s="87">
        <v>-3.4844849999999998</v>
      </c>
      <c r="AR34" s="87">
        <v>-4.0860099999999999</v>
      </c>
      <c r="AS34" s="87">
        <v>-3.3813049999999998</v>
      </c>
      <c r="AT34" s="87">
        <v>-4.4436780000000002</v>
      </c>
      <c r="AU34" s="87">
        <v>-5.6103050000000003</v>
      </c>
      <c r="AV34" s="87">
        <v>-4.0232380000000001</v>
      </c>
      <c r="AW34" s="87">
        <v>-5.5874249999999996</v>
      </c>
      <c r="AX34" s="87">
        <v>-6.405437</v>
      </c>
      <c r="AY34" s="87">
        <v>-5.273333</v>
      </c>
      <c r="AZ34" s="87">
        <v>-6.3024469999999999</v>
      </c>
      <c r="BA34" s="87">
        <v>-3.0082740000000001</v>
      </c>
      <c r="BB34" s="87">
        <v>-5.2191169999999998</v>
      </c>
      <c r="BC34" s="87">
        <v>-4.7149419999999997</v>
      </c>
      <c r="BD34" s="87">
        <v>-4.6035409999999999</v>
      </c>
      <c r="BE34" s="87">
        <v>-4.3848649999999996</v>
      </c>
      <c r="BF34" s="87">
        <v>-6.5605460000000004</v>
      </c>
      <c r="BG34" s="87">
        <v>-5.9872009999999998</v>
      </c>
      <c r="BH34" s="87">
        <v>-5.2467300000000003</v>
      </c>
      <c r="BI34" s="87">
        <v>-4.0544539999999998</v>
      </c>
      <c r="BJ34" s="87">
        <v>0.17668700000000001</v>
      </c>
      <c r="BK34" s="87">
        <v>-3.0772719999999998</v>
      </c>
      <c r="BL34" s="87">
        <v>-1.3929020000000001</v>
      </c>
      <c r="BM34" s="87">
        <v>-4.7614470000000004</v>
      </c>
      <c r="BN34" s="87">
        <v>-6.2059139999999999</v>
      </c>
      <c r="BO34" s="87">
        <v>-7.0023200000000001</v>
      </c>
      <c r="BP34" s="87">
        <v>-6.9629149999999997</v>
      </c>
      <c r="BQ34" s="87">
        <v>-7.2197979999999999</v>
      </c>
      <c r="BR34" s="228">
        <v>-5.2117139999999997</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41763</v>
      </c>
      <c r="K35" s="87">
        <v>1821.4344000000001</v>
      </c>
      <c r="L35" s="87">
        <v>1140.6649</v>
      </c>
      <c r="M35" s="87">
        <v>2960.0405999999998</v>
      </c>
      <c r="N35" s="87">
        <v>1761.6387999999999</v>
      </c>
      <c r="O35" s="87">
        <v>975.30709999999999</v>
      </c>
      <c r="P35" s="87">
        <v>2484.0338999999999</v>
      </c>
      <c r="Q35" s="87">
        <v>1892.8889999999999</v>
      </c>
      <c r="R35" s="87">
        <v>3023.9837000000002</v>
      </c>
      <c r="S35" s="87">
        <v>1960.2566999999999</v>
      </c>
      <c r="T35" s="87">
        <v>3172.5754999999999</v>
      </c>
      <c r="U35" s="87">
        <v>3370.6662999999999</v>
      </c>
      <c r="V35" s="87">
        <v>4163.1126999999997</v>
      </c>
      <c r="W35" s="87">
        <v>3709.6990000000001</v>
      </c>
      <c r="X35" s="87">
        <v>3378.2637</v>
      </c>
      <c r="Y35" s="87">
        <v>3294.2997999999998</v>
      </c>
      <c r="Z35" s="87">
        <v>4421.5219999999999</v>
      </c>
      <c r="AA35" s="87">
        <v>2082.1871000000001</v>
      </c>
      <c r="AB35" s="87">
        <v>5580.7088999999996</v>
      </c>
      <c r="AC35" s="87">
        <v>5284.3747999999996</v>
      </c>
      <c r="AD35" s="87">
        <v>2759.2020000000002</v>
      </c>
      <c r="AE35" s="87">
        <v>3329.6021999999998</v>
      </c>
      <c r="AF35" s="87">
        <v>4142.4017999999996</v>
      </c>
      <c r="AG35" s="87">
        <v>3249.6024000000002</v>
      </c>
      <c r="AH35" s="87">
        <v>1127.4637</v>
      </c>
      <c r="AI35" s="87">
        <v>2851.2444999999998</v>
      </c>
      <c r="AJ35" s="87">
        <v>2222.1552000000001</v>
      </c>
      <c r="AK35" s="87">
        <v>2682.9814000000001</v>
      </c>
      <c r="AL35" s="87">
        <v>3389.9403000000002</v>
      </c>
      <c r="AM35" s="87">
        <v>2613.8611000000001</v>
      </c>
      <c r="AN35" s="74"/>
      <c r="AO35" s="107">
        <v>41763</v>
      </c>
      <c r="AP35" s="87">
        <v>-2.517223</v>
      </c>
      <c r="AQ35" s="87">
        <v>-0.57377299999999998</v>
      </c>
      <c r="AR35" s="87">
        <v>-0.81026500000000001</v>
      </c>
      <c r="AS35" s="87">
        <v>-0.93647199999999997</v>
      </c>
      <c r="AT35" s="87">
        <v>-1.602328</v>
      </c>
      <c r="AU35" s="87">
        <v>-2.03681</v>
      </c>
      <c r="AV35" s="87">
        <v>-7.6850000000000002E-2</v>
      </c>
      <c r="AW35" s="87">
        <v>0.39369199999999999</v>
      </c>
      <c r="AX35" s="87">
        <v>-0.17366500000000001</v>
      </c>
      <c r="AY35" s="87">
        <v>-1.9338489999999999</v>
      </c>
      <c r="AZ35" s="87">
        <v>-1.206018</v>
      </c>
      <c r="BA35" s="87">
        <v>-2.5102950000000002</v>
      </c>
      <c r="BB35" s="87">
        <v>0.64363700000000001</v>
      </c>
      <c r="BC35" s="87">
        <v>-0.808002</v>
      </c>
      <c r="BD35" s="87">
        <v>0.804311</v>
      </c>
      <c r="BE35" s="87">
        <v>0.117464</v>
      </c>
      <c r="BF35" s="87">
        <v>-0.607761</v>
      </c>
      <c r="BG35" s="87">
        <v>-0.83980200000000005</v>
      </c>
      <c r="BH35" s="87">
        <v>0.545072</v>
      </c>
      <c r="BI35" s="87">
        <v>-1.966175</v>
      </c>
      <c r="BJ35" s="87">
        <v>-0.17183599999999999</v>
      </c>
      <c r="BK35" s="87">
        <v>0.229994</v>
      </c>
      <c r="BL35" s="87">
        <v>-2.23258</v>
      </c>
      <c r="BM35" s="87">
        <v>0.16666800000000001</v>
      </c>
      <c r="BN35" s="87">
        <v>-0.50327900000000003</v>
      </c>
      <c r="BO35" s="87">
        <v>0.161694</v>
      </c>
      <c r="BP35" s="87">
        <v>-2.0695619999999999</v>
      </c>
      <c r="BQ35" s="87">
        <v>-4.7080000000000004E-3</v>
      </c>
      <c r="BR35" s="228">
        <v>-1.1283319999999999</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41770</v>
      </c>
      <c r="K36" s="87">
        <v>1792.2625</v>
      </c>
      <c r="L36" s="87">
        <v>1167.5050000000001</v>
      </c>
      <c r="M36" s="87">
        <v>3025.4133999999999</v>
      </c>
      <c r="N36" s="87">
        <v>1742.6102000000001</v>
      </c>
      <c r="O36" s="87">
        <v>977.58680000000004</v>
      </c>
      <c r="P36" s="87">
        <v>2461.598</v>
      </c>
      <c r="Q36" s="87">
        <v>1877.7891999999999</v>
      </c>
      <c r="R36" s="87">
        <v>2977.3823000000002</v>
      </c>
      <c r="S36" s="87">
        <v>1947.6361999999999</v>
      </c>
      <c r="T36" s="87">
        <v>3169.9016999999999</v>
      </c>
      <c r="U36" s="87">
        <v>3258.3024</v>
      </c>
      <c r="V36" s="87">
        <v>4147.3702999999996</v>
      </c>
      <c r="W36" s="87">
        <v>3612.8496</v>
      </c>
      <c r="X36" s="87">
        <v>3308.2049999999999</v>
      </c>
      <c r="Y36" s="87">
        <v>3202.0839000000001</v>
      </c>
      <c r="Z36" s="87">
        <v>4338.3651</v>
      </c>
      <c r="AA36" s="87">
        <v>2043.0353</v>
      </c>
      <c r="AB36" s="87">
        <v>5520.7257</v>
      </c>
      <c r="AC36" s="87">
        <v>5198.5383000000002</v>
      </c>
      <c r="AD36" s="87">
        <v>2769.7887999999998</v>
      </c>
      <c r="AE36" s="87">
        <v>3287.3290000000002</v>
      </c>
      <c r="AF36" s="87">
        <v>4185.7668000000003</v>
      </c>
      <c r="AG36" s="87">
        <v>3141.8305</v>
      </c>
      <c r="AH36" s="87">
        <v>1115.4758999999999</v>
      </c>
      <c r="AI36" s="87">
        <v>2869.0266000000001</v>
      </c>
      <c r="AJ36" s="87">
        <v>2190.8658</v>
      </c>
      <c r="AK36" s="87">
        <v>2614.0390000000002</v>
      </c>
      <c r="AL36" s="87">
        <v>3325.0001999999999</v>
      </c>
      <c r="AM36" s="87">
        <v>2619.9911000000002</v>
      </c>
      <c r="AN36" s="74"/>
      <c r="AO36" s="107">
        <v>41770</v>
      </c>
      <c r="AP36" s="87">
        <v>-1.6015889999999999</v>
      </c>
      <c r="AQ36" s="87">
        <v>2.3530220000000002</v>
      </c>
      <c r="AR36" s="87">
        <v>2.20851</v>
      </c>
      <c r="AS36" s="87">
        <v>-1.080165</v>
      </c>
      <c r="AT36" s="87">
        <v>0.23374200000000001</v>
      </c>
      <c r="AU36" s="87">
        <v>-0.90320400000000001</v>
      </c>
      <c r="AV36" s="87">
        <v>-0.79771199999999998</v>
      </c>
      <c r="AW36" s="87">
        <v>-1.5410600000000001</v>
      </c>
      <c r="AX36" s="87">
        <v>-0.64381900000000003</v>
      </c>
      <c r="AY36" s="87">
        <v>-8.4279000000000007E-2</v>
      </c>
      <c r="AZ36" s="87">
        <v>-3.3335810000000001</v>
      </c>
      <c r="BA36" s="87">
        <v>-0.37813999999999998</v>
      </c>
      <c r="BB36" s="87">
        <v>-2.6107079999999998</v>
      </c>
      <c r="BC36" s="87">
        <v>-2.0738080000000001</v>
      </c>
      <c r="BD36" s="87">
        <v>-2.7992560000000002</v>
      </c>
      <c r="BE36" s="87">
        <v>-1.88073</v>
      </c>
      <c r="BF36" s="87">
        <v>-1.8803209999999999</v>
      </c>
      <c r="BG36" s="87">
        <v>-1.0748310000000001</v>
      </c>
      <c r="BH36" s="87">
        <v>-1.6243449999999999</v>
      </c>
      <c r="BI36" s="87">
        <v>0.383691</v>
      </c>
      <c r="BJ36" s="87">
        <v>-1.269617</v>
      </c>
      <c r="BK36" s="87">
        <v>1.046856</v>
      </c>
      <c r="BL36" s="87">
        <v>-3.3164639999999999</v>
      </c>
      <c r="BM36" s="87">
        <v>-1.0632539999999999</v>
      </c>
      <c r="BN36" s="87">
        <v>0.62366100000000002</v>
      </c>
      <c r="BO36" s="87">
        <v>-1.4080649999999999</v>
      </c>
      <c r="BP36" s="87">
        <v>-2.5696189999999999</v>
      </c>
      <c r="BQ36" s="87">
        <v>-1.9156709999999999</v>
      </c>
      <c r="BR36" s="228">
        <v>0.23451900000000001</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41777</v>
      </c>
      <c r="K37" s="87">
        <v>1821.0485000000001</v>
      </c>
      <c r="L37" s="87">
        <v>1192.3694</v>
      </c>
      <c r="M37" s="87">
        <v>3054.4611</v>
      </c>
      <c r="N37" s="87">
        <v>1745.9</v>
      </c>
      <c r="O37" s="87">
        <v>992.77589999999998</v>
      </c>
      <c r="P37" s="87">
        <v>2468.9792000000002</v>
      </c>
      <c r="Q37" s="87">
        <v>1892.8027999999999</v>
      </c>
      <c r="R37" s="87">
        <v>2993.7862</v>
      </c>
      <c r="S37" s="87">
        <v>1943.0476000000001</v>
      </c>
      <c r="T37" s="87">
        <v>3162.4189000000001</v>
      </c>
      <c r="U37" s="87">
        <v>3279.7510000000002</v>
      </c>
      <c r="V37" s="87">
        <v>4260.5366999999997</v>
      </c>
      <c r="W37" s="87">
        <v>3606.8708999999999</v>
      </c>
      <c r="X37" s="87">
        <v>3318.9843000000001</v>
      </c>
      <c r="Y37" s="87">
        <v>3244.0680000000002</v>
      </c>
      <c r="Z37" s="87">
        <v>4322.5033999999996</v>
      </c>
      <c r="AA37" s="87">
        <v>2053.9647</v>
      </c>
      <c r="AB37" s="87">
        <v>5467.7407000000003</v>
      </c>
      <c r="AC37" s="87">
        <v>5157.9920000000002</v>
      </c>
      <c r="AD37" s="87">
        <v>2806.8159000000001</v>
      </c>
      <c r="AE37" s="87">
        <v>3321.8168000000001</v>
      </c>
      <c r="AF37" s="87">
        <v>4163.7510000000002</v>
      </c>
      <c r="AG37" s="87">
        <v>3211.2114000000001</v>
      </c>
      <c r="AH37" s="87">
        <v>1132.7254</v>
      </c>
      <c r="AI37" s="87">
        <v>2849.3193999999999</v>
      </c>
      <c r="AJ37" s="87">
        <v>2175.1513</v>
      </c>
      <c r="AK37" s="87">
        <v>2609.0603999999998</v>
      </c>
      <c r="AL37" s="87">
        <v>3305.7251000000001</v>
      </c>
      <c r="AM37" s="87">
        <v>2668.3465000000001</v>
      </c>
      <c r="AN37" s="74"/>
      <c r="AO37" s="107">
        <v>41777</v>
      </c>
      <c r="AP37" s="87">
        <v>1.6061259999999999</v>
      </c>
      <c r="AQ37" s="87">
        <v>2.1297039999999998</v>
      </c>
      <c r="AR37" s="87">
        <v>0.96012299999999995</v>
      </c>
      <c r="AS37" s="87">
        <v>0.18878600000000001</v>
      </c>
      <c r="AT37" s="87">
        <v>1.5537339999999999</v>
      </c>
      <c r="AU37" s="87">
        <v>0.29985400000000001</v>
      </c>
      <c r="AV37" s="87">
        <v>0.79953600000000002</v>
      </c>
      <c r="AW37" s="87">
        <v>0.55095000000000005</v>
      </c>
      <c r="AX37" s="87">
        <v>-0.235598</v>
      </c>
      <c r="AY37" s="87">
        <v>-0.23605799999999999</v>
      </c>
      <c r="AZ37" s="87">
        <v>0.65827500000000005</v>
      </c>
      <c r="BA37" s="87">
        <v>2.7286299999999999</v>
      </c>
      <c r="BB37" s="87">
        <v>-0.16548399999999999</v>
      </c>
      <c r="BC37" s="87">
        <v>0.32583499999999999</v>
      </c>
      <c r="BD37" s="87">
        <v>1.3111489999999999</v>
      </c>
      <c r="BE37" s="87">
        <v>-0.36561500000000002</v>
      </c>
      <c r="BF37" s="87">
        <v>0.53495899999999996</v>
      </c>
      <c r="BG37" s="87">
        <v>-0.95974700000000002</v>
      </c>
      <c r="BH37" s="87">
        <v>-0.77995599999999998</v>
      </c>
      <c r="BI37" s="87">
        <v>1.3368199999999999</v>
      </c>
      <c r="BJ37" s="87">
        <v>1.049113</v>
      </c>
      <c r="BK37" s="87">
        <v>-0.52596799999999999</v>
      </c>
      <c r="BL37" s="87">
        <v>2.2082950000000001</v>
      </c>
      <c r="BM37" s="87">
        <v>1.5463800000000001</v>
      </c>
      <c r="BN37" s="87">
        <v>-0.68689500000000003</v>
      </c>
      <c r="BO37" s="87">
        <v>-0.71727399999999997</v>
      </c>
      <c r="BP37" s="87">
        <v>-0.19045599999999999</v>
      </c>
      <c r="BQ37" s="87">
        <v>-0.57970200000000005</v>
      </c>
      <c r="BR37" s="228">
        <v>1.8456319999999999</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41784</v>
      </c>
      <c r="K38" s="87">
        <v>1827.7715000000001</v>
      </c>
      <c r="L38" s="87">
        <v>1181.7360000000001</v>
      </c>
      <c r="M38" s="87">
        <v>3035.5925999999999</v>
      </c>
      <c r="N38" s="87">
        <v>1775.54</v>
      </c>
      <c r="O38" s="87">
        <v>994.82680000000005</v>
      </c>
      <c r="P38" s="87">
        <v>2498.6001999999999</v>
      </c>
      <c r="Q38" s="87">
        <v>1904.2744</v>
      </c>
      <c r="R38" s="87">
        <v>3022.8231999999998</v>
      </c>
      <c r="S38" s="87">
        <v>1973.8855000000001</v>
      </c>
      <c r="T38" s="87">
        <v>3189.2148000000002</v>
      </c>
      <c r="U38" s="87">
        <v>3339.1129000000001</v>
      </c>
      <c r="V38" s="87">
        <v>4230.7943999999998</v>
      </c>
      <c r="W38" s="87">
        <v>3667.6905999999999</v>
      </c>
      <c r="X38" s="87">
        <v>3352.0810999999999</v>
      </c>
      <c r="Y38" s="87">
        <v>3295.6314000000002</v>
      </c>
      <c r="Z38" s="87">
        <v>4342.2888000000003</v>
      </c>
      <c r="AA38" s="87">
        <v>2090.1707000000001</v>
      </c>
      <c r="AB38" s="87">
        <v>5558.3307000000004</v>
      </c>
      <c r="AC38" s="87">
        <v>5120.5726999999997</v>
      </c>
      <c r="AD38" s="87">
        <v>2824.3000999999999</v>
      </c>
      <c r="AE38" s="87">
        <v>3316.9686000000002</v>
      </c>
      <c r="AF38" s="87">
        <v>4158.7578000000003</v>
      </c>
      <c r="AG38" s="87">
        <v>3316.8548999999998</v>
      </c>
      <c r="AH38" s="87">
        <v>1126.0773999999999</v>
      </c>
      <c r="AI38" s="87">
        <v>2895.5189999999998</v>
      </c>
      <c r="AJ38" s="87">
        <v>2251.9059999999999</v>
      </c>
      <c r="AK38" s="87">
        <v>2856.4728</v>
      </c>
      <c r="AL38" s="87">
        <v>3475.9180999999999</v>
      </c>
      <c r="AM38" s="87">
        <v>2674.2114999999999</v>
      </c>
      <c r="AN38" s="74"/>
      <c r="AO38" s="107">
        <v>41784</v>
      </c>
      <c r="AP38" s="87">
        <v>0.36918299999999998</v>
      </c>
      <c r="AQ38" s="87">
        <v>-0.891787</v>
      </c>
      <c r="AR38" s="87">
        <v>-0.61773599999999995</v>
      </c>
      <c r="AS38" s="87">
        <v>1.697692</v>
      </c>
      <c r="AT38" s="87">
        <v>0.20658199999999999</v>
      </c>
      <c r="AU38" s="87">
        <v>1.199727</v>
      </c>
      <c r="AV38" s="87">
        <v>0.60606400000000005</v>
      </c>
      <c r="AW38" s="87">
        <v>0.96990900000000002</v>
      </c>
      <c r="AX38" s="87">
        <v>1.587089</v>
      </c>
      <c r="AY38" s="87">
        <v>0.84732300000000005</v>
      </c>
      <c r="AZ38" s="87">
        <v>1.8099510000000001</v>
      </c>
      <c r="BA38" s="87">
        <v>-0.69808800000000004</v>
      </c>
      <c r="BB38" s="87">
        <v>1.686218</v>
      </c>
      <c r="BC38" s="87">
        <v>0.997197</v>
      </c>
      <c r="BD38" s="87">
        <v>1.589467</v>
      </c>
      <c r="BE38" s="87">
        <v>0.45773000000000003</v>
      </c>
      <c r="BF38" s="87">
        <v>1.762737</v>
      </c>
      <c r="BG38" s="87">
        <v>1.656809</v>
      </c>
      <c r="BH38" s="87">
        <v>-0.72546299999999997</v>
      </c>
      <c r="BI38" s="87">
        <v>0.622919</v>
      </c>
      <c r="BJ38" s="87">
        <v>-0.14595</v>
      </c>
      <c r="BK38" s="87">
        <v>-0.119921</v>
      </c>
      <c r="BL38" s="87">
        <v>3.2898329999999998</v>
      </c>
      <c r="BM38" s="87">
        <v>-0.58690299999999995</v>
      </c>
      <c r="BN38" s="87">
        <v>1.621426</v>
      </c>
      <c r="BO38" s="87">
        <v>3.5287060000000001</v>
      </c>
      <c r="BP38" s="87">
        <v>9.4828159999999997</v>
      </c>
      <c r="BQ38" s="87">
        <v>5.1484319999999997</v>
      </c>
      <c r="BR38" s="228">
        <v>0.21979899999999999</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41791</v>
      </c>
      <c r="K39" s="87">
        <v>1852.9885999999999</v>
      </c>
      <c r="L39" s="87">
        <v>1172.0632000000001</v>
      </c>
      <c r="M39" s="87">
        <v>3051.5918999999999</v>
      </c>
      <c r="N39" s="87">
        <v>1772.5731000000001</v>
      </c>
      <c r="O39" s="87">
        <v>1000.7342</v>
      </c>
      <c r="P39" s="87">
        <v>2503.317</v>
      </c>
      <c r="Q39" s="87">
        <v>1911.8173999999999</v>
      </c>
      <c r="R39" s="87">
        <v>3050.6030000000001</v>
      </c>
      <c r="S39" s="87">
        <v>1990.2073</v>
      </c>
      <c r="T39" s="87">
        <v>3195.0214999999998</v>
      </c>
      <c r="U39" s="87">
        <v>3403.6680999999999</v>
      </c>
      <c r="V39" s="87">
        <v>4333.5870999999997</v>
      </c>
      <c r="W39" s="87">
        <v>3743.6898000000001</v>
      </c>
      <c r="X39" s="87">
        <v>3379.8377999999998</v>
      </c>
      <c r="Y39" s="87">
        <v>3316.0189999999998</v>
      </c>
      <c r="Z39" s="87">
        <v>4442.1657999999998</v>
      </c>
      <c r="AA39" s="87">
        <v>2095.8654999999999</v>
      </c>
      <c r="AB39" s="87">
        <v>5687.8425999999999</v>
      </c>
      <c r="AC39" s="87">
        <v>5129.5402999999997</v>
      </c>
      <c r="AD39" s="87">
        <v>2830.1354000000001</v>
      </c>
      <c r="AE39" s="87">
        <v>3315.0781999999999</v>
      </c>
      <c r="AF39" s="87">
        <v>4163.2831999999999</v>
      </c>
      <c r="AG39" s="87">
        <v>3323.6354000000001</v>
      </c>
      <c r="AH39" s="87">
        <v>1116.7956999999999</v>
      </c>
      <c r="AI39" s="87">
        <v>2956.3694</v>
      </c>
      <c r="AJ39" s="87">
        <v>2316.1008000000002</v>
      </c>
      <c r="AK39" s="87">
        <v>3003.0653000000002</v>
      </c>
      <c r="AL39" s="87">
        <v>3476.0374000000002</v>
      </c>
      <c r="AM39" s="87">
        <v>2677.0672</v>
      </c>
      <c r="AN39" s="74"/>
      <c r="AO39" s="107">
        <v>41791</v>
      </c>
      <c r="AP39" s="87">
        <v>1.379664</v>
      </c>
      <c r="AQ39" s="87">
        <v>-0.81852499999999995</v>
      </c>
      <c r="AR39" s="87">
        <v>0.527057</v>
      </c>
      <c r="AS39" s="87">
        <v>-0.167098</v>
      </c>
      <c r="AT39" s="87">
        <v>0.59381200000000001</v>
      </c>
      <c r="AU39" s="87">
        <v>0.188778</v>
      </c>
      <c r="AV39" s="87">
        <v>0.39610899999999999</v>
      </c>
      <c r="AW39" s="87">
        <v>0.91900199999999999</v>
      </c>
      <c r="AX39" s="87">
        <v>0.82688700000000004</v>
      </c>
      <c r="AY39" s="87">
        <v>0.18207300000000001</v>
      </c>
      <c r="AZ39" s="87">
        <v>1.9333039999999999</v>
      </c>
      <c r="BA39" s="87">
        <v>2.4296310000000001</v>
      </c>
      <c r="BB39" s="87">
        <v>2.0721270000000001</v>
      </c>
      <c r="BC39" s="87">
        <v>0.828044</v>
      </c>
      <c r="BD39" s="87">
        <v>0.61862499999999998</v>
      </c>
      <c r="BE39" s="87">
        <v>2.3001</v>
      </c>
      <c r="BF39" s="87">
        <v>0.27245599999999998</v>
      </c>
      <c r="BG39" s="87">
        <v>2.33005</v>
      </c>
      <c r="BH39" s="87">
        <v>0.17512900000000001</v>
      </c>
      <c r="BI39" s="87">
        <v>0.20660999999999999</v>
      </c>
      <c r="BJ39" s="87">
        <v>-5.6992000000000001E-2</v>
      </c>
      <c r="BK39" s="87">
        <v>0.108816</v>
      </c>
      <c r="BL39" s="87">
        <v>0.204426</v>
      </c>
      <c r="BM39" s="87">
        <v>-0.82425099999999996</v>
      </c>
      <c r="BN39" s="87">
        <v>2.101537</v>
      </c>
      <c r="BO39" s="87">
        <v>2.8506870000000002</v>
      </c>
      <c r="BP39" s="87">
        <v>5.1319410000000003</v>
      </c>
      <c r="BQ39" s="87">
        <v>3.4320000000000002E-3</v>
      </c>
      <c r="BR39" s="228">
        <v>0.10678700000000001</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41798</v>
      </c>
      <c r="K40" s="87">
        <v>1859.5533</v>
      </c>
      <c r="L40" s="87">
        <v>1166.1093000000001</v>
      </c>
      <c r="M40" s="87">
        <v>3014.5014999999999</v>
      </c>
      <c r="N40" s="87">
        <v>1781.3820000000001</v>
      </c>
      <c r="O40" s="87">
        <v>989.52800000000002</v>
      </c>
      <c r="P40" s="87">
        <v>2496.8861000000002</v>
      </c>
      <c r="Q40" s="87">
        <v>1899.1963000000001</v>
      </c>
      <c r="R40" s="87">
        <v>3033.3620000000001</v>
      </c>
      <c r="S40" s="87">
        <v>1991.3307</v>
      </c>
      <c r="T40" s="87">
        <v>3213.6028000000001</v>
      </c>
      <c r="U40" s="87">
        <v>3379.0828000000001</v>
      </c>
      <c r="V40" s="87">
        <v>4258.3360000000002</v>
      </c>
      <c r="W40" s="87">
        <v>3730.4225000000001</v>
      </c>
      <c r="X40" s="87">
        <v>3349.1352999999999</v>
      </c>
      <c r="Y40" s="87">
        <v>3270.2903000000001</v>
      </c>
      <c r="Z40" s="87">
        <v>4443.7115000000003</v>
      </c>
      <c r="AA40" s="87">
        <v>2097.4274999999998</v>
      </c>
      <c r="AB40" s="87">
        <v>5694.7884999999997</v>
      </c>
      <c r="AC40" s="87">
        <v>5042.7768999999998</v>
      </c>
      <c r="AD40" s="87">
        <v>2796.7267000000002</v>
      </c>
      <c r="AE40" s="87">
        <v>3299.2280000000001</v>
      </c>
      <c r="AF40" s="87">
        <v>4125.7138000000004</v>
      </c>
      <c r="AG40" s="87">
        <v>3281.5189</v>
      </c>
      <c r="AH40" s="87">
        <v>1110.2461000000001</v>
      </c>
      <c r="AI40" s="87">
        <v>2955.3679999999999</v>
      </c>
      <c r="AJ40" s="87">
        <v>2289.1642000000002</v>
      </c>
      <c r="AK40" s="87">
        <v>3013.0931999999998</v>
      </c>
      <c r="AL40" s="87">
        <v>3645.4357</v>
      </c>
      <c r="AM40" s="87">
        <v>2665.5545000000002</v>
      </c>
      <c r="AN40" s="74"/>
      <c r="AO40" s="107">
        <v>41798</v>
      </c>
      <c r="AP40" s="87">
        <v>0.35427599999999998</v>
      </c>
      <c r="AQ40" s="87">
        <v>-0.50798500000000002</v>
      </c>
      <c r="AR40" s="87">
        <v>-1.215444</v>
      </c>
      <c r="AS40" s="87">
        <v>0.49695600000000001</v>
      </c>
      <c r="AT40" s="87">
        <v>-1.1197980000000001</v>
      </c>
      <c r="AU40" s="87">
        <v>-0.25689499999999998</v>
      </c>
      <c r="AV40" s="87">
        <v>-0.66016200000000003</v>
      </c>
      <c r="AW40" s="87">
        <v>-0.56516699999999997</v>
      </c>
      <c r="AX40" s="87">
        <v>5.6446000000000003E-2</v>
      </c>
      <c r="AY40" s="87">
        <v>0.58157000000000003</v>
      </c>
      <c r="AZ40" s="87">
        <v>-0.72231800000000002</v>
      </c>
      <c r="BA40" s="87">
        <v>-1.736462</v>
      </c>
      <c r="BB40" s="87">
        <v>-0.35439100000000001</v>
      </c>
      <c r="BC40" s="87">
        <v>-0.90840200000000004</v>
      </c>
      <c r="BD40" s="87">
        <v>-1.379024</v>
      </c>
      <c r="BE40" s="87">
        <v>3.4796000000000001E-2</v>
      </c>
      <c r="BF40" s="87">
        <v>7.4527999999999997E-2</v>
      </c>
      <c r="BG40" s="87">
        <v>0.122118</v>
      </c>
      <c r="BH40" s="87">
        <v>-1.691446</v>
      </c>
      <c r="BI40" s="87">
        <v>-1.180463</v>
      </c>
      <c r="BJ40" s="87">
        <v>-0.47812399999999999</v>
      </c>
      <c r="BK40" s="87">
        <v>-0.90239800000000003</v>
      </c>
      <c r="BL40" s="87">
        <v>-1.267182</v>
      </c>
      <c r="BM40" s="87">
        <v>-0.58646399999999999</v>
      </c>
      <c r="BN40" s="87">
        <v>-3.3873E-2</v>
      </c>
      <c r="BO40" s="87">
        <v>-1.1630149999999999</v>
      </c>
      <c r="BP40" s="87">
        <v>0.333922</v>
      </c>
      <c r="BQ40" s="87">
        <v>4.873316</v>
      </c>
      <c r="BR40" s="228">
        <v>-0.43004900000000001</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41805</v>
      </c>
      <c r="K41" s="87">
        <v>1880.5989999999999</v>
      </c>
      <c r="L41" s="87">
        <v>1181.7374</v>
      </c>
      <c r="M41" s="87">
        <v>3099.5814</v>
      </c>
      <c r="N41" s="87">
        <v>1814.7147</v>
      </c>
      <c r="O41" s="87">
        <v>1001.4261</v>
      </c>
      <c r="P41" s="87">
        <v>2552.3948999999998</v>
      </c>
      <c r="Q41" s="87">
        <v>1925.5780999999999</v>
      </c>
      <c r="R41" s="87">
        <v>3086.3755999999998</v>
      </c>
      <c r="S41" s="87">
        <v>2041.0974000000001</v>
      </c>
      <c r="T41" s="87">
        <v>3307.4793</v>
      </c>
      <c r="U41" s="87">
        <v>3477.5767000000001</v>
      </c>
      <c r="V41" s="87">
        <v>4452.4785000000002</v>
      </c>
      <c r="W41" s="87">
        <v>3859.4115999999999</v>
      </c>
      <c r="X41" s="87">
        <v>3384.1734999999999</v>
      </c>
      <c r="Y41" s="87">
        <v>3320.0682999999999</v>
      </c>
      <c r="Z41" s="87">
        <v>4571.7897999999996</v>
      </c>
      <c r="AA41" s="87">
        <v>2124.3137000000002</v>
      </c>
      <c r="AB41" s="87">
        <v>5783.0505999999996</v>
      </c>
      <c r="AC41" s="87">
        <v>5151.8144000000002</v>
      </c>
      <c r="AD41" s="87">
        <v>2845.0803999999998</v>
      </c>
      <c r="AE41" s="87">
        <v>3386.9139</v>
      </c>
      <c r="AF41" s="87">
        <v>4229.3546999999999</v>
      </c>
      <c r="AG41" s="87">
        <v>3318.8117000000002</v>
      </c>
      <c r="AH41" s="87">
        <v>1127.4411</v>
      </c>
      <c r="AI41" s="87">
        <v>3020.8488000000002</v>
      </c>
      <c r="AJ41" s="87">
        <v>2346.9141</v>
      </c>
      <c r="AK41" s="87">
        <v>3142.1700999999998</v>
      </c>
      <c r="AL41" s="87">
        <v>3724.1862999999998</v>
      </c>
      <c r="AM41" s="87">
        <v>2722.7874999999999</v>
      </c>
      <c r="AN41" s="74"/>
      <c r="AO41" s="107">
        <v>41805</v>
      </c>
      <c r="AP41" s="87">
        <v>1.131761</v>
      </c>
      <c r="AQ41" s="87">
        <v>1.340192</v>
      </c>
      <c r="AR41" s="87">
        <v>2.8223539999999998</v>
      </c>
      <c r="AS41" s="87">
        <v>1.8711709999999999</v>
      </c>
      <c r="AT41" s="87">
        <v>1.202402</v>
      </c>
      <c r="AU41" s="87">
        <v>2.2231209999999999</v>
      </c>
      <c r="AV41" s="87">
        <v>1.389103</v>
      </c>
      <c r="AW41" s="87">
        <v>1.7476849999999999</v>
      </c>
      <c r="AX41" s="87">
        <v>2.4991680000000001</v>
      </c>
      <c r="AY41" s="87">
        <v>2.9212229999999999</v>
      </c>
      <c r="AZ41" s="87">
        <v>2.914812</v>
      </c>
      <c r="BA41" s="87">
        <v>4.5591169999999996</v>
      </c>
      <c r="BB41" s="87">
        <v>3.4577610000000001</v>
      </c>
      <c r="BC41" s="87">
        <v>1.0461860000000001</v>
      </c>
      <c r="BD41" s="87">
        <v>1.5221279999999999</v>
      </c>
      <c r="BE41" s="87">
        <v>2.8822369999999999</v>
      </c>
      <c r="BF41" s="87">
        <v>1.2818659999999999</v>
      </c>
      <c r="BG41" s="87">
        <v>1.5498749999999999</v>
      </c>
      <c r="BH41" s="87">
        <v>2.1622509999999999</v>
      </c>
      <c r="BI41" s="87">
        <v>1.728939</v>
      </c>
      <c r="BJ41" s="87">
        <v>2.6577700000000002</v>
      </c>
      <c r="BK41" s="87">
        <v>2.5120719999999999</v>
      </c>
      <c r="BL41" s="87">
        <v>1.136449</v>
      </c>
      <c r="BM41" s="87">
        <v>1.548756</v>
      </c>
      <c r="BN41" s="87">
        <v>2.2156560000000001</v>
      </c>
      <c r="BO41" s="87">
        <v>2.5227499999999998</v>
      </c>
      <c r="BP41" s="87">
        <v>4.2838669999999999</v>
      </c>
      <c r="BQ41" s="87">
        <v>2.1602519999999998</v>
      </c>
      <c r="BR41" s="228">
        <v>2.1471330000000002</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41812</v>
      </c>
      <c r="K42" s="87">
        <v>1848.3251</v>
      </c>
      <c r="L42" s="87">
        <v>1156.9382000000001</v>
      </c>
      <c r="M42" s="87">
        <v>3079.8303000000001</v>
      </c>
      <c r="N42" s="87">
        <v>1785.4867999999999</v>
      </c>
      <c r="O42" s="87">
        <v>987.1028</v>
      </c>
      <c r="P42" s="87">
        <v>2490.4056</v>
      </c>
      <c r="Q42" s="87">
        <v>1888.2436</v>
      </c>
      <c r="R42" s="87">
        <v>3004.9400999999998</v>
      </c>
      <c r="S42" s="87">
        <v>1977.5651</v>
      </c>
      <c r="T42" s="87">
        <v>3250.6752999999999</v>
      </c>
      <c r="U42" s="87">
        <v>3400.4721</v>
      </c>
      <c r="V42" s="87">
        <v>4364.5226000000002</v>
      </c>
      <c r="W42" s="87">
        <v>3776.8145</v>
      </c>
      <c r="X42" s="87">
        <v>3253.9769999999999</v>
      </c>
      <c r="Y42" s="87">
        <v>3201.2573000000002</v>
      </c>
      <c r="Z42" s="87">
        <v>4447.5436</v>
      </c>
      <c r="AA42" s="87">
        <v>2064.1900999999998</v>
      </c>
      <c r="AB42" s="87">
        <v>5617.3549999999996</v>
      </c>
      <c r="AC42" s="87">
        <v>5014.3828999999996</v>
      </c>
      <c r="AD42" s="87">
        <v>2768.3418000000001</v>
      </c>
      <c r="AE42" s="87">
        <v>3375.6365000000001</v>
      </c>
      <c r="AF42" s="87">
        <v>4133.2758999999996</v>
      </c>
      <c r="AG42" s="87">
        <v>3241.5329999999999</v>
      </c>
      <c r="AH42" s="87">
        <v>1105.1848</v>
      </c>
      <c r="AI42" s="87">
        <v>2936.9616000000001</v>
      </c>
      <c r="AJ42" s="87">
        <v>2321.4773</v>
      </c>
      <c r="AK42" s="87">
        <v>3023.9841999999999</v>
      </c>
      <c r="AL42" s="87">
        <v>3521.4373999999998</v>
      </c>
      <c r="AM42" s="87">
        <v>2630.9774000000002</v>
      </c>
      <c r="AN42" s="74"/>
      <c r="AO42" s="107">
        <v>41812</v>
      </c>
      <c r="AP42" s="87">
        <v>-1.7161500000000001</v>
      </c>
      <c r="AQ42" s="87">
        <v>-2.0985369999999999</v>
      </c>
      <c r="AR42" s="87">
        <v>-0.63721799999999995</v>
      </c>
      <c r="AS42" s="87">
        <v>-1.610606</v>
      </c>
      <c r="AT42" s="87">
        <v>-1.4302900000000001</v>
      </c>
      <c r="AU42" s="87">
        <v>-2.4286720000000002</v>
      </c>
      <c r="AV42" s="87">
        <v>-1.9388719999999999</v>
      </c>
      <c r="AW42" s="87">
        <v>-2.6385480000000001</v>
      </c>
      <c r="AX42" s="87">
        <v>-3.112654</v>
      </c>
      <c r="AY42" s="87">
        <v>-1.717441</v>
      </c>
      <c r="AZ42" s="87">
        <v>-2.217193</v>
      </c>
      <c r="BA42" s="87">
        <v>-1.9754370000000001</v>
      </c>
      <c r="BB42" s="87">
        <v>-2.1401469999999998</v>
      </c>
      <c r="BC42" s="87">
        <v>-3.8472170000000001</v>
      </c>
      <c r="BD42" s="87">
        <v>-3.5785710000000002</v>
      </c>
      <c r="BE42" s="87">
        <v>-2.7176710000000002</v>
      </c>
      <c r="BF42" s="87">
        <v>-2.83026</v>
      </c>
      <c r="BG42" s="87">
        <v>-2.8651939999999998</v>
      </c>
      <c r="BH42" s="87">
        <v>-2.6676329999999999</v>
      </c>
      <c r="BI42" s="87">
        <v>-2.697238</v>
      </c>
      <c r="BJ42" s="87">
        <v>-0.33296999999999999</v>
      </c>
      <c r="BK42" s="87">
        <v>-2.2717130000000001</v>
      </c>
      <c r="BL42" s="87">
        <v>-2.3285049999999998</v>
      </c>
      <c r="BM42" s="87">
        <v>-1.974054</v>
      </c>
      <c r="BN42" s="87">
        <v>-2.7769409999999999</v>
      </c>
      <c r="BO42" s="87">
        <v>-1.0838399999999999</v>
      </c>
      <c r="BP42" s="87">
        <v>-3.7612830000000002</v>
      </c>
      <c r="BQ42" s="87">
        <v>-5.4441129999999998</v>
      </c>
      <c r="BR42" s="228">
        <v>-3.3719160000000001</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41819</v>
      </c>
      <c r="K43" s="87">
        <v>1877.2602999999999</v>
      </c>
      <c r="L43" s="87">
        <v>1177.2181</v>
      </c>
      <c r="M43" s="87">
        <v>3168.0823999999998</v>
      </c>
      <c r="N43" s="87">
        <v>1813.2434000000001</v>
      </c>
      <c r="O43" s="87">
        <v>1032.9009000000001</v>
      </c>
      <c r="P43" s="87">
        <v>2579.1264000000001</v>
      </c>
      <c r="Q43" s="87">
        <v>1928.6332</v>
      </c>
      <c r="R43" s="87">
        <v>3097.8595999999998</v>
      </c>
      <c r="S43" s="87">
        <v>2078.0347000000002</v>
      </c>
      <c r="T43" s="87">
        <v>3354.3206</v>
      </c>
      <c r="U43" s="87">
        <v>3516.2336</v>
      </c>
      <c r="V43" s="87">
        <v>4671.6103000000003</v>
      </c>
      <c r="W43" s="87">
        <v>3895.8033999999998</v>
      </c>
      <c r="X43" s="87">
        <v>3309.5102000000002</v>
      </c>
      <c r="Y43" s="87">
        <v>3385.4605999999999</v>
      </c>
      <c r="Z43" s="87">
        <v>4540.0815000000002</v>
      </c>
      <c r="AA43" s="87">
        <v>2128.8398000000002</v>
      </c>
      <c r="AB43" s="87">
        <v>5796.0164000000004</v>
      </c>
      <c r="AC43" s="87">
        <v>5171.8841000000002</v>
      </c>
      <c r="AD43" s="87">
        <v>2855.7419</v>
      </c>
      <c r="AE43" s="87">
        <v>3356.8870000000002</v>
      </c>
      <c r="AF43" s="87">
        <v>4132.1126000000004</v>
      </c>
      <c r="AG43" s="87">
        <v>3317.1624999999999</v>
      </c>
      <c r="AH43" s="87">
        <v>1121.1169</v>
      </c>
      <c r="AI43" s="87">
        <v>3031.0340000000001</v>
      </c>
      <c r="AJ43" s="87">
        <v>2423.8168000000001</v>
      </c>
      <c r="AK43" s="87">
        <v>3142.7411000000002</v>
      </c>
      <c r="AL43" s="87">
        <v>3684.1095999999998</v>
      </c>
      <c r="AM43" s="87">
        <v>2713.6687999999999</v>
      </c>
      <c r="AN43" s="74"/>
      <c r="AO43" s="107">
        <v>41819</v>
      </c>
      <c r="AP43" s="87">
        <v>1.565482</v>
      </c>
      <c r="AQ43" s="87">
        <v>1.752894</v>
      </c>
      <c r="AR43" s="87">
        <v>2.8654860000000002</v>
      </c>
      <c r="AS43" s="87">
        <v>1.5545679999999999</v>
      </c>
      <c r="AT43" s="87">
        <v>4.6396480000000002</v>
      </c>
      <c r="AU43" s="87">
        <v>3.5625040000000001</v>
      </c>
      <c r="AV43" s="87">
        <v>2.1390039999999999</v>
      </c>
      <c r="AW43" s="87">
        <v>3.092225</v>
      </c>
      <c r="AX43" s="87">
        <v>5.08047</v>
      </c>
      <c r="AY43" s="87">
        <v>3.1884239999999999</v>
      </c>
      <c r="AZ43" s="87">
        <v>3.404277</v>
      </c>
      <c r="BA43" s="87">
        <v>7.0359970000000001</v>
      </c>
      <c r="BB43" s="87">
        <v>3.1505100000000001</v>
      </c>
      <c r="BC43" s="87">
        <v>1.7066250000000001</v>
      </c>
      <c r="BD43" s="87">
        <v>5.754092</v>
      </c>
      <c r="BE43" s="87">
        <v>2.0806520000000002</v>
      </c>
      <c r="BF43" s="87">
        <v>3.131964</v>
      </c>
      <c r="BG43" s="87">
        <v>3.1805249999999998</v>
      </c>
      <c r="BH43" s="87">
        <v>3.1409889999999998</v>
      </c>
      <c r="BI43" s="87">
        <v>3.1571280000000002</v>
      </c>
      <c r="BJ43" s="87">
        <v>-0.55543600000000004</v>
      </c>
      <c r="BK43" s="87">
        <v>-2.8145E-2</v>
      </c>
      <c r="BL43" s="87">
        <v>2.3331400000000002</v>
      </c>
      <c r="BM43" s="87">
        <v>1.441578</v>
      </c>
      <c r="BN43" s="87">
        <v>3.203052</v>
      </c>
      <c r="BO43" s="87">
        <v>4.4083779999999999</v>
      </c>
      <c r="BP43" s="87">
        <v>3.9271669999999999</v>
      </c>
      <c r="BQ43" s="87">
        <v>4.6194829999999998</v>
      </c>
      <c r="BR43" s="228">
        <v>3.142992</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41826</v>
      </c>
      <c r="K44" s="87">
        <v>1892.2137</v>
      </c>
      <c r="L44" s="87">
        <v>1197.5233000000001</v>
      </c>
      <c r="M44" s="87">
        <v>3275.4000999999998</v>
      </c>
      <c r="N44" s="87">
        <v>1844.7327</v>
      </c>
      <c r="O44" s="87">
        <v>1041.3606</v>
      </c>
      <c r="P44" s="87">
        <v>2645.1466999999998</v>
      </c>
      <c r="Q44" s="87">
        <v>1960.22</v>
      </c>
      <c r="R44" s="87">
        <v>3164.6523000000002</v>
      </c>
      <c r="S44" s="87">
        <v>2125.7494999999999</v>
      </c>
      <c r="T44" s="87">
        <v>3462.1921000000002</v>
      </c>
      <c r="U44" s="87">
        <v>3629.5097999999998</v>
      </c>
      <c r="V44" s="87">
        <v>4930.2929999999997</v>
      </c>
      <c r="W44" s="87">
        <v>4001.6244999999999</v>
      </c>
      <c r="X44" s="87">
        <v>3389.5333000000001</v>
      </c>
      <c r="Y44" s="87">
        <v>3430.6543999999999</v>
      </c>
      <c r="Z44" s="87">
        <v>4572.3395</v>
      </c>
      <c r="AA44" s="87">
        <v>2203.1522</v>
      </c>
      <c r="AB44" s="87">
        <v>5994.5007999999998</v>
      </c>
      <c r="AC44" s="87">
        <v>5212.2551999999996</v>
      </c>
      <c r="AD44" s="87">
        <v>2945.4063000000001</v>
      </c>
      <c r="AE44" s="87">
        <v>3395.4681999999998</v>
      </c>
      <c r="AF44" s="87">
        <v>4214.2857000000004</v>
      </c>
      <c r="AG44" s="87">
        <v>3396.5774999999999</v>
      </c>
      <c r="AH44" s="87">
        <v>1148.6696999999999</v>
      </c>
      <c r="AI44" s="87">
        <v>3113.5985999999998</v>
      </c>
      <c r="AJ44" s="87">
        <v>2513.1992</v>
      </c>
      <c r="AK44" s="87">
        <v>3231.3209000000002</v>
      </c>
      <c r="AL44" s="87">
        <v>3696.0866999999998</v>
      </c>
      <c r="AM44" s="87">
        <v>2779.4546</v>
      </c>
      <c r="AN44" s="74"/>
      <c r="AO44" s="107">
        <v>41826</v>
      </c>
      <c r="AP44" s="87">
        <v>0.79655399999999998</v>
      </c>
      <c r="AQ44" s="87">
        <v>1.7248460000000001</v>
      </c>
      <c r="AR44" s="87">
        <v>3.3874659999999999</v>
      </c>
      <c r="AS44" s="87">
        <v>1.7366280000000001</v>
      </c>
      <c r="AT44" s="87">
        <v>0.81902299999999995</v>
      </c>
      <c r="AU44" s="87">
        <v>2.559793</v>
      </c>
      <c r="AV44" s="87">
        <v>1.6377820000000001</v>
      </c>
      <c r="AW44" s="87">
        <v>2.1560920000000001</v>
      </c>
      <c r="AX44" s="87">
        <v>2.2961499999999999</v>
      </c>
      <c r="AY44" s="87">
        <v>3.215897</v>
      </c>
      <c r="AZ44" s="87">
        <v>3.2215210000000001</v>
      </c>
      <c r="BA44" s="87">
        <v>5.5373349999999997</v>
      </c>
      <c r="BB44" s="87">
        <v>2.7162839999999999</v>
      </c>
      <c r="BC44" s="87">
        <v>2.4179740000000001</v>
      </c>
      <c r="BD44" s="87">
        <v>1.334938</v>
      </c>
      <c r="BE44" s="87">
        <v>0.71051600000000004</v>
      </c>
      <c r="BF44" s="87">
        <v>3.4907460000000001</v>
      </c>
      <c r="BG44" s="87">
        <v>3.4244970000000001</v>
      </c>
      <c r="BH44" s="87">
        <v>0.78058799999999995</v>
      </c>
      <c r="BI44" s="87">
        <v>3.1397940000000002</v>
      </c>
      <c r="BJ44" s="87">
        <v>1.1493150000000001</v>
      </c>
      <c r="BK44" s="87">
        <v>1.9886459999999999</v>
      </c>
      <c r="BL44" s="87">
        <v>2.3940640000000002</v>
      </c>
      <c r="BM44" s="87">
        <v>2.4576210000000001</v>
      </c>
      <c r="BN44" s="87">
        <v>2.7239749999999998</v>
      </c>
      <c r="BO44" s="87">
        <v>3.6876709999999999</v>
      </c>
      <c r="BP44" s="87">
        <v>2.8185519999999999</v>
      </c>
      <c r="BQ44" s="87">
        <v>0.325102</v>
      </c>
      <c r="BR44" s="228">
        <v>2.4242379999999999</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41833</v>
      </c>
      <c r="K45" s="87">
        <v>1879.3318999999999</v>
      </c>
      <c r="L45" s="87">
        <v>1191.4051999999999</v>
      </c>
      <c r="M45" s="87">
        <v>3303.1986999999999</v>
      </c>
      <c r="N45" s="87">
        <v>1855.4842000000001</v>
      </c>
      <c r="O45" s="87">
        <v>1063.2519</v>
      </c>
      <c r="P45" s="87">
        <v>2655.8445999999999</v>
      </c>
      <c r="Q45" s="87">
        <v>1974.0944999999999</v>
      </c>
      <c r="R45" s="87">
        <v>3191.1781000000001</v>
      </c>
      <c r="S45" s="87">
        <v>2107.0057999999999</v>
      </c>
      <c r="T45" s="87">
        <v>3496.018</v>
      </c>
      <c r="U45" s="87">
        <v>3645.0347999999999</v>
      </c>
      <c r="V45" s="87">
        <v>5256.8396000000002</v>
      </c>
      <c r="W45" s="87">
        <v>4028.9940000000001</v>
      </c>
      <c r="X45" s="87">
        <v>3371.5643</v>
      </c>
      <c r="Y45" s="87">
        <v>3397.0837000000001</v>
      </c>
      <c r="Z45" s="87">
        <v>4524.7964000000002</v>
      </c>
      <c r="AA45" s="87">
        <v>2214.5497999999998</v>
      </c>
      <c r="AB45" s="87">
        <v>5930.3639000000003</v>
      </c>
      <c r="AC45" s="87">
        <v>5110.0904</v>
      </c>
      <c r="AD45" s="87">
        <v>2926.2332000000001</v>
      </c>
      <c r="AE45" s="87">
        <v>3356.1280999999999</v>
      </c>
      <c r="AF45" s="87">
        <v>4167.6166999999996</v>
      </c>
      <c r="AG45" s="87">
        <v>3455.3337999999999</v>
      </c>
      <c r="AH45" s="87">
        <v>1141.3558</v>
      </c>
      <c r="AI45" s="87">
        <v>3044.3312999999998</v>
      </c>
      <c r="AJ45" s="87">
        <v>2499.6504</v>
      </c>
      <c r="AK45" s="87">
        <v>3137.1017999999999</v>
      </c>
      <c r="AL45" s="87">
        <v>3556.7274000000002</v>
      </c>
      <c r="AM45" s="87">
        <v>2766.5311999999999</v>
      </c>
      <c r="AN45" s="74"/>
      <c r="AO45" s="107">
        <v>41833</v>
      </c>
      <c r="AP45" s="87">
        <v>-0.68077900000000002</v>
      </c>
      <c r="AQ45" s="87">
        <v>-0.51089600000000002</v>
      </c>
      <c r="AR45" s="87">
        <v>0.84870900000000005</v>
      </c>
      <c r="AS45" s="87">
        <v>0.58282199999999995</v>
      </c>
      <c r="AT45" s="87">
        <v>2.102182</v>
      </c>
      <c r="AU45" s="87">
        <v>0.40443499999999999</v>
      </c>
      <c r="AV45" s="87">
        <v>0.70780299999999996</v>
      </c>
      <c r="AW45" s="87">
        <v>0.83818999999999999</v>
      </c>
      <c r="AX45" s="87">
        <v>-0.881745</v>
      </c>
      <c r="AY45" s="87">
        <v>0.97700799999999999</v>
      </c>
      <c r="AZ45" s="87">
        <v>0.42774400000000001</v>
      </c>
      <c r="BA45" s="87">
        <v>6.6232699999999998</v>
      </c>
      <c r="BB45" s="87">
        <v>0.68396000000000001</v>
      </c>
      <c r="BC45" s="87">
        <v>-0.53013200000000005</v>
      </c>
      <c r="BD45" s="87">
        <v>-0.97855099999999995</v>
      </c>
      <c r="BE45" s="87">
        <v>-1.039798</v>
      </c>
      <c r="BF45" s="87">
        <v>0.51733099999999999</v>
      </c>
      <c r="BG45" s="87">
        <v>-1.0699289999999999</v>
      </c>
      <c r="BH45" s="87">
        <v>-1.9600880000000001</v>
      </c>
      <c r="BI45" s="87">
        <v>-0.650949</v>
      </c>
      <c r="BJ45" s="87">
        <v>-1.158606</v>
      </c>
      <c r="BK45" s="87">
        <v>-1.1073999999999999</v>
      </c>
      <c r="BL45" s="87">
        <v>1.729868</v>
      </c>
      <c r="BM45" s="87">
        <v>-0.63672799999999996</v>
      </c>
      <c r="BN45" s="87">
        <v>-2.2246700000000001</v>
      </c>
      <c r="BO45" s="87">
        <v>-0.53910599999999997</v>
      </c>
      <c r="BP45" s="87">
        <v>-2.9158080000000002</v>
      </c>
      <c r="BQ45" s="87">
        <v>-3.7704550000000001</v>
      </c>
      <c r="BR45" s="228">
        <v>-0.46496199999999999</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41840</v>
      </c>
      <c r="K46" s="87">
        <v>1886.0568000000001</v>
      </c>
      <c r="L46" s="87">
        <v>1198.3756000000001</v>
      </c>
      <c r="M46" s="87">
        <v>3342.2075</v>
      </c>
      <c r="N46" s="87">
        <v>1889.0924</v>
      </c>
      <c r="O46" s="87">
        <v>1072.7288000000001</v>
      </c>
      <c r="P46" s="87">
        <v>2666.4067</v>
      </c>
      <c r="Q46" s="87">
        <v>2000.1262999999999</v>
      </c>
      <c r="R46" s="87">
        <v>3256.0012000000002</v>
      </c>
      <c r="S46" s="87">
        <v>2100.5012000000002</v>
      </c>
      <c r="T46" s="87">
        <v>3461.4056999999998</v>
      </c>
      <c r="U46" s="87">
        <v>3640.7039</v>
      </c>
      <c r="V46" s="87">
        <v>4885.5361000000003</v>
      </c>
      <c r="W46" s="87">
        <v>4065.2687999999998</v>
      </c>
      <c r="X46" s="87">
        <v>3396.3780999999999</v>
      </c>
      <c r="Y46" s="87">
        <v>3389.6080999999999</v>
      </c>
      <c r="Z46" s="87">
        <v>4580.4802</v>
      </c>
      <c r="AA46" s="87">
        <v>2226.9078</v>
      </c>
      <c r="AB46" s="87">
        <v>5885.1931000000004</v>
      </c>
      <c r="AC46" s="87">
        <v>5426.4687000000004</v>
      </c>
      <c r="AD46" s="87">
        <v>3008.3393999999998</v>
      </c>
      <c r="AE46" s="87">
        <v>3376.5205999999998</v>
      </c>
      <c r="AF46" s="87">
        <v>4227.7574000000004</v>
      </c>
      <c r="AG46" s="87">
        <v>3522.8200999999999</v>
      </c>
      <c r="AH46" s="87">
        <v>1161.2787000000001</v>
      </c>
      <c r="AI46" s="87">
        <v>3013.7435</v>
      </c>
      <c r="AJ46" s="87">
        <v>2436.6039999999998</v>
      </c>
      <c r="AK46" s="87">
        <v>3032.7804999999998</v>
      </c>
      <c r="AL46" s="87">
        <v>3383.2132000000001</v>
      </c>
      <c r="AM46" s="87">
        <v>2781.4717999999998</v>
      </c>
      <c r="AN46" s="74"/>
      <c r="AO46" s="107">
        <v>41840</v>
      </c>
      <c r="AP46" s="87">
        <v>0.35783500000000001</v>
      </c>
      <c r="AQ46" s="87">
        <v>0.58505700000000005</v>
      </c>
      <c r="AR46" s="87">
        <v>1.1809400000000001</v>
      </c>
      <c r="AS46" s="87">
        <v>1.8112900000000001</v>
      </c>
      <c r="AT46" s="87">
        <v>0.89131300000000002</v>
      </c>
      <c r="AU46" s="87">
        <v>0.39769300000000002</v>
      </c>
      <c r="AV46" s="87">
        <v>1.31867</v>
      </c>
      <c r="AW46" s="87">
        <v>2.0313219999999998</v>
      </c>
      <c r="AX46" s="87">
        <v>-0.30871300000000002</v>
      </c>
      <c r="AY46" s="87">
        <v>-0.99004899999999996</v>
      </c>
      <c r="AZ46" s="87">
        <v>-0.118816</v>
      </c>
      <c r="BA46" s="87">
        <v>-7.0632460000000004</v>
      </c>
      <c r="BB46" s="87">
        <v>0.90034400000000003</v>
      </c>
      <c r="BC46" s="87">
        <v>0.73597299999999999</v>
      </c>
      <c r="BD46" s="87">
        <v>-0.220059</v>
      </c>
      <c r="BE46" s="87">
        <v>1.230637</v>
      </c>
      <c r="BF46" s="87">
        <v>0.55803700000000001</v>
      </c>
      <c r="BG46" s="87">
        <v>-0.761687</v>
      </c>
      <c r="BH46" s="87">
        <v>6.1912469999999997</v>
      </c>
      <c r="BI46" s="87">
        <v>2.8058670000000001</v>
      </c>
      <c r="BJ46" s="87">
        <v>0.60762000000000005</v>
      </c>
      <c r="BK46" s="87">
        <v>1.4430480000000001</v>
      </c>
      <c r="BL46" s="87">
        <v>1.9531050000000001</v>
      </c>
      <c r="BM46" s="87">
        <v>1.745547</v>
      </c>
      <c r="BN46" s="87">
        <v>-1.0047459999999999</v>
      </c>
      <c r="BO46" s="87">
        <v>-2.5222090000000001</v>
      </c>
      <c r="BP46" s="87">
        <v>-3.3254039999999998</v>
      </c>
      <c r="BQ46" s="87">
        <v>-4.8784789999999996</v>
      </c>
      <c r="BR46" s="228">
        <v>0.54004799999999997</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41847</v>
      </c>
      <c r="K47" s="87">
        <v>1922.6713</v>
      </c>
      <c r="L47" s="87">
        <v>1291.3958</v>
      </c>
      <c r="M47" s="87">
        <v>3591.2296999999999</v>
      </c>
      <c r="N47" s="87">
        <v>1917.7992999999999</v>
      </c>
      <c r="O47" s="87">
        <v>1105.6371999999999</v>
      </c>
      <c r="P47" s="87">
        <v>2721.5037000000002</v>
      </c>
      <c r="Q47" s="87">
        <v>2054.5457999999999</v>
      </c>
      <c r="R47" s="87">
        <v>3333.4740000000002</v>
      </c>
      <c r="S47" s="87">
        <v>2075.3908999999999</v>
      </c>
      <c r="T47" s="87">
        <v>3499.7040999999999</v>
      </c>
      <c r="U47" s="87">
        <v>3685.1129000000001</v>
      </c>
      <c r="V47" s="87">
        <v>4923.3989000000001</v>
      </c>
      <c r="W47" s="87">
        <v>4232.8927999999996</v>
      </c>
      <c r="X47" s="87">
        <v>3465.03</v>
      </c>
      <c r="Y47" s="87">
        <v>3353.0241999999998</v>
      </c>
      <c r="Z47" s="87">
        <v>4721.9225999999999</v>
      </c>
      <c r="AA47" s="87">
        <v>2252.6534999999999</v>
      </c>
      <c r="AB47" s="87">
        <v>5883.8591999999999</v>
      </c>
      <c r="AC47" s="87">
        <v>5540.7906999999996</v>
      </c>
      <c r="AD47" s="87">
        <v>3086.7537000000002</v>
      </c>
      <c r="AE47" s="87">
        <v>3542.0394999999999</v>
      </c>
      <c r="AF47" s="87">
        <v>4524.6399000000001</v>
      </c>
      <c r="AG47" s="87">
        <v>3691.9295999999999</v>
      </c>
      <c r="AH47" s="87">
        <v>1186.2325000000001</v>
      </c>
      <c r="AI47" s="87">
        <v>2990.8917000000001</v>
      </c>
      <c r="AJ47" s="87">
        <v>2418.7082999999998</v>
      </c>
      <c r="AK47" s="87">
        <v>3027.6089000000002</v>
      </c>
      <c r="AL47" s="87">
        <v>3347.7345999999998</v>
      </c>
      <c r="AM47" s="87">
        <v>2863.5731999999998</v>
      </c>
      <c r="AN47" s="74"/>
      <c r="AO47" s="107">
        <v>41847</v>
      </c>
      <c r="AP47" s="87">
        <v>1.941325</v>
      </c>
      <c r="AQ47" s="87">
        <v>7.7621909999999996</v>
      </c>
      <c r="AR47" s="87">
        <v>7.4508299999999998</v>
      </c>
      <c r="AS47" s="87">
        <v>1.5196130000000001</v>
      </c>
      <c r="AT47" s="87">
        <v>3.0677279999999998</v>
      </c>
      <c r="AU47" s="87">
        <v>2.0663390000000001</v>
      </c>
      <c r="AV47" s="87">
        <v>2.7208030000000001</v>
      </c>
      <c r="AW47" s="87">
        <v>2.3793850000000001</v>
      </c>
      <c r="AX47" s="87">
        <v>-1.195443</v>
      </c>
      <c r="AY47" s="87">
        <v>1.106441</v>
      </c>
      <c r="AZ47" s="87">
        <v>1.219792</v>
      </c>
      <c r="BA47" s="87">
        <v>0.77499799999999996</v>
      </c>
      <c r="BB47" s="87">
        <v>4.1233190000000004</v>
      </c>
      <c r="BC47" s="87">
        <v>2.0213269999999999</v>
      </c>
      <c r="BD47" s="87">
        <v>-1.079296</v>
      </c>
      <c r="BE47" s="87">
        <v>3.0879379999999998</v>
      </c>
      <c r="BF47" s="87">
        <v>1.1561189999999999</v>
      </c>
      <c r="BG47" s="87">
        <v>-2.2665000000000001E-2</v>
      </c>
      <c r="BH47" s="87">
        <v>2.1067480000000001</v>
      </c>
      <c r="BI47" s="87">
        <v>2.6065640000000001</v>
      </c>
      <c r="BJ47" s="87">
        <v>4.9020549999999998</v>
      </c>
      <c r="BK47" s="87">
        <v>7.0222220000000002</v>
      </c>
      <c r="BL47" s="87">
        <v>4.8004009999999999</v>
      </c>
      <c r="BM47" s="87">
        <v>2.1488209999999999</v>
      </c>
      <c r="BN47" s="87">
        <v>-0.75825299999999995</v>
      </c>
      <c r="BO47" s="87">
        <v>-0.73445300000000002</v>
      </c>
      <c r="BP47" s="87">
        <v>-0.17052300000000001</v>
      </c>
      <c r="BQ47" s="87">
        <v>-1.0486660000000001</v>
      </c>
      <c r="BR47" s="228">
        <v>2.9517250000000002</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41854</v>
      </c>
      <c r="K48" s="87">
        <v>1985.2797</v>
      </c>
      <c r="L48" s="87">
        <v>1377.6868999999999</v>
      </c>
      <c r="M48" s="87">
        <v>3710.2604999999999</v>
      </c>
      <c r="N48" s="87">
        <v>1950.7242000000001</v>
      </c>
      <c r="O48" s="87">
        <v>1143.7333000000001</v>
      </c>
      <c r="P48" s="87">
        <v>2808.5823999999998</v>
      </c>
      <c r="Q48" s="87">
        <v>2101.665</v>
      </c>
      <c r="R48" s="87">
        <v>3378.1934000000001</v>
      </c>
      <c r="S48" s="87">
        <v>2151.4560000000001</v>
      </c>
      <c r="T48" s="87">
        <v>3586.2932999999998</v>
      </c>
      <c r="U48" s="87">
        <v>3759.5893999999998</v>
      </c>
      <c r="V48" s="87">
        <v>5229.3494000000001</v>
      </c>
      <c r="W48" s="87">
        <v>4342.6100999999999</v>
      </c>
      <c r="X48" s="87">
        <v>3590.4533000000001</v>
      </c>
      <c r="Y48" s="87">
        <v>3493.5329999999999</v>
      </c>
      <c r="Z48" s="87">
        <v>4865.0729000000001</v>
      </c>
      <c r="AA48" s="87">
        <v>2309.6152000000002</v>
      </c>
      <c r="AB48" s="87">
        <v>6135.3604999999998</v>
      </c>
      <c r="AC48" s="87">
        <v>5782.8689000000004</v>
      </c>
      <c r="AD48" s="87">
        <v>3206.5828000000001</v>
      </c>
      <c r="AE48" s="87">
        <v>3745.6163999999999</v>
      </c>
      <c r="AF48" s="87">
        <v>4686.8765999999996</v>
      </c>
      <c r="AG48" s="87">
        <v>3716.5738999999999</v>
      </c>
      <c r="AH48" s="87">
        <v>1204.8158000000001</v>
      </c>
      <c r="AI48" s="87">
        <v>3108.7305000000001</v>
      </c>
      <c r="AJ48" s="87">
        <v>2458.8483999999999</v>
      </c>
      <c r="AK48" s="87">
        <v>3131.8896</v>
      </c>
      <c r="AL48" s="87">
        <v>3463.3948</v>
      </c>
      <c r="AM48" s="87">
        <v>2935.8515000000002</v>
      </c>
      <c r="AN48" s="74"/>
      <c r="AO48" s="107">
        <v>41854</v>
      </c>
      <c r="AP48" s="87">
        <v>3.2563240000000002</v>
      </c>
      <c r="AQ48" s="87">
        <v>6.6820029999999999</v>
      </c>
      <c r="AR48" s="87">
        <v>3.314486</v>
      </c>
      <c r="AS48" s="87">
        <v>1.7168060000000001</v>
      </c>
      <c r="AT48" s="87">
        <v>3.445624</v>
      </c>
      <c r="AU48" s="87">
        <v>3.1996540000000002</v>
      </c>
      <c r="AV48" s="87">
        <v>2.293412</v>
      </c>
      <c r="AW48" s="87">
        <v>1.3415250000000001</v>
      </c>
      <c r="AX48" s="87">
        <v>3.665098</v>
      </c>
      <c r="AY48" s="87">
        <v>2.474186</v>
      </c>
      <c r="AZ48" s="87">
        <v>2.02101</v>
      </c>
      <c r="BA48" s="87">
        <v>6.214213</v>
      </c>
      <c r="BB48" s="87">
        <v>2.5920169999999998</v>
      </c>
      <c r="BC48" s="87">
        <v>3.6196890000000002</v>
      </c>
      <c r="BD48" s="87">
        <v>4.1905099999999997</v>
      </c>
      <c r="BE48" s="87">
        <v>3.0316100000000001</v>
      </c>
      <c r="BF48" s="87">
        <v>2.5286490000000001</v>
      </c>
      <c r="BG48" s="87">
        <v>4.2744280000000003</v>
      </c>
      <c r="BH48" s="87">
        <v>4.3690189999999998</v>
      </c>
      <c r="BI48" s="87">
        <v>3.8820429999999999</v>
      </c>
      <c r="BJ48" s="87">
        <v>5.7474489999999996</v>
      </c>
      <c r="BK48" s="87">
        <v>3.5856270000000001</v>
      </c>
      <c r="BL48" s="87">
        <v>0.66751799999999994</v>
      </c>
      <c r="BM48" s="87">
        <v>1.5665819999999999</v>
      </c>
      <c r="BN48" s="87">
        <v>3.9399220000000001</v>
      </c>
      <c r="BO48" s="87">
        <v>1.6595679999999999</v>
      </c>
      <c r="BP48" s="87">
        <v>3.4443250000000001</v>
      </c>
      <c r="BQ48" s="87">
        <v>3.4548800000000002</v>
      </c>
      <c r="BR48" s="228">
        <v>2.52406</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41861</v>
      </c>
      <c r="K49" s="87">
        <v>2046.4458999999999</v>
      </c>
      <c r="L49" s="87">
        <v>1375.7452000000001</v>
      </c>
      <c r="M49" s="87">
        <v>3912.0481</v>
      </c>
      <c r="N49" s="87">
        <v>1977.3261</v>
      </c>
      <c r="O49" s="87">
        <v>1206.0578</v>
      </c>
      <c r="P49" s="87">
        <v>2880.3616999999999</v>
      </c>
      <c r="Q49" s="87">
        <v>2128.0360999999998</v>
      </c>
      <c r="R49" s="87">
        <v>3448.0297999999998</v>
      </c>
      <c r="S49" s="87">
        <v>2208.65</v>
      </c>
      <c r="T49" s="87">
        <v>3700.3141000000001</v>
      </c>
      <c r="U49" s="87">
        <v>3865.2629999999999</v>
      </c>
      <c r="V49" s="87">
        <v>5377.1049999999996</v>
      </c>
      <c r="W49" s="87">
        <v>4427.5364</v>
      </c>
      <c r="X49" s="87">
        <v>3643.7710000000002</v>
      </c>
      <c r="Y49" s="87">
        <v>3640.7253999999998</v>
      </c>
      <c r="Z49" s="87">
        <v>4849.5780000000004</v>
      </c>
      <c r="AA49" s="87">
        <v>2368.2505999999998</v>
      </c>
      <c r="AB49" s="87">
        <v>6179.8194000000003</v>
      </c>
      <c r="AC49" s="87">
        <v>5792.1142</v>
      </c>
      <c r="AD49" s="87">
        <v>3227.1336999999999</v>
      </c>
      <c r="AE49" s="87">
        <v>3677.2754</v>
      </c>
      <c r="AF49" s="87">
        <v>4688.4036999999998</v>
      </c>
      <c r="AG49" s="87">
        <v>3721.5338999999999</v>
      </c>
      <c r="AH49" s="87">
        <v>1225.8811000000001</v>
      </c>
      <c r="AI49" s="87">
        <v>3219.4593</v>
      </c>
      <c r="AJ49" s="87">
        <v>2526.7833000000001</v>
      </c>
      <c r="AK49" s="87">
        <v>3280.8883999999998</v>
      </c>
      <c r="AL49" s="87">
        <v>3613.6547999999998</v>
      </c>
      <c r="AM49" s="87">
        <v>2985.5684999999999</v>
      </c>
      <c r="AN49" s="74"/>
      <c r="AO49" s="107">
        <v>41861</v>
      </c>
      <c r="AP49" s="87">
        <v>3.0809869999999999</v>
      </c>
      <c r="AQ49" s="87">
        <v>-0.14093900000000001</v>
      </c>
      <c r="AR49" s="87">
        <v>5.4386369999999999</v>
      </c>
      <c r="AS49" s="87">
        <v>1.363694</v>
      </c>
      <c r="AT49" s="87">
        <v>5.4492159999999998</v>
      </c>
      <c r="AU49" s="87">
        <v>2.5557129999999999</v>
      </c>
      <c r="AV49" s="87">
        <v>1.254772</v>
      </c>
      <c r="AW49" s="87">
        <v>2.0672709999999999</v>
      </c>
      <c r="AX49" s="87">
        <v>2.6583860000000001</v>
      </c>
      <c r="AY49" s="87">
        <v>3.1793499999999999</v>
      </c>
      <c r="AZ49" s="87">
        <v>2.810775</v>
      </c>
      <c r="BA49" s="87">
        <v>2.8255059999999999</v>
      </c>
      <c r="BB49" s="87">
        <v>1.955651</v>
      </c>
      <c r="BC49" s="87">
        <v>1.484985</v>
      </c>
      <c r="BD49" s="87">
        <v>4.2132820000000004</v>
      </c>
      <c r="BE49" s="87">
        <v>-0.31849300000000003</v>
      </c>
      <c r="BF49" s="87">
        <v>2.5387520000000001</v>
      </c>
      <c r="BG49" s="87">
        <v>0.724634</v>
      </c>
      <c r="BH49" s="87">
        <v>0.15987399999999999</v>
      </c>
      <c r="BI49" s="87">
        <v>0.64089700000000005</v>
      </c>
      <c r="BJ49" s="87">
        <v>-1.82456</v>
      </c>
      <c r="BK49" s="87">
        <v>3.2582E-2</v>
      </c>
      <c r="BL49" s="87">
        <v>0.13345599999999999</v>
      </c>
      <c r="BM49" s="87">
        <v>1.7484249999999999</v>
      </c>
      <c r="BN49" s="87">
        <v>3.5618660000000002</v>
      </c>
      <c r="BO49" s="87">
        <v>2.7628750000000002</v>
      </c>
      <c r="BP49" s="87">
        <v>4.7574730000000001</v>
      </c>
      <c r="BQ49" s="87">
        <v>4.3385179999999997</v>
      </c>
      <c r="BR49" s="228">
        <v>1.6934439999999999</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41868</v>
      </c>
      <c r="K50" s="87">
        <v>2062.4081000000001</v>
      </c>
      <c r="L50" s="87">
        <v>1407.4212</v>
      </c>
      <c r="M50" s="87">
        <v>3895.5394000000001</v>
      </c>
      <c r="N50" s="87">
        <v>2028.9834000000001</v>
      </c>
      <c r="O50" s="87">
        <v>1215.2788</v>
      </c>
      <c r="P50" s="87">
        <v>2974.9683</v>
      </c>
      <c r="Q50" s="87">
        <v>2178.2748000000001</v>
      </c>
      <c r="R50" s="87">
        <v>3546.9573</v>
      </c>
      <c r="S50" s="87">
        <v>2274.9659000000001</v>
      </c>
      <c r="T50" s="87">
        <v>3788.2262000000001</v>
      </c>
      <c r="U50" s="87">
        <v>3974.3011000000001</v>
      </c>
      <c r="V50" s="87">
        <v>5419.9094999999998</v>
      </c>
      <c r="W50" s="87">
        <v>4577.2676000000001</v>
      </c>
      <c r="X50" s="87">
        <v>3756.0048000000002</v>
      </c>
      <c r="Y50" s="87">
        <v>3744.7728000000002</v>
      </c>
      <c r="Z50" s="87">
        <v>4965.6543000000001</v>
      </c>
      <c r="AA50" s="87">
        <v>2425.1194</v>
      </c>
      <c r="AB50" s="87">
        <v>6281.3882000000003</v>
      </c>
      <c r="AC50" s="87">
        <v>5851.8653000000004</v>
      </c>
      <c r="AD50" s="87">
        <v>3372.4913999999999</v>
      </c>
      <c r="AE50" s="87">
        <v>3668.1446000000001</v>
      </c>
      <c r="AF50" s="87">
        <v>4832.6067999999996</v>
      </c>
      <c r="AG50" s="87">
        <v>3812.6918999999998</v>
      </c>
      <c r="AH50" s="87">
        <v>1259.1446000000001</v>
      </c>
      <c r="AI50" s="87">
        <v>3363.0857999999998</v>
      </c>
      <c r="AJ50" s="87">
        <v>2591.4524000000001</v>
      </c>
      <c r="AK50" s="87">
        <v>3366.6097</v>
      </c>
      <c r="AL50" s="87">
        <v>3668.7565</v>
      </c>
      <c r="AM50" s="87">
        <v>3041.9494</v>
      </c>
      <c r="AN50" s="74"/>
      <c r="AO50" s="107">
        <v>41868</v>
      </c>
      <c r="AP50" s="87">
        <v>0.77999600000000002</v>
      </c>
      <c r="AQ50" s="87">
        <v>2.3024610000000001</v>
      </c>
      <c r="AR50" s="87">
        <v>-0.42199599999999998</v>
      </c>
      <c r="AS50" s="87">
        <v>2.6124830000000001</v>
      </c>
      <c r="AT50" s="87">
        <v>0.76455700000000004</v>
      </c>
      <c r="AU50" s="87">
        <v>3.2845390000000001</v>
      </c>
      <c r="AV50" s="87">
        <v>2.3608009999999999</v>
      </c>
      <c r="AW50" s="87">
        <v>2.8691019999999998</v>
      </c>
      <c r="AX50" s="87">
        <v>3.0025539999999999</v>
      </c>
      <c r="AY50" s="87">
        <v>2.3758010000000001</v>
      </c>
      <c r="AZ50" s="87">
        <v>2.8209749999999998</v>
      </c>
      <c r="BA50" s="87">
        <v>0.79605099999999995</v>
      </c>
      <c r="BB50" s="87">
        <v>3.3818169999999999</v>
      </c>
      <c r="BC50" s="87">
        <v>3.080155</v>
      </c>
      <c r="BD50" s="87">
        <v>2.8578760000000001</v>
      </c>
      <c r="BE50" s="87">
        <v>2.3935339999999998</v>
      </c>
      <c r="BF50" s="87">
        <v>2.4013</v>
      </c>
      <c r="BG50" s="87">
        <v>1.643556</v>
      </c>
      <c r="BH50" s="87">
        <v>1.0315939999999999</v>
      </c>
      <c r="BI50" s="87">
        <v>4.5042350000000004</v>
      </c>
      <c r="BJ50" s="87">
        <v>-0.248303</v>
      </c>
      <c r="BK50" s="87">
        <v>3.0757400000000001</v>
      </c>
      <c r="BL50" s="87">
        <v>2.4494739999999999</v>
      </c>
      <c r="BM50" s="87">
        <v>2.7134360000000002</v>
      </c>
      <c r="BN50" s="87">
        <v>4.4611989999999997</v>
      </c>
      <c r="BO50" s="87">
        <v>2.559345</v>
      </c>
      <c r="BP50" s="87">
        <v>2.6127470000000002</v>
      </c>
      <c r="BQ50" s="87">
        <v>1.5248189999999999</v>
      </c>
      <c r="BR50" s="228">
        <v>1.8884479999999999</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41875</v>
      </c>
      <c r="K51" s="87">
        <v>2090.9557</v>
      </c>
      <c r="L51" s="87">
        <v>1407.5592999999999</v>
      </c>
      <c r="M51" s="87">
        <v>3933.7511</v>
      </c>
      <c r="N51" s="87">
        <v>2089.6061</v>
      </c>
      <c r="O51" s="87">
        <v>1247.0307</v>
      </c>
      <c r="P51" s="87">
        <v>3038.1628000000001</v>
      </c>
      <c r="Q51" s="87">
        <v>2218.2842000000001</v>
      </c>
      <c r="R51" s="87">
        <v>3585.4259999999999</v>
      </c>
      <c r="S51" s="87">
        <v>2326.3353999999999</v>
      </c>
      <c r="T51" s="87">
        <v>3891.2667999999999</v>
      </c>
      <c r="U51" s="87">
        <v>4089.1527000000001</v>
      </c>
      <c r="V51" s="87">
        <v>5588.9748</v>
      </c>
      <c r="W51" s="87">
        <v>4567.3107</v>
      </c>
      <c r="X51" s="87">
        <v>3867.5144</v>
      </c>
      <c r="Y51" s="87">
        <v>3985.7844</v>
      </c>
      <c r="Z51" s="87">
        <v>5055.2471999999998</v>
      </c>
      <c r="AA51" s="87">
        <v>2492.0120000000002</v>
      </c>
      <c r="AB51" s="87">
        <v>6405.7380000000003</v>
      </c>
      <c r="AC51" s="87">
        <v>5887.3585999999996</v>
      </c>
      <c r="AD51" s="87">
        <v>3421.3391999999999</v>
      </c>
      <c r="AE51" s="87">
        <v>3635.6325999999999</v>
      </c>
      <c r="AF51" s="87">
        <v>4746.6205</v>
      </c>
      <c r="AG51" s="87">
        <v>3902.5882000000001</v>
      </c>
      <c r="AH51" s="87">
        <v>1287.1329000000001</v>
      </c>
      <c r="AI51" s="87">
        <v>3460.1383000000001</v>
      </c>
      <c r="AJ51" s="87">
        <v>2670.6147999999998</v>
      </c>
      <c r="AK51" s="87">
        <v>3496.2804000000001</v>
      </c>
      <c r="AL51" s="87">
        <v>4050.0300999999999</v>
      </c>
      <c r="AM51" s="87">
        <v>3115.4825999999998</v>
      </c>
      <c r="AN51" s="74"/>
      <c r="AO51" s="107">
        <v>41875</v>
      </c>
      <c r="AP51" s="87">
        <v>1.384188</v>
      </c>
      <c r="AQ51" s="87">
        <v>9.8119999999999995E-3</v>
      </c>
      <c r="AR51" s="87">
        <v>0.98090900000000003</v>
      </c>
      <c r="AS51" s="87">
        <v>2.9878360000000002</v>
      </c>
      <c r="AT51" s="87">
        <v>2.6127259999999999</v>
      </c>
      <c r="AU51" s="87">
        <v>2.1242079999999999</v>
      </c>
      <c r="AV51" s="87">
        <v>1.8367469999999999</v>
      </c>
      <c r="AW51" s="87">
        <v>1.0845549999999999</v>
      </c>
      <c r="AX51" s="87">
        <v>2.2580339999999999</v>
      </c>
      <c r="AY51" s="87">
        <v>2.7200220000000002</v>
      </c>
      <c r="AZ51" s="87">
        <v>2.8898570000000001</v>
      </c>
      <c r="BA51" s="87">
        <v>3.1193379999999999</v>
      </c>
      <c r="BB51" s="87">
        <v>-0.217529</v>
      </c>
      <c r="BC51" s="87">
        <v>2.9688349999999999</v>
      </c>
      <c r="BD51" s="87">
        <v>6.4359469999999996</v>
      </c>
      <c r="BE51" s="87">
        <v>1.804252</v>
      </c>
      <c r="BF51" s="87">
        <v>2.7583220000000002</v>
      </c>
      <c r="BG51" s="87">
        <v>1.9796549999999999</v>
      </c>
      <c r="BH51" s="87">
        <v>0.60653000000000001</v>
      </c>
      <c r="BI51" s="87">
        <v>1.4484189999999999</v>
      </c>
      <c r="BJ51" s="87">
        <v>-0.88633399999999996</v>
      </c>
      <c r="BK51" s="87">
        <v>-1.7792939999999999</v>
      </c>
      <c r="BL51" s="87">
        <v>2.3578169999999998</v>
      </c>
      <c r="BM51" s="87">
        <v>2.2228029999999999</v>
      </c>
      <c r="BN51" s="87">
        <v>2.8858169999999999</v>
      </c>
      <c r="BO51" s="87">
        <v>3.0547499999999999</v>
      </c>
      <c r="BP51" s="87">
        <v>3.8516699999999999</v>
      </c>
      <c r="BQ51" s="87">
        <v>10.392448</v>
      </c>
      <c r="BR51" s="228">
        <v>2.4173049999999998</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41882</v>
      </c>
      <c r="K52" s="87">
        <v>2119.6345000000001</v>
      </c>
      <c r="L52" s="87">
        <v>1367.845</v>
      </c>
      <c r="M52" s="87">
        <v>3805.491</v>
      </c>
      <c r="N52" s="87">
        <v>2080.9780000000001</v>
      </c>
      <c r="O52" s="87">
        <v>1222.9938999999999</v>
      </c>
      <c r="P52" s="87">
        <v>2971.5970000000002</v>
      </c>
      <c r="Q52" s="87">
        <v>2167.3602999999998</v>
      </c>
      <c r="R52" s="87">
        <v>3514.6639</v>
      </c>
      <c r="S52" s="87">
        <v>2304.1080000000002</v>
      </c>
      <c r="T52" s="87">
        <v>3826.5236</v>
      </c>
      <c r="U52" s="87">
        <v>4022.9456</v>
      </c>
      <c r="V52" s="87">
        <v>5617.7492000000002</v>
      </c>
      <c r="W52" s="87">
        <v>4519.3618999999999</v>
      </c>
      <c r="X52" s="87">
        <v>3780.3285999999998</v>
      </c>
      <c r="Y52" s="87">
        <v>3898.1329999999998</v>
      </c>
      <c r="Z52" s="87">
        <v>4925.3060999999998</v>
      </c>
      <c r="AA52" s="87">
        <v>2467.4589000000001</v>
      </c>
      <c r="AB52" s="87">
        <v>6296.7755999999999</v>
      </c>
      <c r="AC52" s="87">
        <v>5857.0397999999996</v>
      </c>
      <c r="AD52" s="87">
        <v>3350.5853000000002</v>
      </c>
      <c r="AE52" s="87">
        <v>3599.2301000000002</v>
      </c>
      <c r="AF52" s="87">
        <v>4672.4606999999996</v>
      </c>
      <c r="AG52" s="87">
        <v>3811.7411000000002</v>
      </c>
      <c r="AH52" s="87">
        <v>1265.4761000000001</v>
      </c>
      <c r="AI52" s="87">
        <v>3410.8739999999998</v>
      </c>
      <c r="AJ52" s="87">
        <v>2607.4358999999999</v>
      </c>
      <c r="AK52" s="87">
        <v>3474.4371000000001</v>
      </c>
      <c r="AL52" s="87">
        <v>3860.3890000000001</v>
      </c>
      <c r="AM52" s="87">
        <v>3047.5452</v>
      </c>
      <c r="AN52" s="74"/>
      <c r="AO52" s="107">
        <v>41882</v>
      </c>
      <c r="AP52" s="87">
        <v>1.371564</v>
      </c>
      <c r="AQ52" s="87">
        <v>-2.821501</v>
      </c>
      <c r="AR52" s="87">
        <v>-3.2605040000000001</v>
      </c>
      <c r="AS52" s="87">
        <v>-0.412906</v>
      </c>
      <c r="AT52" s="87">
        <v>-1.9275230000000001</v>
      </c>
      <c r="AU52" s="87">
        <v>-2.1909890000000001</v>
      </c>
      <c r="AV52" s="87">
        <v>-2.2956439999999998</v>
      </c>
      <c r="AW52" s="87">
        <v>-1.9736039999999999</v>
      </c>
      <c r="AX52" s="87">
        <v>-0.95546799999999998</v>
      </c>
      <c r="AY52" s="87">
        <v>-1.663808</v>
      </c>
      <c r="AZ52" s="87">
        <v>-1.6190910000000001</v>
      </c>
      <c r="BA52" s="87">
        <v>0.51484200000000002</v>
      </c>
      <c r="BB52" s="87">
        <v>-1.0498259999999999</v>
      </c>
      <c r="BC52" s="87">
        <v>-2.254311</v>
      </c>
      <c r="BD52" s="87">
        <v>-2.1991000000000001</v>
      </c>
      <c r="BE52" s="87">
        <v>-2.5704199999999999</v>
      </c>
      <c r="BF52" s="87">
        <v>-0.98527200000000004</v>
      </c>
      <c r="BG52" s="87">
        <v>-1.701012</v>
      </c>
      <c r="BH52" s="87">
        <v>-0.51498100000000002</v>
      </c>
      <c r="BI52" s="87">
        <v>-2.0680179999999999</v>
      </c>
      <c r="BJ52" s="87">
        <v>-1.0012700000000001</v>
      </c>
      <c r="BK52" s="87">
        <v>-1.562371</v>
      </c>
      <c r="BL52" s="87">
        <v>-2.327868</v>
      </c>
      <c r="BM52" s="87">
        <v>-1.682561</v>
      </c>
      <c r="BN52" s="87">
        <v>-1.423767</v>
      </c>
      <c r="BO52" s="87">
        <v>-2.3657059999999999</v>
      </c>
      <c r="BP52" s="87">
        <v>-0.62475800000000004</v>
      </c>
      <c r="BQ52" s="87">
        <v>-4.682461</v>
      </c>
      <c r="BR52" s="228">
        <v>-2.1806380000000001</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41889</v>
      </c>
      <c r="K53" s="87">
        <v>2186.5025000000001</v>
      </c>
      <c r="L53" s="87">
        <v>1438.0319</v>
      </c>
      <c r="M53" s="87">
        <v>4034.4450999999999</v>
      </c>
      <c r="N53" s="87">
        <v>2205.1779999999999</v>
      </c>
      <c r="O53" s="87">
        <v>1282.6186</v>
      </c>
      <c r="P53" s="87">
        <v>3130.5617999999999</v>
      </c>
      <c r="Q53" s="87">
        <v>2284.7258000000002</v>
      </c>
      <c r="R53" s="87">
        <v>3685.27</v>
      </c>
      <c r="S53" s="87">
        <v>2446.7813000000001</v>
      </c>
      <c r="T53" s="87">
        <v>4083.4508999999998</v>
      </c>
      <c r="U53" s="87">
        <v>4318.4674999999997</v>
      </c>
      <c r="V53" s="87">
        <v>6298.3100999999997</v>
      </c>
      <c r="W53" s="87">
        <v>4757.0805</v>
      </c>
      <c r="X53" s="87">
        <v>3997.2867000000001</v>
      </c>
      <c r="Y53" s="87">
        <v>4090.7855</v>
      </c>
      <c r="Z53" s="87">
        <v>5144.8407999999999</v>
      </c>
      <c r="AA53" s="87">
        <v>2604.4933999999998</v>
      </c>
      <c r="AB53" s="87">
        <v>6574.5766000000003</v>
      </c>
      <c r="AC53" s="87">
        <v>6160.4875000000002</v>
      </c>
      <c r="AD53" s="87">
        <v>3480.8597</v>
      </c>
      <c r="AE53" s="87">
        <v>3728.7651000000001</v>
      </c>
      <c r="AF53" s="87">
        <v>4920.9763000000003</v>
      </c>
      <c r="AG53" s="87">
        <v>4023.5605</v>
      </c>
      <c r="AH53" s="87">
        <v>1383.1953000000001</v>
      </c>
      <c r="AI53" s="87">
        <v>3580.1673000000001</v>
      </c>
      <c r="AJ53" s="87">
        <v>2771.4404</v>
      </c>
      <c r="AK53" s="87">
        <v>3677.7229000000002</v>
      </c>
      <c r="AL53" s="87">
        <v>4066.0988000000002</v>
      </c>
      <c r="AM53" s="87">
        <v>3205.5061000000001</v>
      </c>
      <c r="AN53" s="74"/>
      <c r="AO53" s="107">
        <v>41889</v>
      </c>
      <c r="AP53" s="87">
        <v>3.1546949999999998</v>
      </c>
      <c r="AQ53" s="87">
        <v>5.1312030000000002</v>
      </c>
      <c r="AR53" s="87">
        <v>6.0164140000000002</v>
      </c>
      <c r="AS53" s="87">
        <v>5.9683479999999998</v>
      </c>
      <c r="AT53" s="87">
        <v>4.8753060000000001</v>
      </c>
      <c r="AU53" s="87">
        <v>5.3494739999999998</v>
      </c>
      <c r="AV53" s="87">
        <v>5.4151360000000004</v>
      </c>
      <c r="AW53" s="87">
        <v>4.8541230000000004</v>
      </c>
      <c r="AX53" s="87">
        <v>6.1921270000000002</v>
      </c>
      <c r="AY53" s="87">
        <v>6.7143790000000001</v>
      </c>
      <c r="AZ53" s="87">
        <v>7.3459079999999997</v>
      </c>
      <c r="BA53" s="87">
        <v>12.114476</v>
      </c>
      <c r="BB53" s="87">
        <v>5.2600040000000003</v>
      </c>
      <c r="BC53" s="87">
        <v>5.7391329999999998</v>
      </c>
      <c r="BD53" s="87">
        <v>4.9421739999999996</v>
      </c>
      <c r="BE53" s="87">
        <v>4.4572799999999999</v>
      </c>
      <c r="BF53" s="87">
        <v>5.5536690000000002</v>
      </c>
      <c r="BG53" s="87">
        <v>4.4117980000000001</v>
      </c>
      <c r="BH53" s="87">
        <v>5.1809060000000002</v>
      </c>
      <c r="BI53" s="87">
        <v>3.888109</v>
      </c>
      <c r="BJ53" s="87">
        <v>3.5989640000000001</v>
      </c>
      <c r="BK53" s="87">
        <v>5.3187309999999997</v>
      </c>
      <c r="BL53" s="87">
        <v>5.5570250000000003</v>
      </c>
      <c r="BM53" s="87">
        <v>9.302365</v>
      </c>
      <c r="BN53" s="87">
        <v>4.9633409999999998</v>
      </c>
      <c r="BO53" s="87">
        <v>6.2898769999999997</v>
      </c>
      <c r="BP53" s="87">
        <v>5.8508990000000001</v>
      </c>
      <c r="BQ53" s="87">
        <v>5.3287319999999996</v>
      </c>
      <c r="BR53" s="228">
        <v>5.1832180000000001</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41896</v>
      </c>
      <c r="K54" s="87">
        <v>2195.0974999999999</v>
      </c>
      <c r="L54" s="87">
        <v>1431.8629000000001</v>
      </c>
      <c r="M54" s="87">
        <v>4049.5888</v>
      </c>
      <c r="N54" s="87">
        <v>2257.1289999999999</v>
      </c>
      <c r="O54" s="87">
        <v>1319.2788</v>
      </c>
      <c r="P54" s="87">
        <v>3215.0904999999998</v>
      </c>
      <c r="Q54" s="87">
        <v>2343.0111000000002</v>
      </c>
      <c r="R54" s="87">
        <v>3765.8771000000002</v>
      </c>
      <c r="S54" s="87">
        <v>2508.6905999999999</v>
      </c>
      <c r="T54" s="87">
        <v>4220.8810999999996</v>
      </c>
      <c r="U54" s="87">
        <v>4407.0856999999996</v>
      </c>
      <c r="V54" s="87">
        <v>6554.1629000000003</v>
      </c>
      <c r="W54" s="87">
        <v>4804.2875000000004</v>
      </c>
      <c r="X54" s="87">
        <v>4124.7235000000001</v>
      </c>
      <c r="Y54" s="87">
        <v>4210.8359</v>
      </c>
      <c r="Z54" s="87">
        <v>5178.1265000000003</v>
      </c>
      <c r="AA54" s="87">
        <v>2704.9378000000002</v>
      </c>
      <c r="AB54" s="87">
        <v>6668.0497999999998</v>
      </c>
      <c r="AC54" s="87">
        <v>6054.7213000000002</v>
      </c>
      <c r="AD54" s="87">
        <v>3573.3355999999999</v>
      </c>
      <c r="AE54" s="87">
        <v>3667.8769000000002</v>
      </c>
      <c r="AF54" s="87">
        <v>4830.7897000000003</v>
      </c>
      <c r="AG54" s="87">
        <v>4057.9061000000002</v>
      </c>
      <c r="AH54" s="87">
        <v>1414.2407000000001</v>
      </c>
      <c r="AI54" s="87">
        <v>3602.1306</v>
      </c>
      <c r="AJ54" s="87">
        <v>2822.9205999999999</v>
      </c>
      <c r="AK54" s="87">
        <v>3775.1143999999999</v>
      </c>
      <c r="AL54" s="87">
        <v>4146.2127</v>
      </c>
      <c r="AM54" s="87">
        <v>3245.7883000000002</v>
      </c>
      <c r="AN54" s="74"/>
      <c r="AO54" s="107">
        <v>41896</v>
      </c>
      <c r="AP54" s="87">
        <v>0.393094</v>
      </c>
      <c r="AQ54" s="87">
        <v>-0.42898900000000001</v>
      </c>
      <c r="AR54" s="87">
        <v>0.37536000000000003</v>
      </c>
      <c r="AS54" s="87">
        <v>2.355864</v>
      </c>
      <c r="AT54" s="87">
        <v>2.858231</v>
      </c>
      <c r="AU54" s="87">
        <v>2.700113</v>
      </c>
      <c r="AV54" s="87">
        <v>2.551085</v>
      </c>
      <c r="AW54" s="87">
        <v>2.1872780000000001</v>
      </c>
      <c r="AX54" s="87">
        <v>2.5302340000000001</v>
      </c>
      <c r="AY54" s="87">
        <v>3.3655409999999999</v>
      </c>
      <c r="AZ54" s="87">
        <v>2.0520749999999999</v>
      </c>
      <c r="BA54" s="87">
        <v>4.0622449999999999</v>
      </c>
      <c r="BB54" s="87">
        <v>0.99235200000000001</v>
      </c>
      <c r="BC54" s="87">
        <v>3.1880829999999998</v>
      </c>
      <c r="BD54" s="87">
        <v>2.9346540000000001</v>
      </c>
      <c r="BE54" s="87">
        <v>0.64697199999999999</v>
      </c>
      <c r="BF54" s="87">
        <v>3.8565809999999998</v>
      </c>
      <c r="BG54" s="87">
        <v>1.421737</v>
      </c>
      <c r="BH54" s="87">
        <v>-1.7168479999999999</v>
      </c>
      <c r="BI54" s="87">
        <v>2.6566969999999999</v>
      </c>
      <c r="BJ54" s="87">
        <v>-1.6329320000000001</v>
      </c>
      <c r="BK54" s="87">
        <v>-1.832697</v>
      </c>
      <c r="BL54" s="87">
        <v>0.85361200000000004</v>
      </c>
      <c r="BM54" s="87">
        <v>2.2444700000000002</v>
      </c>
      <c r="BN54" s="87">
        <v>0.61347099999999999</v>
      </c>
      <c r="BO54" s="87">
        <v>1.8575250000000001</v>
      </c>
      <c r="BP54" s="87">
        <v>2.6481469999999998</v>
      </c>
      <c r="BQ54" s="87">
        <v>1.970289</v>
      </c>
      <c r="BR54" s="228">
        <v>1.256656</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41901</v>
      </c>
      <c r="K55" s="87">
        <v>2161.8546999999999</v>
      </c>
      <c r="L55" s="87">
        <v>1446.1324</v>
      </c>
      <c r="M55" s="87">
        <v>4023.5043999999998</v>
      </c>
      <c r="N55" s="87">
        <v>2269.5944</v>
      </c>
      <c r="O55" s="87">
        <v>1329.6880000000001</v>
      </c>
      <c r="P55" s="87">
        <v>3236.3217</v>
      </c>
      <c r="Q55" s="87">
        <v>2354.0257000000001</v>
      </c>
      <c r="R55" s="87">
        <v>3756.5805</v>
      </c>
      <c r="S55" s="87">
        <v>2502.6224000000002</v>
      </c>
      <c r="T55" s="87">
        <v>4225.8438999999998</v>
      </c>
      <c r="U55" s="87">
        <v>4352.9906000000001</v>
      </c>
      <c r="V55" s="87">
        <v>6415.9211999999998</v>
      </c>
      <c r="W55" s="87">
        <v>4729.8370999999997</v>
      </c>
      <c r="X55" s="87">
        <v>4170.7365</v>
      </c>
      <c r="Y55" s="87">
        <v>4252.5168000000003</v>
      </c>
      <c r="Z55" s="87">
        <v>5134.2767000000003</v>
      </c>
      <c r="AA55" s="87">
        <v>2726.7512000000002</v>
      </c>
      <c r="AB55" s="87">
        <v>6742.4029</v>
      </c>
      <c r="AC55" s="87">
        <v>5982.8419000000004</v>
      </c>
      <c r="AD55" s="87">
        <v>3677.5708</v>
      </c>
      <c r="AE55" s="87">
        <v>3685.2932999999998</v>
      </c>
      <c r="AF55" s="87">
        <v>4774.0959000000003</v>
      </c>
      <c r="AG55" s="87">
        <v>4058.5581999999999</v>
      </c>
      <c r="AH55" s="87">
        <v>1424.7612999999999</v>
      </c>
      <c r="AI55" s="87">
        <v>3567.3672000000001</v>
      </c>
      <c r="AJ55" s="87">
        <v>2808.6765999999998</v>
      </c>
      <c r="AK55" s="87">
        <v>3776.3209999999999</v>
      </c>
      <c r="AL55" s="87">
        <v>4030.7883000000002</v>
      </c>
      <c r="AM55" s="87">
        <v>3426.0846999999999</v>
      </c>
      <c r="AN55" s="74"/>
      <c r="AO55" s="107">
        <v>41901</v>
      </c>
      <c r="AP55" s="87">
        <v>-1.514411</v>
      </c>
      <c r="AQ55" s="87">
        <v>0.99656900000000004</v>
      </c>
      <c r="AR55" s="87">
        <v>-0.64412499999999995</v>
      </c>
      <c r="AS55" s="87">
        <v>0.55226799999999998</v>
      </c>
      <c r="AT55" s="87">
        <v>0.78900700000000001</v>
      </c>
      <c r="AU55" s="87">
        <v>0.66036099999999998</v>
      </c>
      <c r="AV55" s="87">
        <v>0.47010400000000002</v>
      </c>
      <c r="AW55" s="87">
        <v>-0.246864</v>
      </c>
      <c r="AX55" s="87">
        <v>-0.24188699999999999</v>
      </c>
      <c r="AY55" s="87">
        <v>0.117577</v>
      </c>
      <c r="AZ55" s="87">
        <v>-1.227457</v>
      </c>
      <c r="BA55" s="87">
        <v>-2.1092200000000001</v>
      </c>
      <c r="BB55" s="87">
        <v>-1.549666</v>
      </c>
      <c r="BC55" s="87">
        <v>1.1155409999999999</v>
      </c>
      <c r="BD55" s="87">
        <v>0.98984899999999998</v>
      </c>
      <c r="BE55" s="87">
        <v>-0.84682800000000003</v>
      </c>
      <c r="BF55" s="87">
        <v>0.80642899999999995</v>
      </c>
      <c r="BG55" s="87">
        <v>1.115065</v>
      </c>
      <c r="BH55" s="87">
        <v>-1.187163</v>
      </c>
      <c r="BI55" s="87">
        <v>2.9170280000000002</v>
      </c>
      <c r="BJ55" s="87">
        <v>0.47483599999999998</v>
      </c>
      <c r="BK55" s="87">
        <v>-1.1735930000000001</v>
      </c>
      <c r="BL55" s="87">
        <v>1.6070000000000001E-2</v>
      </c>
      <c r="BM55" s="87">
        <v>0.74390400000000001</v>
      </c>
      <c r="BN55" s="87">
        <v>-0.96507900000000002</v>
      </c>
      <c r="BO55" s="87">
        <v>-0.50458400000000003</v>
      </c>
      <c r="BP55" s="87">
        <v>3.1961999999999997E-2</v>
      </c>
      <c r="BQ55" s="87">
        <v>-2.7838509999999999</v>
      </c>
      <c r="BR55" s="228">
        <v>5.5547800000000001</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74"/>
      <c r="AO56" s="10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28"/>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37" workbookViewId="0">
      <selection activeCell="G64" sqref="G64"/>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6" customWidth="1"/>
    <col min="16" max="16384" width="9" style="70"/>
  </cols>
  <sheetData>
    <row r="1" spans="1:16" ht="24.75" customHeight="1">
      <c r="J1" s="185" t="str">
        <f>[2]!edb()</f>
        <v>Wind资讯</v>
      </c>
      <c r="K1" s="112"/>
      <c r="L1" s="112"/>
      <c r="M1" s="113"/>
      <c r="N1" s="113"/>
      <c r="O1" s="193"/>
    </row>
    <row r="2" spans="1:16" s="188" customFormat="1" ht="25.5">
      <c r="J2" s="189" t="s">
        <v>2639</v>
      </c>
      <c r="K2" s="190" t="s">
        <v>2640</v>
      </c>
      <c r="L2" s="190" t="s">
        <v>2641</v>
      </c>
      <c r="M2" s="191" t="s">
        <v>2642</v>
      </c>
      <c r="N2" s="191" t="s">
        <v>2643</v>
      </c>
      <c r="O2" s="194"/>
    </row>
    <row r="3" spans="1:16">
      <c r="J3" s="94" t="s">
        <v>2644</v>
      </c>
      <c r="K3" s="114" t="s">
        <v>2645</v>
      </c>
      <c r="L3" s="114" t="s">
        <v>2645</v>
      </c>
      <c r="M3" s="114" t="s">
        <v>2645</v>
      </c>
      <c r="N3" s="114" t="s">
        <v>2645</v>
      </c>
      <c r="O3" s="195"/>
    </row>
    <row r="4" spans="1:16">
      <c r="A4" s="204"/>
      <c r="B4" s="197"/>
      <c r="C4" s="197" t="s">
        <v>123</v>
      </c>
      <c r="D4" s="197" t="s">
        <v>124</v>
      </c>
      <c r="E4" s="197" t="s">
        <v>125</v>
      </c>
      <c r="F4" s="197" t="s">
        <v>126</v>
      </c>
      <c r="G4" s="197" t="s">
        <v>127</v>
      </c>
      <c r="H4" s="82"/>
      <c r="J4" s="94" t="s">
        <v>2646</v>
      </c>
      <c r="K4" s="114" t="s">
        <v>116</v>
      </c>
      <c r="L4" s="114" t="s">
        <v>2647</v>
      </c>
      <c r="M4" s="114" t="s">
        <v>116</v>
      </c>
      <c r="N4" s="114" t="s">
        <v>2647</v>
      </c>
    </row>
    <row r="5" spans="1:16">
      <c r="A5" s="71"/>
      <c r="B5" s="72"/>
      <c r="C5" s="82"/>
      <c r="D5" s="82"/>
      <c r="E5" s="82"/>
      <c r="J5" s="94" t="s">
        <v>2648</v>
      </c>
      <c r="K5" s="114" t="s">
        <v>2649</v>
      </c>
      <c r="L5" s="114" t="s">
        <v>2649</v>
      </c>
      <c r="M5" s="114" t="s">
        <v>2649</v>
      </c>
      <c r="N5" s="114" t="s">
        <v>2649</v>
      </c>
    </row>
    <row r="6" spans="1:16">
      <c r="A6" s="76" t="s">
        <v>119</v>
      </c>
      <c r="D6" s="77"/>
      <c r="J6" s="94" t="s">
        <v>2650</v>
      </c>
      <c r="K6" s="192" t="s">
        <v>2651</v>
      </c>
      <c r="L6" s="192" t="s">
        <v>2651</v>
      </c>
      <c r="M6" s="192" t="s">
        <v>2651</v>
      </c>
      <c r="N6" s="192" t="s">
        <v>2651</v>
      </c>
      <c r="P6" s="75"/>
    </row>
    <row r="7" spans="1:16">
      <c r="J7" s="186">
        <v>40056</v>
      </c>
      <c r="K7" s="187">
        <v>55.2</v>
      </c>
      <c r="L7" s="187">
        <v>750.62</v>
      </c>
      <c r="M7" s="187">
        <v>51.59</v>
      </c>
      <c r="N7" s="187">
        <v>132.19</v>
      </c>
      <c r="P7" s="75"/>
    </row>
    <row r="8" spans="1:16">
      <c r="A8" s="202" t="s">
        <v>623</v>
      </c>
      <c r="B8" s="70">
        <v>4</v>
      </c>
      <c r="D8" s="203"/>
      <c r="J8" s="186">
        <v>40086</v>
      </c>
      <c r="K8" s="187">
        <v>56.4</v>
      </c>
      <c r="L8" s="187">
        <v>896.9</v>
      </c>
      <c r="M8" s="187">
        <v>62.9</v>
      </c>
      <c r="N8" s="187">
        <v>146.28</v>
      </c>
      <c r="P8" s="75"/>
    </row>
    <row r="9" spans="1:16">
      <c r="A9" s="203" t="s">
        <v>624</v>
      </c>
      <c r="J9" s="186">
        <v>40117</v>
      </c>
      <c r="K9" s="187">
        <v>44</v>
      </c>
      <c r="L9" s="187">
        <v>1005.91</v>
      </c>
      <c r="M9" s="187">
        <v>-12.65</v>
      </c>
      <c r="N9" s="187">
        <v>109.01</v>
      </c>
      <c r="P9" s="75"/>
    </row>
    <row r="10" spans="1:16">
      <c r="A10" s="202" t="s">
        <v>625</v>
      </c>
      <c r="J10" s="186">
        <v>40147</v>
      </c>
      <c r="K10" s="187">
        <v>38.46</v>
      </c>
      <c r="L10" s="187">
        <v>1150.75</v>
      </c>
      <c r="M10" s="187">
        <v>9.23</v>
      </c>
      <c r="N10" s="187">
        <v>144.84</v>
      </c>
      <c r="P10" s="75"/>
    </row>
    <row r="11" spans="1:16">
      <c r="A11" s="202" t="s">
        <v>626</v>
      </c>
      <c r="J11" s="186">
        <v>40178</v>
      </c>
      <c r="K11" s="187">
        <v>0</v>
      </c>
      <c r="L11" s="187">
        <v>1864.82</v>
      </c>
      <c r="M11" s="187">
        <v>0</v>
      </c>
      <c r="N11" s="187">
        <v>0</v>
      </c>
      <c r="P11" s="75"/>
    </row>
    <row r="12" spans="1:16">
      <c r="A12" s="115"/>
      <c r="J12" s="186">
        <v>40209</v>
      </c>
      <c r="K12" s="187">
        <v>-34.299999999999997</v>
      </c>
      <c r="L12" s="187">
        <v>51.8</v>
      </c>
      <c r="M12" s="187">
        <v>-34.299999999999997</v>
      </c>
      <c r="N12" s="187">
        <v>51.8</v>
      </c>
    </row>
    <row r="13" spans="1:16">
      <c r="J13" s="186">
        <v>40237</v>
      </c>
      <c r="K13" s="187">
        <v>-11.8</v>
      </c>
      <c r="L13" s="187">
        <v>112.49</v>
      </c>
      <c r="M13" s="187">
        <v>24.57</v>
      </c>
      <c r="N13" s="187">
        <v>60.69</v>
      </c>
    </row>
    <row r="14" spans="1:16">
      <c r="A14" s="70" t="s">
        <v>129</v>
      </c>
      <c r="B14" s="70">
        <v>3</v>
      </c>
      <c r="J14" s="186">
        <v>40268</v>
      </c>
      <c r="K14" s="187">
        <v>-21.1</v>
      </c>
      <c r="L14" s="187">
        <v>172.89</v>
      </c>
      <c r="M14" s="187">
        <v>-34.08</v>
      </c>
      <c r="N14" s="187">
        <v>60.4</v>
      </c>
    </row>
    <row r="15" spans="1:16">
      <c r="A15" s="132" t="s">
        <v>627</v>
      </c>
      <c r="J15" s="186">
        <v>40298</v>
      </c>
      <c r="K15" s="187">
        <v>-22.8</v>
      </c>
      <c r="L15" s="187">
        <v>247.27</v>
      </c>
      <c r="M15" s="187">
        <v>-26.33</v>
      </c>
      <c r="N15" s="187">
        <v>74.38</v>
      </c>
    </row>
    <row r="16" spans="1:16">
      <c r="A16" s="203" t="s">
        <v>695</v>
      </c>
      <c r="J16" s="186">
        <v>40329</v>
      </c>
      <c r="K16" s="187">
        <v>-18.77</v>
      </c>
      <c r="L16" s="187">
        <v>336.75</v>
      </c>
      <c r="M16" s="187">
        <v>-5.25</v>
      </c>
      <c r="N16" s="187">
        <v>89.48</v>
      </c>
    </row>
    <row r="17" spans="1:14">
      <c r="J17" s="186">
        <v>40359</v>
      </c>
      <c r="K17" s="187">
        <v>2.34</v>
      </c>
      <c r="L17" s="187">
        <v>540.45000000000005</v>
      </c>
      <c r="M17" s="187">
        <v>79.42</v>
      </c>
      <c r="N17" s="187">
        <v>203.7</v>
      </c>
    </row>
    <row r="18" spans="1:14">
      <c r="J18" s="186">
        <v>40390</v>
      </c>
      <c r="K18" s="187">
        <v>8.8000000000000007</v>
      </c>
      <c r="L18" s="187">
        <v>672.75</v>
      </c>
      <c r="M18" s="187">
        <v>46.45</v>
      </c>
      <c r="N18" s="187">
        <v>132.30000000000001</v>
      </c>
    </row>
    <row r="19" spans="1:14">
      <c r="J19" s="186">
        <v>40421</v>
      </c>
      <c r="K19" s="187">
        <v>11.1</v>
      </c>
      <c r="L19" s="187">
        <v>833.99</v>
      </c>
      <c r="M19" s="187">
        <v>21.98</v>
      </c>
      <c r="N19" s="187">
        <v>161.24</v>
      </c>
    </row>
    <row r="20" spans="1:14">
      <c r="J20" s="186">
        <v>40451</v>
      </c>
      <c r="K20" s="187">
        <v>24.5</v>
      </c>
      <c r="L20" s="187">
        <v>1116.31</v>
      </c>
      <c r="M20" s="187">
        <v>93</v>
      </c>
      <c r="N20" s="187">
        <v>282.32</v>
      </c>
    </row>
    <row r="21" spans="1:14">
      <c r="J21" s="186">
        <v>40482</v>
      </c>
      <c r="K21" s="187">
        <v>34.9</v>
      </c>
      <c r="L21" s="187">
        <v>1356.5</v>
      </c>
      <c r="M21" s="187">
        <v>120.34</v>
      </c>
      <c r="N21" s="187">
        <v>240.19</v>
      </c>
    </row>
    <row r="22" spans="1:14">
      <c r="J22" s="186">
        <v>40512</v>
      </c>
      <c r="K22" s="187">
        <v>50.5</v>
      </c>
      <c r="L22" s="187">
        <v>1732.24</v>
      </c>
      <c r="M22" s="187">
        <v>159.41999999999999</v>
      </c>
      <c r="N22" s="187">
        <v>375.74</v>
      </c>
    </row>
    <row r="23" spans="1:14">
      <c r="J23" s="186">
        <v>40543</v>
      </c>
      <c r="K23" s="187">
        <v>25.4</v>
      </c>
      <c r="L23" s="187">
        <v>2426</v>
      </c>
      <c r="M23" s="187">
        <v>0</v>
      </c>
      <c r="N23" s="187">
        <v>0</v>
      </c>
    </row>
    <row r="24" spans="1:14">
      <c r="A24" s="77" t="s">
        <v>120</v>
      </c>
      <c r="J24" s="186">
        <v>40574</v>
      </c>
      <c r="K24" s="187">
        <v>51.41</v>
      </c>
      <c r="L24" s="187">
        <v>78.430000000000007</v>
      </c>
      <c r="M24" s="187">
        <v>51.41</v>
      </c>
      <c r="N24" s="187">
        <v>78.430000000000007</v>
      </c>
    </row>
    <row r="25" spans="1:14">
      <c r="J25" s="186">
        <v>40602</v>
      </c>
      <c r="K25" s="187">
        <v>1.5</v>
      </c>
      <c r="L25" s="187">
        <v>114.13</v>
      </c>
      <c r="M25" s="187">
        <v>0</v>
      </c>
      <c r="N25" s="187">
        <v>0</v>
      </c>
    </row>
    <row r="26" spans="1:14">
      <c r="J26" s="186">
        <v>40633</v>
      </c>
      <c r="K26" s="187">
        <v>33.1</v>
      </c>
      <c r="L26" s="187">
        <v>230.1</v>
      </c>
      <c r="M26" s="187">
        <v>92</v>
      </c>
      <c r="N26" s="187">
        <v>115.97</v>
      </c>
    </row>
    <row r="27" spans="1:14">
      <c r="J27" s="186">
        <v>40663</v>
      </c>
      <c r="K27" s="187">
        <v>37.200000000000003</v>
      </c>
      <c r="L27" s="187">
        <v>339.31</v>
      </c>
      <c r="M27" s="187">
        <v>46.83</v>
      </c>
      <c r="N27" s="187">
        <v>109.21</v>
      </c>
    </row>
    <row r="28" spans="1:14">
      <c r="J28" s="186">
        <v>40694</v>
      </c>
      <c r="K28" s="187">
        <v>44.8</v>
      </c>
      <c r="L28" s="187">
        <v>487.73</v>
      </c>
      <c r="M28" s="187">
        <v>65.87</v>
      </c>
      <c r="N28" s="187">
        <v>148.41999999999999</v>
      </c>
    </row>
    <row r="29" spans="1:14">
      <c r="J29" s="186">
        <v>40724</v>
      </c>
      <c r="K29" s="187">
        <v>35.9</v>
      </c>
      <c r="L29" s="187">
        <v>734.44</v>
      </c>
      <c r="M29" s="187">
        <v>21.11</v>
      </c>
      <c r="N29" s="187">
        <v>246.71</v>
      </c>
    </row>
    <row r="30" spans="1:14">
      <c r="J30" s="186">
        <v>40755</v>
      </c>
      <c r="K30" s="187">
        <v>27.5</v>
      </c>
      <c r="L30" s="187">
        <v>857.8</v>
      </c>
      <c r="M30" s="187">
        <v>-6.76</v>
      </c>
      <c r="N30" s="187">
        <v>123.36</v>
      </c>
    </row>
    <row r="31" spans="1:14">
      <c r="J31" s="186">
        <v>40786</v>
      </c>
      <c r="K31" s="187">
        <v>27.2</v>
      </c>
      <c r="L31" s="187">
        <v>1060.83</v>
      </c>
      <c r="M31" s="187">
        <v>25.92</v>
      </c>
      <c r="N31" s="187">
        <v>203.03</v>
      </c>
    </row>
    <row r="32" spans="1:14">
      <c r="J32" s="186">
        <v>40816</v>
      </c>
      <c r="K32" s="187">
        <v>20.2</v>
      </c>
      <c r="L32" s="187">
        <v>1341.85</v>
      </c>
      <c r="M32" s="187">
        <v>-0.46</v>
      </c>
      <c r="N32" s="187">
        <v>281.02</v>
      </c>
    </row>
    <row r="33" spans="10:14">
      <c r="J33" s="186">
        <v>40847</v>
      </c>
      <c r="K33" s="187">
        <v>16.18</v>
      </c>
      <c r="L33" s="187">
        <v>1575.95</v>
      </c>
      <c r="M33" s="187">
        <v>-2.54</v>
      </c>
      <c r="N33" s="187">
        <v>234.1</v>
      </c>
    </row>
    <row r="34" spans="10:14">
      <c r="J34" s="186">
        <v>40877</v>
      </c>
      <c r="K34" s="187">
        <v>10.73</v>
      </c>
      <c r="L34" s="187">
        <v>1918.17</v>
      </c>
      <c r="M34" s="187">
        <v>-8.92</v>
      </c>
      <c r="N34" s="187">
        <v>342.22</v>
      </c>
    </row>
    <row r="35" spans="10:14">
      <c r="J35" s="186">
        <v>40908</v>
      </c>
      <c r="K35" s="187">
        <v>7.2</v>
      </c>
      <c r="L35" s="187">
        <v>2618</v>
      </c>
      <c r="M35" s="187">
        <v>0</v>
      </c>
      <c r="N35" s="187">
        <v>0</v>
      </c>
    </row>
    <row r="36" spans="10:14">
      <c r="J36" s="186">
        <v>40939</v>
      </c>
      <c r="K36" s="187">
        <v>8.24</v>
      </c>
      <c r="L36" s="187">
        <v>84.89</v>
      </c>
      <c r="M36" s="187">
        <v>8.24</v>
      </c>
      <c r="N36" s="187">
        <v>84.89</v>
      </c>
    </row>
    <row r="37" spans="10:14">
      <c r="J37" s="186">
        <v>40968</v>
      </c>
      <c r="K37" s="187">
        <v>77.97</v>
      </c>
      <c r="L37" s="187">
        <v>203.12</v>
      </c>
      <c r="M37" s="187">
        <v>0</v>
      </c>
      <c r="N37" s="187">
        <v>118.23</v>
      </c>
    </row>
    <row r="38" spans="10:14">
      <c r="J38" s="186">
        <v>40999</v>
      </c>
      <c r="K38" s="187">
        <v>64.84</v>
      </c>
      <c r="L38" s="187">
        <v>379.29</v>
      </c>
      <c r="M38" s="187">
        <v>51.91</v>
      </c>
      <c r="N38" s="187">
        <v>176.17</v>
      </c>
    </row>
    <row r="39" spans="10:14">
      <c r="J39" s="186">
        <v>41029</v>
      </c>
      <c r="K39" s="187">
        <v>44.42</v>
      </c>
      <c r="L39" s="187">
        <v>490.02</v>
      </c>
      <c r="M39" s="187">
        <v>1.39</v>
      </c>
      <c r="N39" s="187">
        <v>110.73</v>
      </c>
    </row>
    <row r="40" spans="10:14">
      <c r="J40" s="186">
        <v>41060</v>
      </c>
      <c r="K40" s="187">
        <v>34.86</v>
      </c>
      <c r="L40" s="187">
        <v>657.74</v>
      </c>
      <c r="M40" s="187">
        <v>13</v>
      </c>
      <c r="N40" s="187">
        <v>167.72</v>
      </c>
    </row>
    <row r="41" spans="10:14">
      <c r="J41" s="186">
        <v>41090</v>
      </c>
      <c r="K41" s="187">
        <v>26.3</v>
      </c>
      <c r="L41" s="187">
        <v>927.6</v>
      </c>
      <c r="M41" s="187">
        <v>9.36</v>
      </c>
      <c r="N41" s="187">
        <v>269.8</v>
      </c>
    </row>
    <row r="42" spans="10:14">
      <c r="J42" s="186">
        <v>41121</v>
      </c>
      <c r="K42" s="187">
        <v>28.8</v>
      </c>
      <c r="L42" s="187">
        <v>1104.5999999999999</v>
      </c>
      <c r="M42" s="187">
        <v>43.6</v>
      </c>
      <c r="N42" s="187">
        <v>177.1</v>
      </c>
    </row>
    <row r="43" spans="10:14">
      <c r="J43" s="186">
        <v>41152</v>
      </c>
      <c r="K43" s="187">
        <v>24.3</v>
      </c>
      <c r="L43" s="187">
        <v>1318.2</v>
      </c>
      <c r="M43" s="187">
        <v>5.2</v>
      </c>
      <c r="N43" s="187">
        <v>213.6</v>
      </c>
    </row>
    <row r="44" spans="10:14">
      <c r="J44" s="186">
        <v>41182</v>
      </c>
      <c r="K44" s="187">
        <v>19.2</v>
      </c>
      <c r="L44" s="187">
        <v>1598.9</v>
      </c>
      <c r="M44" s="187">
        <v>-0.11</v>
      </c>
      <c r="N44" s="187">
        <v>280.7</v>
      </c>
    </row>
    <row r="45" spans="10:14">
      <c r="J45" s="186">
        <v>41213</v>
      </c>
      <c r="K45" s="187">
        <v>16.3</v>
      </c>
      <c r="L45" s="187">
        <v>1833.3</v>
      </c>
      <c r="M45" s="187">
        <v>0.09</v>
      </c>
      <c r="N45" s="187">
        <v>234.3</v>
      </c>
    </row>
    <row r="46" spans="10:14">
      <c r="J46" s="186">
        <v>41243</v>
      </c>
      <c r="K46" s="187">
        <v>12.6</v>
      </c>
      <c r="L46" s="187">
        <v>2159.1799999999998</v>
      </c>
      <c r="M46" s="187">
        <v>-4.7699999999999996</v>
      </c>
      <c r="N46" s="187">
        <v>325.89999999999998</v>
      </c>
    </row>
    <row r="47" spans="10:14">
      <c r="J47" s="186">
        <v>41274</v>
      </c>
      <c r="K47" s="187">
        <v>11</v>
      </c>
      <c r="L47" s="187">
        <v>2932</v>
      </c>
      <c r="M47" s="187">
        <v>0</v>
      </c>
      <c r="N47" s="187">
        <v>0</v>
      </c>
    </row>
    <row r="48" spans="10:14">
      <c r="J48" s="186">
        <v>41305</v>
      </c>
      <c r="K48" s="187">
        <v>100.7</v>
      </c>
      <c r="L48" s="187">
        <v>170.34</v>
      </c>
      <c r="M48" s="187">
        <v>100.7</v>
      </c>
      <c r="N48" s="187">
        <v>170.34</v>
      </c>
    </row>
    <row r="49" spans="10:14">
      <c r="J49" s="186">
        <v>41333</v>
      </c>
      <c r="K49" s="187">
        <v>42.7</v>
      </c>
      <c r="L49" s="187">
        <v>289.77999999999997</v>
      </c>
      <c r="M49" s="187">
        <v>1.02</v>
      </c>
      <c r="N49" s="187">
        <v>119.44</v>
      </c>
    </row>
    <row r="50" spans="10:14">
      <c r="J50" s="186">
        <v>41364</v>
      </c>
      <c r="K50" s="187">
        <v>28</v>
      </c>
      <c r="L50" s="187">
        <v>485.59</v>
      </c>
      <c r="M50" s="187">
        <v>11.15</v>
      </c>
      <c r="N50" s="187">
        <v>195.81</v>
      </c>
    </row>
    <row r="51" spans="10:14">
      <c r="J51" s="186">
        <v>41394</v>
      </c>
      <c r="K51" s="187">
        <v>28.643699999999999</v>
      </c>
      <c r="L51" s="187">
        <v>630.38</v>
      </c>
      <c r="M51" s="187">
        <v>30.76</v>
      </c>
      <c r="N51" s="187">
        <v>144.79</v>
      </c>
    </row>
    <row r="52" spans="10:14">
      <c r="J52" s="186">
        <v>41425</v>
      </c>
      <c r="K52" s="187">
        <v>24.89</v>
      </c>
      <c r="L52" s="187">
        <v>821.46</v>
      </c>
      <c r="M52" s="187">
        <v>13.93</v>
      </c>
      <c r="N52" s="187">
        <v>191.08</v>
      </c>
    </row>
    <row r="53" spans="10:14">
      <c r="J53" s="186">
        <v>41455</v>
      </c>
      <c r="K53" s="187">
        <v>14.13</v>
      </c>
      <c r="L53" s="187">
        <v>1058.6199999999999</v>
      </c>
      <c r="M53" s="187">
        <v>-12.1</v>
      </c>
      <c r="N53" s="187">
        <v>237.16</v>
      </c>
    </row>
    <row r="54" spans="10:14">
      <c r="J54" s="186">
        <v>41486</v>
      </c>
      <c r="K54" s="187">
        <v>11.2</v>
      </c>
      <c r="L54" s="187">
        <v>1228.33</v>
      </c>
      <c r="M54" s="187">
        <v>-4.17</v>
      </c>
      <c r="N54" s="187">
        <v>169.71</v>
      </c>
    </row>
    <row r="55" spans="10:14">
      <c r="J55" s="186">
        <v>41517</v>
      </c>
      <c r="K55" s="187">
        <v>9.02</v>
      </c>
      <c r="L55" s="187">
        <v>1437.21</v>
      </c>
      <c r="M55" s="187">
        <v>-2.21</v>
      </c>
      <c r="N55" s="187">
        <v>208.88</v>
      </c>
    </row>
    <row r="56" spans="10:14">
      <c r="J56" s="186">
        <v>41547</v>
      </c>
      <c r="K56" s="187">
        <v>8.67</v>
      </c>
      <c r="L56" s="187">
        <v>1737.6</v>
      </c>
      <c r="M56" s="187">
        <v>7.01</v>
      </c>
      <c r="N56" s="187">
        <v>300.39</v>
      </c>
    </row>
    <row r="57" spans="10:14">
      <c r="J57" s="186">
        <v>41578</v>
      </c>
      <c r="K57" s="187">
        <v>12.65</v>
      </c>
      <c r="L57" s="187">
        <v>2065.2199999999998</v>
      </c>
      <c r="M57" s="187">
        <v>39.83</v>
      </c>
      <c r="N57" s="187">
        <v>327.62</v>
      </c>
    </row>
    <row r="58" spans="10:14">
      <c r="J58" s="186">
        <v>41608</v>
      </c>
      <c r="K58" s="187">
        <v>14.12</v>
      </c>
      <c r="L58" s="187">
        <v>2464.11</v>
      </c>
      <c r="M58" s="187">
        <v>22.4</v>
      </c>
      <c r="N58" s="187">
        <v>398.89</v>
      </c>
    </row>
    <row r="59" spans="10:14">
      <c r="J59" s="186">
        <v>41639</v>
      </c>
      <c r="K59" s="187">
        <v>14.2</v>
      </c>
      <c r="L59" s="187">
        <v>3383</v>
      </c>
      <c r="M59" s="187">
        <v>0</v>
      </c>
      <c r="N59" s="187">
        <v>918.89</v>
      </c>
    </row>
    <row r="60" spans="10:14">
      <c r="J60" s="186">
        <v>41670</v>
      </c>
      <c r="K60" s="187">
        <v>-3.67</v>
      </c>
      <c r="L60" s="187">
        <v>164.53</v>
      </c>
      <c r="M60" s="187">
        <v>-3.67</v>
      </c>
      <c r="N60" s="187">
        <v>164.53</v>
      </c>
    </row>
    <row r="61" spans="10:14">
      <c r="J61" s="186">
        <v>41698</v>
      </c>
      <c r="K61" s="187">
        <v>-12.279400000000001</v>
      </c>
      <c r="L61" s="187">
        <v>254.96</v>
      </c>
      <c r="M61" s="187">
        <v>-24.2883</v>
      </c>
      <c r="N61" s="187">
        <v>90.43</v>
      </c>
    </row>
    <row r="62" spans="10:14">
      <c r="J62" s="186">
        <v>41729</v>
      </c>
      <c r="K62" s="187">
        <v>-4.7492000000000001</v>
      </c>
      <c r="L62" s="187">
        <v>467.51</v>
      </c>
      <c r="M62" s="187">
        <v>8.5490999999999993</v>
      </c>
      <c r="N62" s="187">
        <v>212.55</v>
      </c>
    </row>
    <row r="63" spans="10:14">
      <c r="J63" s="186">
        <v>41759</v>
      </c>
      <c r="K63" s="187">
        <v>-8.4611000000000001</v>
      </c>
      <c r="L63" s="187">
        <v>602.92999999999995</v>
      </c>
      <c r="M63" s="187">
        <v>-6.4714</v>
      </c>
      <c r="N63" s="187">
        <v>135.41999999999999</v>
      </c>
    </row>
    <row r="64" spans="10:14">
      <c r="J64" s="186">
        <v>41790</v>
      </c>
      <c r="K64" s="187">
        <v>-0.10489999999999999</v>
      </c>
      <c r="L64" s="187">
        <v>866.53</v>
      </c>
      <c r="M64" s="187">
        <v>37.950000000000003</v>
      </c>
      <c r="N64" s="187">
        <v>263.60000000000002</v>
      </c>
    </row>
    <row r="65" spans="10:14">
      <c r="J65" s="186">
        <v>41820</v>
      </c>
      <c r="K65" s="187">
        <v>11.4</v>
      </c>
      <c r="L65" s="187">
        <v>1239.68</v>
      </c>
      <c r="M65" s="187">
        <v>57.341000000000001</v>
      </c>
      <c r="N65" s="187">
        <v>373.15</v>
      </c>
    </row>
    <row r="66" spans="10:14">
      <c r="J66" s="225">
        <v>41851</v>
      </c>
      <c r="K66" s="226">
        <v>15.4</v>
      </c>
      <c r="L66" s="226">
        <v>1494.99</v>
      </c>
      <c r="M66" s="226">
        <v>50.439</v>
      </c>
      <c r="N66" s="226">
        <v>255.31</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4"/>
  <sheetViews>
    <sheetView zoomScale="90" zoomScaleNormal="90" workbookViewId="0">
      <selection activeCell="C11" sqref="C11"/>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3"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0" t="s">
        <v>9</v>
      </c>
      <c r="F3" s="28" t="s">
        <v>5</v>
      </c>
    </row>
    <row r="4" spans="1:6" ht="26.25" customHeight="1">
      <c r="A4" s="29">
        <v>41900</v>
      </c>
      <c r="B4" s="211" t="s">
        <v>2637</v>
      </c>
      <c r="C4" s="211" t="s">
        <v>2636</v>
      </c>
      <c r="D4" s="211" t="s">
        <v>2635</v>
      </c>
      <c r="E4" s="289" t="s">
        <v>2638</v>
      </c>
      <c r="F4" s="211"/>
    </row>
    <row r="5" spans="1:6" ht="26.25" customHeight="1">
      <c r="A5" s="29">
        <v>41899</v>
      </c>
      <c r="B5" s="211" t="s">
        <v>2625</v>
      </c>
      <c r="C5" s="211" t="s">
        <v>2626</v>
      </c>
      <c r="D5" s="211" t="s">
        <v>2624</v>
      </c>
      <c r="E5" s="289" t="s">
        <v>2627</v>
      </c>
      <c r="F5" s="211"/>
    </row>
    <row r="6" spans="1:6" ht="26.25" customHeight="1">
      <c r="A6" s="29">
        <v>41897</v>
      </c>
      <c r="B6" s="211" t="s">
        <v>2625</v>
      </c>
      <c r="C6" s="211" t="s">
        <v>2633</v>
      </c>
      <c r="D6" s="211" t="s">
        <v>2632</v>
      </c>
      <c r="E6" s="289" t="s">
        <v>2634</v>
      </c>
      <c r="F6" s="211"/>
    </row>
    <row r="7" spans="1:6" ht="26.25" customHeight="1">
      <c r="A7" s="29">
        <v>41894</v>
      </c>
      <c r="B7" s="211" t="s">
        <v>2625</v>
      </c>
      <c r="C7" s="211" t="s">
        <v>2630</v>
      </c>
      <c r="D7" s="211" t="s">
        <v>2629</v>
      </c>
      <c r="E7" s="289" t="s">
        <v>2631</v>
      </c>
      <c r="F7" s="211"/>
    </row>
    <row r="8" spans="1:6" ht="26.25" customHeight="1">
      <c r="A8" s="29">
        <v>41849</v>
      </c>
      <c r="B8" s="211" t="s">
        <v>859</v>
      </c>
      <c r="C8" s="211" t="s">
        <v>1908</v>
      </c>
      <c r="D8" s="211" t="s">
        <v>1909</v>
      </c>
      <c r="E8" s="289" t="s">
        <v>1910</v>
      </c>
      <c r="F8" s="211"/>
    </row>
    <row r="9" spans="1:6" ht="26.25" customHeight="1">
      <c r="A9" s="29">
        <v>41849</v>
      </c>
      <c r="B9" s="211" t="s">
        <v>859</v>
      </c>
      <c r="C9" s="211" t="s">
        <v>1911</v>
      </c>
      <c r="D9" s="211" t="s">
        <v>1912</v>
      </c>
      <c r="E9" s="273" t="s">
        <v>1913</v>
      </c>
      <c r="F9" s="211"/>
    </row>
    <row r="10" spans="1:6" ht="26.25" customHeight="1">
      <c r="A10" s="29">
        <v>41754</v>
      </c>
      <c r="B10" s="211" t="s">
        <v>1914</v>
      </c>
      <c r="C10" s="211" t="s">
        <v>1911</v>
      </c>
      <c r="D10" s="211" t="s">
        <v>1915</v>
      </c>
      <c r="E10" s="273" t="s">
        <v>1916</v>
      </c>
      <c r="F10" s="211"/>
    </row>
    <row r="11" spans="1:6" ht="26.25" customHeight="1">
      <c r="A11" s="29">
        <v>41604</v>
      </c>
      <c r="B11" s="211" t="s">
        <v>1341</v>
      </c>
      <c r="C11" s="211" t="s">
        <v>955</v>
      </c>
      <c r="D11" s="211" t="s">
        <v>953</v>
      </c>
      <c r="E11" s="211" t="s">
        <v>954</v>
      </c>
      <c r="F11" s="211"/>
    </row>
    <row r="12" spans="1:6" ht="27.75" customHeight="1">
      <c r="A12" s="29">
        <v>41566</v>
      </c>
      <c r="B12" s="211" t="s">
        <v>859</v>
      </c>
      <c r="C12" s="211" t="s">
        <v>863</v>
      </c>
      <c r="D12" s="201" t="s">
        <v>864</v>
      </c>
      <c r="E12" s="201" t="s">
        <v>865</v>
      </c>
      <c r="F12" s="211"/>
    </row>
    <row r="13" spans="1:6" s="133" customFormat="1" ht="27.75" customHeight="1">
      <c r="A13" s="219">
        <v>41556</v>
      </c>
      <c r="B13" s="211" t="s">
        <v>841</v>
      </c>
      <c r="C13" s="211" t="s">
        <v>880</v>
      </c>
      <c r="D13" s="220" t="s">
        <v>866</v>
      </c>
      <c r="E13" s="220" t="s">
        <v>867</v>
      </c>
      <c r="F13" s="211"/>
    </row>
    <row r="14" spans="1:6" s="133" customFormat="1" ht="27.75" customHeight="1">
      <c r="A14" s="219">
        <v>41546</v>
      </c>
      <c r="B14" s="211" t="s">
        <v>841</v>
      </c>
      <c r="C14" s="211" t="s">
        <v>881</v>
      </c>
      <c r="D14" s="220" t="s">
        <v>869</v>
      </c>
      <c r="E14" s="220" t="s">
        <v>868</v>
      </c>
      <c r="F14" s="211"/>
    </row>
    <row r="15" spans="1:6" s="133" customFormat="1" ht="27.75" customHeight="1">
      <c r="A15" s="219">
        <v>41545</v>
      </c>
      <c r="B15" s="211" t="s">
        <v>841</v>
      </c>
      <c r="C15" s="211" t="s">
        <v>882</v>
      </c>
      <c r="D15" s="220" t="s">
        <v>871</v>
      </c>
      <c r="E15" s="220" t="s">
        <v>870</v>
      </c>
      <c r="F15" s="211"/>
    </row>
    <row r="16" spans="1:6" s="133" customFormat="1" ht="27.75" customHeight="1">
      <c r="A16" s="219">
        <v>41542</v>
      </c>
      <c r="B16" s="211" t="s">
        <v>841</v>
      </c>
      <c r="C16" s="211" t="s">
        <v>883</v>
      </c>
      <c r="D16" s="220" t="s">
        <v>873</v>
      </c>
      <c r="E16" s="220" t="s">
        <v>872</v>
      </c>
      <c r="F16" s="211"/>
    </row>
    <row r="17" spans="1:6" s="133" customFormat="1" ht="27.75" customHeight="1">
      <c r="A17" s="219">
        <v>41535</v>
      </c>
      <c r="B17" s="211" t="s">
        <v>841</v>
      </c>
      <c r="C17" s="211" t="s">
        <v>884</v>
      </c>
      <c r="D17" s="220" t="s">
        <v>875</v>
      </c>
      <c r="E17" s="220" t="s">
        <v>874</v>
      </c>
      <c r="F17" s="211"/>
    </row>
    <row r="18" spans="1:6" s="133" customFormat="1" ht="27.75" customHeight="1">
      <c r="A18" s="219">
        <v>41534</v>
      </c>
      <c r="B18" s="211" t="s">
        <v>841</v>
      </c>
      <c r="C18" s="211" t="s">
        <v>885</v>
      </c>
      <c r="D18" s="220" t="s">
        <v>877</v>
      </c>
      <c r="E18" s="220" t="s">
        <v>876</v>
      </c>
      <c r="F18" s="211"/>
    </row>
    <row r="19" spans="1:6" s="133" customFormat="1" ht="27.75" customHeight="1">
      <c r="A19" s="219">
        <v>41529</v>
      </c>
      <c r="B19" s="211" t="s">
        <v>841</v>
      </c>
      <c r="C19" s="211" t="s">
        <v>886</v>
      </c>
      <c r="D19" s="220" t="s">
        <v>879</v>
      </c>
      <c r="E19" s="220" t="s">
        <v>878</v>
      </c>
      <c r="F19" s="211"/>
    </row>
    <row r="20" spans="1:6" s="133" customFormat="1" ht="27.75" customHeight="1">
      <c r="A20" s="219">
        <v>41528</v>
      </c>
      <c r="B20" s="211" t="s">
        <v>841</v>
      </c>
      <c r="C20" s="211" t="s">
        <v>861</v>
      </c>
      <c r="D20" s="220" t="s">
        <v>862</v>
      </c>
      <c r="E20" s="220" t="s">
        <v>860</v>
      </c>
      <c r="F20" s="211"/>
    </row>
    <row r="21" spans="1:6" s="133" customFormat="1" ht="27.75" customHeight="1">
      <c r="A21" s="219">
        <v>41527</v>
      </c>
      <c r="B21" s="211" t="s">
        <v>841</v>
      </c>
      <c r="C21" s="220" t="s">
        <v>842</v>
      </c>
      <c r="D21" s="220" t="s">
        <v>843</v>
      </c>
      <c r="E21" s="220" t="s">
        <v>844</v>
      </c>
      <c r="F21" s="211"/>
    </row>
    <row r="22" spans="1:6" s="133" customFormat="1" ht="27.75" customHeight="1">
      <c r="A22" s="219">
        <v>41519</v>
      </c>
      <c r="B22" s="211" t="s">
        <v>845</v>
      </c>
      <c r="C22" s="220" t="s">
        <v>846</v>
      </c>
      <c r="D22" s="220" t="s">
        <v>847</v>
      </c>
      <c r="E22" s="220" t="s">
        <v>848</v>
      </c>
      <c r="F22" s="211"/>
    </row>
    <row r="23" spans="1:6" s="133" customFormat="1" ht="27.75" customHeight="1">
      <c r="A23" s="219">
        <v>41498</v>
      </c>
      <c r="B23" s="211" t="s">
        <v>849</v>
      </c>
      <c r="C23" s="220" t="s">
        <v>850</v>
      </c>
      <c r="D23" s="220" t="s">
        <v>851</v>
      </c>
      <c r="E23" s="220" t="s">
        <v>852</v>
      </c>
      <c r="F23" s="211"/>
    </row>
    <row r="24" spans="1:6" s="133" customFormat="1" ht="27.75" customHeight="1">
      <c r="A24" s="219">
        <v>41492</v>
      </c>
      <c r="B24" s="211" t="s">
        <v>853</v>
      </c>
      <c r="C24" s="220" t="s">
        <v>854</v>
      </c>
      <c r="D24" s="220" t="s">
        <v>855</v>
      </c>
      <c r="E24" s="220" t="s">
        <v>856</v>
      </c>
      <c r="F24" s="211"/>
    </row>
    <row r="25" spans="1:6" s="133" customFormat="1" ht="27.75" customHeight="1">
      <c r="A25" s="219">
        <v>41485</v>
      </c>
      <c r="B25" s="211" t="s">
        <v>853</v>
      </c>
      <c r="C25" s="220" t="s">
        <v>846</v>
      </c>
      <c r="D25" s="221" t="s">
        <v>857</v>
      </c>
      <c r="E25" s="220" t="s">
        <v>858</v>
      </c>
      <c r="F25" s="211"/>
    </row>
    <row r="26" spans="1:6" ht="27.75" customHeight="1">
      <c r="A26" s="29"/>
      <c r="B26" s="165" t="s">
        <v>587</v>
      </c>
      <c r="C26" s="165" t="s">
        <v>398</v>
      </c>
      <c r="D26" s="170" t="s">
        <v>583</v>
      </c>
      <c r="E26" s="164" t="s">
        <v>588</v>
      </c>
      <c r="F26" s="165"/>
    </row>
    <row r="27" spans="1:6" ht="27.75" customHeight="1">
      <c r="A27" s="29"/>
      <c r="B27" s="171" t="s">
        <v>157</v>
      </c>
      <c r="C27" s="165" t="s">
        <v>584</v>
      </c>
      <c r="D27" s="170" t="s">
        <v>582</v>
      </c>
      <c r="E27" s="164" t="s">
        <v>585</v>
      </c>
      <c r="F27" s="165" t="s">
        <v>586</v>
      </c>
    </row>
    <row r="28" spans="1:6" ht="27.75" customHeight="1">
      <c r="A28" s="29">
        <v>41297</v>
      </c>
      <c r="B28" s="160" t="s">
        <v>194</v>
      </c>
      <c r="C28" s="165" t="s">
        <v>400</v>
      </c>
      <c r="D28" s="164" t="s">
        <v>549</v>
      </c>
      <c r="E28" s="164" t="s">
        <v>550</v>
      </c>
      <c r="F28" s="160"/>
    </row>
    <row r="29" spans="1:6" ht="27.75" customHeight="1">
      <c r="A29" s="29">
        <v>41299</v>
      </c>
      <c r="B29" s="156" t="s">
        <v>508</v>
      </c>
      <c r="C29" s="156" t="s">
        <v>388</v>
      </c>
      <c r="D29" s="157" t="s">
        <v>504</v>
      </c>
      <c r="E29" s="155" t="s">
        <v>505</v>
      </c>
      <c r="F29" s="158" t="s">
        <v>507</v>
      </c>
    </row>
    <row r="30" spans="1:6" ht="27.75" customHeight="1">
      <c r="A30" s="29">
        <v>41297</v>
      </c>
      <c r="B30" s="154" t="s">
        <v>500</v>
      </c>
      <c r="C30" s="154" t="s">
        <v>400</v>
      </c>
      <c r="D30" s="155" t="s">
        <v>499</v>
      </c>
      <c r="E30" s="155" t="s">
        <v>501</v>
      </c>
      <c r="F30" s="156" t="s">
        <v>506</v>
      </c>
    </row>
    <row r="31" spans="1:6" ht="27.75" customHeight="1">
      <c r="A31" s="29">
        <v>41291</v>
      </c>
      <c r="B31" s="160" t="s">
        <v>553</v>
      </c>
      <c r="C31" s="160" t="s">
        <v>398</v>
      </c>
      <c r="D31" s="157" t="s">
        <v>551</v>
      </c>
      <c r="E31" s="157" t="s">
        <v>552</v>
      </c>
      <c r="F31" s="160"/>
    </row>
    <row r="32" spans="1:6" ht="27.75" customHeight="1">
      <c r="A32" s="29"/>
      <c r="B32" s="141" t="s">
        <v>158</v>
      </c>
      <c r="C32" s="141" t="s">
        <v>453</v>
      </c>
      <c r="D32" s="143" t="s">
        <v>452</v>
      </c>
      <c r="E32" s="143" t="s">
        <v>454</v>
      </c>
      <c r="F32" s="137"/>
    </row>
    <row r="33" spans="1:6" ht="27.75" customHeight="1">
      <c r="A33" s="29">
        <v>41284</v>
      </c>
      <c r="B33" s="126" t="s">
        <v>155</v>
      </c>
      <c r="C33" s="126" t="s">
        <v>381</v>
      </c>
      <c r="D33" s="139" t="s">
        <v>382</v>
      </c>
      <c r="E33" s="110" t="s">
        <v>383</v>
      </c>
      <c r="F33" s="126"/>
    </row>
    <row r="34" spans="1:6" ht="27.75" customHeight="1">
      <c r="A34" s="29">
        <v>41276</v>
      </c>
      <c r="B34" s="30" t="s">
        <v>158</v>
      </c>
      <c r="C34" s="137" t="s">
        <v>400</v>
      </c>
      <c r="D34" s="139" t="s">
        <v>154</v>
      </c>
      <c r="E34" s="110" t="s">
        <v>384</v>
      </c>
      <c r="F34" s="126" t="s">
        <v>385</v>
      </c>
    </row>
    <row r="35" spans="1:6" ht="27.75" customHeight="1">
      <c r="A35" s="29"/>
      <c r="B35" s="30" t="s">
        <v>158</v>
      </c>
      <c r="C35" s="30"/>
      <c r="D35" s="139" t="s">
        <v>152</v>
      </c>
      <c r="E35" s="110"/>
      <c r="F35" s="30"/>
    </row>
    <row r="36" spans="1:6" ht="27.75" customHeight="1">
      <c r="A36" s="29"/>
      <c r="B36" s="30" t="s">
        <v>158</v>
      </c>
      <c r="C36" s="30"/>
      <c r="D36" s="110" t="s">
        <v>151</v>
      </c>
      <c r="E36" s="110" t="s">
        <v>153</v>
      </c>
      <c r="F36" s="30"/>
    </row>
    <row r="37" spans="1:6" ht="27.75" customHeight="1">
      <c r="A37" s="29">
        <v>41244</v>
      </c>
      <c r="B37" s="30" t="s">
        <v>159</v>
      </c>
      <c r="C37" s="137" t="s">
        <v>388</v>
      </c>
      <c r="D37" s="139" t="s">
        <v>150</v>
      </c>
      <c r="E37" s="139" t="s">
        <v>412</v>
      </c>
      <c r="F37" s="30"/>
    </row>
    <row r="38" spans="1:6" ht="27.75" customHeight="1">
      <c r="A38" s="29">
        <v>41190</v>
      </c>
      <c r="B38" s="30" t="s">
        <v>163</v>
      </c>
      <c r="C38" s="137" t="s">
        <v>415</v>
      </c>
      <c r="D38" s="139" t="s">
        <v>149</v>
      </c>
      <c r="E38" s="139" t="s">
        <v>417</v>
      </c>
      <c r="F38" s="30"/>
    </row>
    <row r="39" spans="1:6" ht="27.75" customHeight="1">
      <c r="A39" s="29">
        <v>41142</v>
      </c>
      <c r="B39" s="30" t="s">
        <v>155</v>
      </c>
      <c r="C39" s="137" t="s">
        <v>416</v>
      </c>
      <c r="D39" s="139" t="s">
        <v>420</v>
      </c>
      <c r="E39" s="139" t="s">
        <v>418</v>
      </c>
      <c r="F39" s="30"/>
    </row>
    <row r="40" spans="1:6" ht="27.75" customHeight="1">
      <c r="A40" s="29">
        <v>41135</v>
      </c>
      <c r="B40" s="30" t="s">
        <v>162</v>
      </c>
      <c r="C40" s="137" t="s">
        <v>422</v>
      </c>
      <c r="D40" s="139" t="s">
        <v>421</v>
      </c>
      <c r="E40" s="139" t="s">
        <v>423</v>
      </c>
      <c r="F40" s="30"/>
    </row>
    <row r="41" spans="1:6" ht="27.75" customHeight="1">
      <c r="A41" s="29">
        <v>41127</v>
      </c>
      <c r="B41" s="30" t="s">
        <v>157</v>
      </c>
      <c r="C41" s="137" t="s">
        <v>400</v>
      </c>
      <c r="D41" s="139" t="s">
        <v>147</v>
      </c>
      <c r="E41" s="139" t="s">
        <v>424</v>
      </c>
      <c r="F41" s="30"/>
    </row>
    <row r="42" spans="1:6" ht="27.75" customHeight="1">
      <c r="A42" s="29">
        <v>41110</v>
      </c>
      <c r="B42" s="30" t="s">
        <v>161</v>
      </c>
      <c r="C42" s="137" t="s">
        <v>414</v>
      </c>
      <c r="D42" s="139" t="s">
        <v>419</v>
      </c>
      <c r="E42" s="110"/>
      <c r="F42" s="30"/>
    </row>
    <row r="43" spans="1:6" ht="27.75" customHeight="1">
      <c r="A43" s="29">
        <v>41099</v>
      </c>
      <c r="B43" s="30" t="s">
        <v>157</v>
      </c>
      <c r="C43" s="137" t="s">
        <v>400</v>
      </c>
      <c r="D43" s="139" t="s">
        <v>146</v>
      </c>
      <c r="E43" s="139" t="s">
        <v>426</v>
      </c>
      <c r="F43" s="30"/>
    </row>
    <row r="44" spans="1:6" ht="27.75" customHeight="1">
      <c r="A44" s="29">
        <v>41050</v>
      </c>
      <c r="B44" s="30" t="s">
        <v>194</v>
      </c>
      <c r="C44" s="137" t="s">
        <v>410</v>
      </c>
      <c r="D44" s="139" t="s">
        <v>386</v>
      </c>
      <c r="E44" s="138" t="s">
        <v>411</v>
      </c>
      <c r="F44" s="30"/>
    </row>
    <row r="45" spans="1:6" ht="27.75" customHeight="1">
      <c r="A45" s="29">
        <v>41045</v>
      </c>
      <c r="B45" s="30" t="s">
        <v>155</v>
      </c>
      <c r="C45" s="137" t="s">
        <v>409</v>
      </c>
      <c r="D45" s="139" t="s">
        <v>145</v>
      </c>
      <c r="E45" s="138" t="s">
        <v>428</v>
      </c>
      <c r="F45" s="30"/>
    </row>
    <row r="46" spans="1:6" ht="27.75" customHeight="1">
      <c r="A46" s="29">
        <v>41018</v>
      </c>
      <c r="B46" s="30" t="s">
        <v>155</v>
      </c>
      <c r="C46" s="137" t="s">
        <v>400</v>
      </c>
      <c r="D46" s="139" t="s">
        <v>406</v>
      </c>
      <c r="E46" s="138" t="s">
        <v>408</v>
      </c>
      <c r="F46" s="30"/>
    </row>
    <row r="47" spans="1:6" ht="27.75" customHeight="1">
      <c r="A47" s="29">
        <v>41018</v>
      </c>
      <c r="B47" s="30" t="s">
        <v>163</v>
      </c>
      <c r="C47" s="137" t="s">
        <v>400</v>
      </c>
      <c r="D47" s="110" t="s">
        <v>144</v>
      </c>
      <c r="E47" s="138" t="s">
        <v>407</v>
      </c>
      <c r="F47" s="30"/>
    </row>
    <row r="48" spans="1:6" ht="27.75" customHeight="1">
      <c r="A48" s="29">
        <v>41012</v>
      </c>
      <c r="B48" s="30" t="s">
        <v>194</v>
      </c>
      <c r="C48" s="137" t="s">
        <v>425</v>
      </c>
      <c r="D48" s="139" t="s">
        <v>148</v>
      </c>
      <c r="E48" s="139" t="s">
        <v>427</v>
      </c>
      <c r="F48" s="30"/>
    </row>
    <row r="49" spans="1:6" ht="27.75" customHeight="1">
      <c r="A49" s="29">
        <v>40996</v>
      </c>
      <c r="B49" s="30" t="s">
        <v>163</v>
      </c>
      <c r="C49" s="126" t="s">
        <v>388</v>
      </c>
      <c r="D49" s="139" t="s">
        <v>389</v>
      </c>
      <c r="E49" s="119" t="s">
        <v>294</v>
      </c>
      <c r="F49" s="30"/>
    </row>
    <row r="50" spans="1:6" ht="27.75" customHeight="1">
      <c r="A50" s="29">
        <v>40991</v>
      </c>
      <c r="B50" s="30" t="s">
        <v>164</v>
      </c>
      <c r="C50" s="137" t="s">
        <v>398</v>
      </c>
      <c r="D50" s="139" t="s">
        <v>143</v>
      </c>
      <c r="E50" s="138" t="s">
        <v>405</v>
      </c>
      <c r="F50" s="30"/>
    </row>
    <row r="51" spans="1:6" ht="27.75" customHeight="1">
      <c r="A51" s="29">
        <v>40989</v>
      </c>
      <c r="B51" s="30" t="s">
        <v>161</v>
      </c>
      <c r="C51" s="126" t="s">
        <v>390</v>
      </c>
      <c r="D51" s="110" t="s">
        <v>387</v>
      </c>
      <c r="E51" s="119" t="s">
        <v>391</v>
      </c>
      <c r="F51" s="30"/>
    </row>
    <row r="52" spans="1:6" ht="27.75" customHeight="1">
      <c r="A52" s="29">
        <v>40959</v>
      </c>
      <c r="B52" s="30" t="s">
        <v>165</v>
      </c>
      <c r="C52" s="30"/>
      <c r="D52" s="139" t="s">
        <v>399</v>
      </c>
      <c r="E52" s="138" t="s">
        <v>402</v>
      </c>
      <c r="F52" s="30"/>
    </row>
    <row r="53" spans="1:6" ht="27.75" customHeight="1">
      <c r="A53" s="29">
        <v>40945</v>
      </c>
      <c r="B53" s="30" t="s">
        <v>160</v>
      </c>
      <c r="C53" s="137" t="s">
        <v>400</v>
      </c>
      <c r="D53" s="201" t="s">
        <v>688</v>
      </c>
      <c r="E53" s="201" t="s">
        <v>413</v>
      </c>
      <c r="F53" s="30"/>
    </row>
    <row r="54" spans="1:6" ht="27.75" customHeight="1">
      <c r="A54" s="29">
        <v>40920</v>
      </c>
      <c r="B54" s="30" t="s">
        <v>158</v>
      </c>
      <c r="C54" s="137" t="s">
        <v>400</v>
      </c>
      <c r="D54" s="201" t="s">
        <v>141</v>
      </c>
      <c r="E54" s="138" t="s">
        <v>401</v>
      </c>
      <c r="F54" s="30"/>
    </row>
    <row r="55" spans="1:6" ht="27.75" customHeight="1">
      <c r="A55" s="29">
        <v>40905</v>
      </c>
      <c r="B55" s="30" t="s">
        <v>166</v>
      </c>
      <c r="C55" s="137" t="s">
        <v>403</v>
      </c>
      <c r="D55" s="139" t="s">
        <v>142</v>
      </c>
      <c r="E55" s="138" t="s">
        <v>404</v>
      </c>
      <c r="F55" s="30"/>
    </row>
    <row r="56" spans="1:6" ht="26.25" customHeight="1">
      <c r="A56" s="29">
        <v>40887</v>
      </c>
      <c r="B56" s="30" t="s">
        <v>194</v>
      </c>
      <c r="C56" s="137" t="s">
        <v>388</v>
      </c>
      <c r="D56" s="139" t="s">
        <v>392</v>
      </c>
      <c r="E56" s="138" t="s">
        <v>393</v>
      </c>
      <c r="F56" s="30"/>
    </row>
    <row r="57" spans="1:6" ht="27.75" customHeight="1">
      <c r="A57" s="29">
        <v>40879</v>
      </c>
      <c r="B57" s="30" t="s">
        <v>155</v>
      </c>
      <c r="C57" s="30"/>
      <c r="D57" s="139" t="s">
        <v>140</v>
      </c>
      <c r="E57" s="119"/>
      <c r="F57" s="30"/>
    </row>
    <row r="58" spans="1:6" ht="27.75" customHeight="1">
      <c r="A58" s="29">
        <v>40876</v>
      </c>
      <c r="B58" s="30" t="s">
        <v>156</v>
      </c>
      <c r="C58" s="137" t="s">
        <v>395</v>
      </c>
      <c r="D58" s="139" t="s">
        <v>394</v>
      </c>
      <c r="E58" s="138" t="s">
        <v>396</v>
      </c>
      <c r="F58" s="30"/>
    </row>
    <row r="59" spans="1:6" ht="27.75" customHeight="1">
      <c r="A59" s="29">
        <v>40703</v>
      </c>
      <c r="B59" s="30" t="s">
        <v>157</v>
      </c>
      <c r="C59" s="137" t="s">
        <v>398</v>
      </c>
      <c r="D59" s="139" t="s">
        <v>139</v>
      </c>
      <c r="E59" s="138" t="s">
        <v>397</v>
      </c>
      <c r="F59" s="30"/>
    </row>
    <row r="60" spans="1:6" s="26" customFormat="1">
      <c r="A60" s="25"/>
      <c r="B60" s="25"/>
      <c r="C60" s="25"/>
      <c r="D60" s="337"/>
      <c r="E60" s="337"/>
    </row>
    <row r="61" spans="1:6" s="26" customFormat="1">
      <c r="A61" s="25"/>
      <c r="B61" s="25"/>
      <c r="C61" s="25"/>
      <c r="D61" s="337"/>
      <c r="E61" s="337"/>
    </row>
    <row r="62" spans="1:6" s="26" customFormat="1">
      <c r="A62" s="25"/>
      <c r="B62" s="25"/>
      <c r="C62" s="25"/>
      <c r="D62" s="337"/>
      <c r="E62" s="337"/>
    </row>
    <row r="63" spans="1:6" s="26" customFormat="1">
      <c r="A63" s="25"/>
      <c r="B63" s="25"/>
      <c r="C63" s="25"/>
      <c r="D63" s="337"/>
      <c r="E63" s="337"/>
    </row>
    <row r="64" spans="1:6" s="26" customFormat="1">
      <c r="A64" s="25"/>
      <c r="B64" s="25"/>
      <c r="C64" s="25"/>
      <c r="D64" s="337"/>
      <c r="E64" s="337"/>
    </row>
    <row r="65" spans="1:5" s="26" customFormat="1">
      <c r="A65" s="25"/>
      <c r="B65" s="25"/>
      <c r="C65" s="25"/>
      <c r="D65" s="337"/>
      <c r="E65" s="337"/>
    </row>
    <row r="66" spans="1:5" s="26" customFormat="1">
      <c r="A66" s="25"/>
      <c r="B66" s="25"/>
      <c r="C66" s="25"/>
      <c r="D66" s="337"/>
      <c r="E66" s="337"/>
    </row>
    <row r="67" spans="1:5" s="26" customFormat="1">
      <c r="A67" s="25"/>
      <c r="B67" s="25"/>
      <c r="C67" s="25"/>
      <c r="D67" s="337"/>
      <c r="E67" s="337"/>
    </row>
    <row r="68" spans="1:5" s="26" customFormat="1">
      <c r="A68" s="25"/>
      <c r="B68" s="25"/>
      <c r="C68" s="25"/>
      <c r="D68" s="337"/>
      <c r="E68" s="337"/>
    </row>
    <row r="69" spans="1:5" s="26" customFormat="1">
      <c r="A69" s="25"/>
      <c r="B69" s="25"/>
      <c r="C69" s="25"/>
      <c r="D69" s="337"/>
      <c r="E69" s="337"/>
    </row>
    <row r="70" spans="1:5" s="26" customFormat="1">
      <c r="A70" s="25"/>
      <c r="B70" s="25"/>
      <c r="C70" s="25"/>
      <c r="D70" s="337"/>
      <c r="E70" s="337"/>
    </row>
    <row r="71" spans="1:5" s="26" customFormat="1">
      <c r="A71" s="25"/>
      <c r="B71" s="25"/>
      <c r="C71" s="25"/>
      <c r="D71" s="337"/>
      <c r="E71" s="337"/>
    </row>
    <row r="72" spans="1:5" s="26" customFormat="1">
      <c r="A72" s="25"/>
      <c r="B72" s="25"/>
      <c r="C72" s="25"/>
      <c r="D72" s="337"/>
      <c r="E72" s="337"/>
    </row>
    <row r="73" spans="1:5" s="26" customFormat="1">
      <c r="A73" s="25"/>
      <c r="B73" s="25"/>
      <c r="C73" s="25"/>
      <c r="D73" s="337"/>
      <c r="E73" s="337"/>
    </row>
    <row r="74" spans="1:5" s="26" customFormat="1">
      <c r="A74" s="25"/>
      <c r="B74" s="25"/>
      <c r="C74" s="25"/>
      <c r="D74" s="337"/>
      <c r="E74" s="337"/>
    </row>
    <row r="75" spans="1:5" s="26" customFormat="1">
      <c r="A75" s="25"/>
      <c r="B75" s="25"/>
      <c r="C75" s="25"/>
      <c r="D75" s="337"/>
      <c r="E75" s="337"/>
    </row>
    <row r="76" spans="1:5" s="26" customFormat="1">
      <c r="A76" s="25"/>
      <c r="B76" s="25"/>
      <c r="C76" s="25"/>
      <c r="D76" s="337"/>
      <c r="E76" s="337"/>
    </row>
    <row r="77" spans="1:5" s="26" customFormat="1">
      <c r="A77" s="25"/>
      <c r="B77" s="25"/>
      <c r="C77" s="25"/>
      <c r="D77" s="337"/>
      <c r="E77" s="337"/>
    </row>
    <row r="78" spans="1:5" s="26" customFormat="1">
      <c r="A78" s="25"/>
      <c r="B78" s="25"/>
      <c r="C78" s="25"/>
      <c r="D78" s="337"/>
      <c r="E78" s="337"/>
    </row>
    <row r="79" spans="1:5">
      <c r="D79" s="337"/>
      <c r="E79" s="337"/>
    </row>
    <row r="80" spans="1:5">
      <c r="D80" s="337"/>
      <c r="E80" s="337"/>
    </row>
    <row r="81" spans="4:5">
      <c r="D81" s="337"/>
      <c r="E81" s="337"/>
    </row>
    <row r="82" spans="4:5">
      <c r="D82" s="337"/>
      <c r="E82" s="337"/>
    </row>
    <row r="83" spans="4:5">
      <c r="D83" s="337"/>
      <c r="E83" s="337"/>
    </row>
    <row r="84" spans="4:5">
      <c r="D84" s="337"/>
      <c r="E84" s="337"/>
    </row>
    <row r="85" spans="4:5">
      <c r="D85" s="337"/>
      <c r="E85" s="337"/>
    </row>
    <row r="86" spans="4:5">
      <c r="D86" s="337"/>
      <c r="E86" s="337"/>
    </row>
    <row r="87" spans="4:5">
      <c r="D87" s="337"/>
      <c r="E87" s="337"/>
    </row>
    <row r="88" spans="4:5">
      <c r="D88" s="337"/>
      <c r="E88" s="337"/>
    </row>
    <row r="89" spans="4:5">
      <c r="D89" s="337"/>
      <c r="E89" s="337"/>
    </row>
    <row r="90" spans="4:5">
      <c r="D90" s="337"/>
      <c r="E90" s="337"/>
    </row>
    <row r="91" spans="4:5">
      <c r="D91" s="337"/>
      <c r="E91" s="337"/>
    </row>
    <row r="92" spans="4:5">
      <c r="D92" s="337"/>
      <c r="E92" s="337"/>
    </row>
    <row r="93" spans="4:5">
      <c r="D93" s="337"/>
      <c r="E93" s="337"/>
    </row>
    <row r="94" spans="4:5">
      <c r="D94" s="337"/>
      <c r="E94" s="337"/>
    </row>
  </sheetData>
  <mergeCells count="35">
    <mergeCell ref="D85:E85"/>
    <mergeCell ref="D92:E92"/>
    <mergeCell ref="D93:E93"/>
    <mergeCell ref="D94:E94"/>
    <mergeCell ref="D86:E86"/>
    <mergeCell ref="D87:E87"/>
    <mergeCell ref="D88:E88"/>
    <mergeCell ref="D89:E89"/>
    <mergeCell ref="D90:E90"/>
    <mergeCell ref="D91:E91"/>
    <mergeCell ref="D84:E84"/>
    <mergeCell ref="D71:E71"/>
    <mergeCell ref="D72:E72"/>
    <mergeCell ref="D73:E73"/>
    <mergeCell ref="D74:E74"/>
    <mergeCell ref="D75:E75"/>
    <mergeCell ref="D76:E76"/>
    <mergeCell ref="D77:E77"/>
    <mergeCell ref="D78:E78"/>
    <mergeCell ref="D79:E79"/>
    <mergeCell ref="D83:E83"/>
    <mergeCell ref="D80:E80"/>
    <mergeCell ref="D81:E81"/>
    <mergeCell ref="D82:E82"/>
    <mergeCell ref="D66:E66"/>
    <mergeCell ref="D67:E67"/>
    <mergeCell ref="D68:E68"/>
    <mergeCell ref="D69:E69"/>
    <mergeCell ref="D70:E70"/>
    <mergeCell ref="D65:E65"/>
    <mergeCell ref="D60:E60"/>
    <mergeCell ref="D61:E61"/>
    <mergeCell ref="D62:E62"/>
    <mergeCell ref="D63:E63"/>
    <mergeCell ref="D64:E64"/>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20"/>
  <sheetViews>
    <sheetView tabSelected="1" zoomScale="80" zoomScaleNormal="80" zoomScaleSheetLayoutView="100" workbookViewId="0">
      <selection activeCell="D14" sqref="D14"/>
    </sheetView>
  </sheetViews>
  <sheetFormatPr defaultRowHeight="12.75"/>
  <cols>
    <col min="1" max="1" width="10.75" style="230" bestFit="1" customWidth="1"/>
    <col min="2" max="2" width="11" style="230" bestFit="1" customWidth="1"/>
    <col min="3" max="3" width="6.625" style="230" bestFit="1" customWidth="1"/>
    <col min="4" max="4" width="54" style="230" bestFit="1" customWidth="1"/>
    <col min="5" max="5" width="255.625" style="231" bestFit="1" customWidth="1"/>
    <col min="6" max="6" width="255.625" style="230" bestFit="1" customWidth="1"/>
    <col min="7" max="7" width="11.875" style="230" bestFit="1" customWidth="1"/>
    <col min="8" max="16384" width="9" style="230"/>
  </cols>
  <sheetData>
    <row r="2" spans="1:7" ht="30" customHeight="1"/>
    <row r="3" spans="1:7" s="236" customFormat="1" ht="27.75" customHeight="1">
      <c r="A3" s="232" t="s">
        <v>1343</v>
      </c>
      <c r="B3" s="232" t="s">
        <v>1344</v>
      </c>
      <c r="C3" s="232" t="s">
        <v>1345</v>
      </c>
      <c r="D3" s="233" t="s">
        <v>3</v>
      </c>
      <c r="E3" s="234" t="s">
        <v>4</v>
      </c>
      <c r="F3" s="235" t="s">
        <v>5</v>
      </c>
      <c r="G3" s="232" t="s">
        <v>1346</v>
      </c>
    </row>
    <row r="4" spans="1:7" s="236" customFormat="1" ht="35.25" customHeight="1">
      <c r="A4" s="298">
        <v>41903</v>
      </c>
      <c r="B4" s="238" t="s">
        <v>2588</v>
      </c>
      <c r="C4" s="239" t="s">
        <v>2589</v>
      </c>
      <c r="D4" s="240" t="s">
        <v>2587</v>
      </c>
      <c r="E4" s="289" t="s">
        <v>2590</v>
      </c>
      <c r="F4" s="240"/>
      <c r="G4" s="241"/>
    </row>
    <row r="5" spans="1:7" s="236" customFormat="1" ht="35.25" customHeight="1">
      <c r="A5" s="298">
        <v>41903</v>
      </c>
      <c r="B5" s="238" t="s">
        <v>2593</v>
      </c>
      <c r="C5" s="239" t="s">
        <v>2592</v>
      </c>
      <c r="D5" s="240" t="s">
        <v>2591</v>
      </c>
      <c r="E5" s="273" t="s">
        <v>2594</v>
      </c>
      <c r="F5" s="240"/>
      <c r="G5" s="241"/>
    </row>
    <row r="6" spans="1:7" s="236" customFormat="1" ht="35.25" customHeight="1">
      <c r="A6" s="298">
        <v>41902</v>
      </c>
      <c r="B6" s="238" t="s">
        <v>1359</v>
      </c>
      <c r="C6" s="239" t="s">
        <v>2596</v>
      </c>
      <c r="D6" s="240" t="s">
        <v>2595</v>
      </c>
      <c r="E6" s="302" t="s">
        <v>2611</v>
      </c>
      <c r="F6" s="240"/>
      <c r="G6" s="241"/>
    </row>
    <row r="7" spans="1:7" s="236" customFormat="1" ht="35.25" customHeight="1">
      <c r="A7" s="298">
        <v>41902</v>
      </c>
      <c r="B7" s="238" t="s">
        <v>2597</v>
      </c>
      <c r="C7" s="239" t="s">
        <v>2596</v>
      </c>
      <c r="D7" s="240" t="s">
        <v>2598</v>
      </c>
      <c r="E7" s="273" t="s">
        <v>2628</v>
      </c>
      <c r="F7" s="240"/>
      <c r="G7" s="241"/>
    </row>
    <row r="8" spans="1:7" s="236" customFormat="1" ht="35.25" customHeight="1">
      <c r="A8" s="298">
        <v>41901</v>
      </c>
      <c r="B8" s="238" t="s">
        <v>2600</v>
      </c>
      <c r="C8" s="239" t="s">
        <v>2596</v>
      </c>
      <c r="D8" s="240" t="s">
        <v>2599</v>
      </c>
      <c r="E8" s="289" t="s">
        <v>2601</v>
      </c>
      <c r="F8" s="240"/>
      <c r="G8" s="241"/>
    </row>
    <row r="9" spans="1:7" s="236" customFormat="1" ht="35.25" customHeight="1">
      <c r="A9" s="298">
        <v>41901</v>
      </c>
      <c r="B9" s="238" t="s">
        <v>2511</v>
      </c>
      <c r="C9" s="239" t="s">
        <v>2596</v>
      </c>
      <c r="D9" s="240" t="s">
        <v>2602</v>
      </c>
      <c r="E9" s="289" t="s">
        <v>2610</v>
      </c>
      <c r="F9" s="240"/>
      <c r="G9" s="241"/>
    </row>
    <row r="10" spans="1:7" s="236" customFormat="1" ht="35.25" customHeight="1">
      <c r="A10" s="298">
        <v>41901</v>
      </c>
      <c r="B10" s="238" t="s">
        <v>2511</v>
      </c>
      <c r="C10" s="239" t="s">
        <v>2604</v>
      </c>
      <c r="D10" s="240" t="s">
        <v>2603</v>
      </c>
      <c r="E10" s="289" t="s">
        <v>2605</v>
      </c>
      <c r="F10" s="240"/>
      <c r="G10" s="241"/>
    </row>
    <row r="11" spans="1:7" s="236" customFormat="1" ht="35.25" customHeight="1">
      <c r="A11" s="298">
        <v>41900</v>
      </c>
      <c r="B11" s="238" t="s">
        <v>2608</v>
      </c>
      <c r="C11" s="239" t="s">
        <v>2607</v>
      </c>
      <c r="D11" s="240" t="s">
        <v>2606</v>
      </c>
      <c r="E11" s="289" t="s">
        <v>2609</v>
      </c>
      <c r="F11" s="240"/>
      <c r="G11" s="241"/>
    </row>
    <row r="12" spans="1:7" s="236" customFormat="1" ht="35.25" customHeight="1">
      <c r="A12" s="298">
        <v>41899</v>
      </c>
      <c r="B12" s="238" t="s">
        <v>2511</v>
      </c>
      <c r="C12" s="239" t="s">
        <v>2596</v>
      </c>
      <c r="D12" s="240" t="s">
        <v>2612</v>
      </c>
      <c r="E12" s="273" t="s">
        <v>2613</v>
      </c>
      <c r="F12" s="240"/>
      <c r="G12" s="241"/>
    </row>
    <row r="13" spans="1:7" s="236" customFormat="1" ht="35.25" customHeight="1">
      <c r="A13" s="298">
        <v>41899</v>
      </c>
      <c r="B13" s="238" t="s">
        <v>1359</v>
      </c>
      <c r="C13" s="239" t="s">
        <v>2604</v>
      </c>
      <c r="D13" s="240" t="s">
        <v>2614</v>
      </c>
      <c r="E13" s="289" t="s">
        <v>2615</v>
      </c>
      <c r="F13" s="240"/>
      <c r="G13" s="241"/>
    </row>
    <row r="14" spans="1:7" s="236" customFormat="1" ht="35.25" customHeight="1">
      <c r="A14" s="298">
        <v>41899</v>
      </c>
      <c r="B14" s="238" t="s">
        <v>2511</v>
      </c>
      <c r="C14" s="239" t="s">
        <v>2596</v>
      </c>
      <c r="D14" s="240" t="s">
        <v>2616</v>
      </c>
      <c r="E14" s="289" t="s">
        <v>2617</v>
      </c>
      <c r="F14" s="240"/>
      <c r="G14" s="241"/>
    </row>
    <row r="15" spans="1:7" s="236" customFormat="1" ht="35.25" customHeight="1">
      <c r="A15" s="298">
        <v>41898</v>
      </c>
      <c r="B15" s="238" t="s">
        <v>1359</v>
      </c>
      <c r="C15" s="239" t="s">
        <v>2596</v>
      </c>
      <c r="D15" s="240" t="s">
        <v>2619</v>
      </c>
      <c r="E15" s="289" t="s">
        <v>2618</v>
      </c>
      <c r="F15" s="240"/>
      <c r="G15" s="241"/>
    </row>
    <row r="16" spans="1:7" s="236" customFormat="1" ht="35.25" customHeight="1">
      <c r="A16" s="298">
        <v>41897</v>
      </c>
      <c r="B16" s="238" t="s">
        <v>2623</v>
      </c>
      <c r="C16" s="239" t="s">
        <v>2621</v>
      </c>
      <c r="D16" s="240" t="s">
        <v>2620</v>
      </c>
      <c r="E16" s="289" t="s">
        <v>2622</v>
      </c>
      <c r="F16" s="240"/>
      <c r="G16" s="241"/>
    </row>
    <row r="17" spans="1:7" s="236" customFormat="1" ht="35.25" customHeight="1">
      <c r="A17" s="298">
        <v>41895</v>
      </c>
      <c r="B17" s="238" t="s">
        <v>2541</v>
      </c>
      <c r="C17" s="239" t="s">
        <v>2503</v>
      </c>
      <c r="D17" s="240" t="s">
        <v>2540</v>
      </c>
      <c r="E17" s="273" t="s">
        <v>2542</v>
      </c>
      <c r="F17" s="240"/>
      <c r="G17" s="241"/>
    </row>
    <row r="18" spans="1:7" s="236" customFormat="1" ht="35.25" customHeight="1">
      <c r="A18" s="298">
        <v>41893</v>
      </c>
      <c r="B18" s="238" t="s">
        <v>1359</v>
      </c>
      <c r="C18" s="239" t="s">
        <v>2503</v>
      </c>
      <c r="D18" s="240" t="s">
        <v>2502</v>
      </c>
      <c r="E18" s="289" t="s">
        <v>2504</v>
      </c>
      <c r="F18" s="240"/>
      <c r="G18" s="241"/>
    </row>
    <row r="19" spans="1:7" s="236" customFormat="1" ht="35.25" customHeight="1">
      <c r="A19" s="298">
        <v>41892</v>
      </c>
      <c r="B19" s="238" t="s">
        <v>1359</v>
      </c>
      <c r="C19" s="239" t="s">
        <v>2498</v>
      </c>
      <c r="D19" s="240" t="s">
        <v>2497</v>
      </c>
      <c r="E19" s="289" t="s">
        <v>2499</v>
      </c>
      <c r="F19" s="240"/>
      <c r="G19" s="241"/>
    </row>
    <row r="20" spans="1:7" s="236" customFormat="1" ht="44.25" customHeight="1">
      <c r="A20" s="298">
        <v>41892</v>
      </c>
      <c r="B20" s="238" t="s">
        <v>1359</v>
      </c>
      <c r="C20" s="239" t="s">
        <v>2503</v>
      </c>
      <c r="D20" s="240" t="s">
        <v>2500</v>
      </c>
      <c r="E20" s="273" t="s">
        <v>2501</v>
      </c>
      <c r="F20" s="240"/>
      <c r="G20" s="241"/>
    </row>
    <row r="21" spans="1:7" s="236" customFormat="1" ht="35.25" customHeight="1">
      <c r="A21" s="298">
        <v>41892</v>
      </c>
      <c r="B21" s="238" t="s">
        <v>1359</v>
      </c>
      <c r="C21" s="239" t="s">
        <v>1435</v>
      </c>
      <c r="D21" s="240" t="s">
        <v>2505</v>
      </c>
      <c r="E21" s="289" t="s">
        <v>2506</v>
      </c>
      <c r="F21" s="240"/>
      <c r="G21" s="241"/>
    </row>
    <row r="22" spans="1:7" s="236" customFormat="1" ht="35.25" customHeight="1">
      <c r="A22" s="298">
        <v>41892</v>
      </c>
      <c r="B22" s="238" t="s">
        <v>2507</v>
      </c>
      <c r="C22" s="239" t="s">
        <v>2503</v>
      </c>
      <c r="D22" s="240" t="s">
        <v>2508</v>
      </c>
      <c r="E22" s="293" t="s">
        <v>2509</v>
      </c>
      <c r="F22" s="240"/>
      <c r="G22" s="241"/>
    </row>
    <row r="23" spans="1:7" s="236" customFormat="1" ht="35.25" customHeight="1">
      <c r="A23" s="298">
        <v>41892</v>
      </c>
      <c r="B23" s="238" t="s">
        <v>2511</v>
      </c>
      <c r="C23" s="239" t="s">
        <v>2503</v>
      </c>
      <c r="D23" s="240" t="s">
        <v>2510</v>
      </c>
      <c r="E23" s="289" t="s">
        <v>2512</v>
      </c>
      <c r="F23" s="240"/>
      <c r="G23" s="241"/>
    </row>
    <row r="24" spans="1:7" s="236" customFormat="1" ht="35.25" customHeight="1">
      <c r="A24" s="298">
        <v>41891</v>
      </c>
      <c r="B24" s="238" t="s">
        <v>929</v>
      </c>
      <c r="C24" s="239" t="s">
        <v>1351</v>
      </c>
      <c r="D24" s="240" t="s">
        <v>2513</v>
      </c>
      <c r="E24" s="273" t="s">
        <v>2514</v>
      </c>
      <c r="F24" s="240"/>
      <c r="G24" s="241"/>
    </row>
    <row r="25" spans="1:7" s="236" customFormat="1" ht="35.25" customHeight="1">
      <c r="A25" s="298">
        <v>41887</v>
      </c>
      <c r="B25" s="238" t="s">
        <v>1359</v>
      </c>
      <c r="C25" s="239" t="s">
        <v>2489</v>
      </c>
      <c r="D25" s="240" t="s">
        <v>2488</v>
      </c>
      <c r="E25" s="289" t="s">
        <v>2490</v>
      </c>
      <c r="F25" s="240"/>
      <c r="G25" s="241"/>
    </row>
    <row r="26" spans="1:7" s="236" customFormat="1" ht="35.25" customHeight="1">
      <c r="A26" s="298">
        <v>41886</v>
      </c>
      <c r="B26" s="238" t="s">
        <v>2480</v>
      </c>
      <c r="C26" s="239" t="s">
        <v>2479</v>
      </c>
      <c r="D26" s="240" t="s">
        <v>2478</v>
      </c>
      <c r="E26" s="289" t="s">
        <v>2481</v>
      </c>
      <c r="F26" s="240"/>
      <c r="G26" s="241"/>
    </row>
    <row r="27" spans="1:7" s="236" customFormat="1" ht="35.25" customHeight="1">
      <c r="A27" s="298">
        <v>41886</v>
      </c>
      <c r="B27" s="238" t="s">
        <v>2483</v>
      </c>
      <c r="C27" s="239" t="s">
        <v>1351</v>
      </c>
      <c r="D27" s="240" t="s">
        <v>2482</v>
      </c>
      <c r="E27" s="289" t="s">
        <v>2484</v>
      </c>
      <c r="F27" s="240"/>
      <c r="G27" s="241"/>
    </row>
    <row r="28" spans="1:7" s="236" customFormat="1" ht="35.25" customHeight="1">
      <c r="A28" s="298">
        <v>41885</v>
      </c>
      <c r="B28" s="238" t="s">
        <v>1359</v>
      </c>
      <c r="C28" s="239" t="s">
        <v>2486</v>
      </c>
      <c r="D28" s="240" t="s">
        <v>2485</v>
      </c>
      <c r="E28" s="300" t="s">
        <v>2487</v>
      </c>
      <c r="F28" s="240"/>
      <c r="G28" s="241"/>
    </row>
    <row r="29" spans="1:7" s="236" customFormat="1" ht="35.25" customHeight="1">
      <c r="A29" s="298">
        <v>41884</v>
      </c>
      <c r="B29" s="238" t="s">
        <v>2451</v>
      </c>
      <c r="C29" s="239" t="s">
        <v>2452</v>
      </c>
      <c r="D29" s="240" t="s">
        <v>2454</v>
      </c>
      <c r="E29" s="273" t="s">
        <v>2455</v>
      </c>
      <c r="F29" s="240"/>
      <c r="G29" s="241"/>
    </row>
    <row r="30" spans="1:7" s="236" customFormat="1" ht="35.25" customHeight="1">
      <c r="A30" s="298">
        <v>41884</v>
      </c>
      <c r="B30" s="238" t="s">
        <v>2457</v>
      </c>
      <c r="C30" s="239" t="s">
        <v>2452</v>
      </c>
      <c r="D30" s="240" t="s">
        <v>2456</v>
      </c>
      <c r="E30" s="273" t="s">
        <v>2458</v>
      </c>
      <c r="F30" s="240"/>
      <c r="G30" s="241"/>
    </row>
    <row r="31" spans="1:7" s="236" customFormat="1" ht="35.25" customHeight="1">
      <c r="A31" s="298">
        <v>41884</v>
      </c>
      <c r="B31" s="238" t="s">
        <v>2457</v>
      </c>
      <c r="C31" s="239" t="s">
        <v>2459</v>
      </c>
      <c r="D31" s="240" t="s">
        <v>2460</v>
      </c>
      <c r="E31" s="289" t="s">
        <v>2461</v>
      </c>
      <c r="F31" s="240"/>
      <c r="G31" s="241"/>
    </row>
    <row r="32" spans="1:7" s="236" customFormat="1" ht="35.25" customHeight="1">
      <c r="A32" s="298">
        <v>41880</v>
      </c>
      <c r="B32" s="238" t="s">
        <v>2430</v>
      </c>
      <c r="C32" s="239" t="s">
        <v>2429</v>
      </c>
      <c r="D32" s="240" t="s">
        <v>2453</v>
      </c>
      <c r="E32" s="289" t="s">
        <v>2431</v>
      </c>
      <c r="F32" s="240"/>
      <c r="G32" s="241"/>
    </row>
    <row r="33" spans="1:7" s="236" customFormat="1" ht="35.25" customHeight="1">
      <c r="A33" s="298">
        <v>41880</v>
      </c>
      <c r="B33" s="238" t="s">
        <v>2433</v>
      </c>
      <c r="C33" s="239" t="s">
        <v>2429</v>
      </c>
      <c r="D33" s="240" t="s">
        <v>2432</v>
      </c>
      <c r="E33" s="273" t="s">
        <v>2434</v>
      </c>
      <c r="F33" s="240"/>
      <c r="G33" s="241"/>
    </row>
    <row r="34" spans="1:7" s="236" customFormat="1" ht="35.25" customHeight="1">
      <c r="A34" s="298">
        <v>41879</v>
      </c>
      <c r="B34" s="238" t="s">
        <v>2433</v>
      </c>
      <c r="C34" s="239" t="s">
        <v>2429</v>
      </c>
      <c r="D34" s="240" t="s">
        <v>2435</v>
      </c>
      <c r="E34" s="289" t="s">
        <v>2436</v>
      </c>
      <c r="F34" s="240"/>
      <c r="G34" s="241"/>
    </row>
    <row r="35" spans="1:7" s="236" customFormat="1" ht="35.25" customHeight="1">
      <c r="A35" s="298">
        <v>41879</v>
      </c>
      <c r="B35" s="238" t="s">
        <v>2439</v>
      </c>
      <c r="C35" s="239" t="s">
        <v>2438</v>
      </c>
      <c r="D35" s="240" t="s">
        <v>2437</v>
      </c>
      <c r="E35" s="273" t="s">
        <v>2440</v>
      </c>
      <c r="F35" s="240"/>
      <c r="G35" s="241"/>
    </row>
    <row r="36" spans="1:7" s="236" customFormat="1" ht="35.25" customHeight="1">
      <c r="A36" s="298">
        <v>41878</v>
      </c>
      <c r="B36" s="238" t="s">
        <v>2430</v>
      </c>
      <c r="C36" s="239" t="s">
        <v>2429</v>
      </c>
      <c r="D36" s="240" t="s">
        <v>2441</v>
      </c>
      <c r="E36" s="273" t="s">
        <v>2442</v>
      </c>
      <c r="F36" s="240"/>
      <c r="G36" s="241"/>
    </row>
    <row r="37" spans="1:7" s="236" customFormat="1" ht="35.25" customHeight="1">
      <c r="A37" s="298">
        <v>41878</v>
      </c>
      <c r="B37" s="238" t="s">
        <v>2430</v>
      </c>
      <c r="C37" s="239" t="s">
        <v>2429</v>
      </c>
      <c r="D37" s="240" t="s">
        <v>2443</v>
      </c>
      <c r="E37" s="289" t="s">
        <v>2444</v>
      </c>
      <c r="F37" s="240"/>
      <c r="G37" s="241"/>
    </row>
    <row r="38" spans="1:7" s="236" customFormat="1" ht="35.25" customHeight="1">
      <c r="A38" s="298">
        <v>41876</v>
      </c>
      <c r="B38" s="238" t="s">
        <v>2350</v>
      </c>
      <c r="C38" s="239" t="s">
        <v>2356</v>
      </c>
      <c r="D38" s="240" t="s">
        <v>2349</v>
      </c>
      <c r="E38" s="289" t="s">
        <v>2351</v>
      </c>
      <c r="F38" s="240"/>
      <c r="G38" s="241"/>
    </row>
    <row r="39" spans="1:7" s="236" customFormat="1" ht="38.25" customHeight="1">
      <c r="A39" s="298">
        <v>41876</v>
      </c>
      <c r="B39" s="238" t="s">
        <v>2354</v>
      </c>
      <c r="C39" s="239" t="s">
        <v>2353</v>
      </c>
      <c r="D39" s="240" t="s">
        <v>2352</v>
      </c>
      <c r="E39" s="289" t="s">
        <v>2355</v>
      </c>
      <c r="F39" s="240"/>
      <c r="G39" s="241"/>
    </row>
    <row r="40" spans="1:7" s="236" customFormat="1" ht="35.25" customHeight="1">
      <c r="A40" s="298">
        <v>41876</v>
      </c>
      <c r="B40" s="238" t="s">
        <v>2354</v>
      </c>
      <c r="C40" s="239" t="s">
        <v>2353</v>
      </c>
      <c r="D40" s="240" t="s">
        <v>2357</v>
      </c>
      <c r="E40" s="289" t="s">
        <v>2358</v>
      </c>
      <c r="F40" s="240"/>
      <c r="G40" s="241"/>
    </row>
    <row r="41" spans="1:7" s="236" customFormat="1" ht="35.25" customHeight="1">
      <c r="A41" s="298">
        <v>41873</v>
      </c>
      <c r="B41" s="238" t="s">
        <v>2354</v>
      </c>
      <c r="C41" s="239" t="s">
        <v>2353</v>
      </c>
      <c r="D41" s="240" t="s">
        <v>2359</v>
      </c>
      <c r="E41" s="289" t="s">
        <v>2360</v>
      </c>
      <c r="F41" s="240"/>
      <c r="G41" s="241"/>
    </row>
    <row r="42" spans="1:7" s="236" customFormat="1" ht="35.25" customHeight="1">
      <c r="A42" s="298">
        <v>41871</v>
      </c>
      <c r="B42" s="238" t="s">
        <v>2354</v>
      </c>
      <c r="C42" s="239" t="s">
        <v>2353</v>
      </c>
      <c r="D42" s="240" t="s">
        <v>2361</v>
      </c>
      <c r="E42" s="289" t="s">
        <v>2362</v>
      </c>
      <c r="F42" s="240"/>
      <c r="G42" s="241"/>
    </row>
    <row r="43" spans="1:7" s="236" customFormat="1" ht="35.25" customHeight="1">
      <c r="A43" s="298">
        <v>41871</v>
      </c>
      <c r="B43" s="238" t="s">
        <v>2354</v>
      </c>
      <c r="C43" s="239" t="s">
        <v>2364</v>
      </c>
      <c r="D43" s="240" t="s">
        <v>2363</v>
      </c>
      <c r="E43" s="289" t="s">
        <v>2365</v>
      </c>
      <c r="F43" s="240"/>
      <c r="G43" s="241"/>
    </row>
    <row r="44" spans="1:7" s="236" customFormat="1" ht="35.25" customHeight="1">
      <c r="A44" s="298">
        <v>41870</v>
      </c>
      <c r="B44" s="238" t="s">
        <v>2354</v>
      </c>
      <c r="C44" s="239" t="s">
        <v>2364</v>
      </c>
      <c r="D44" s="240" t="s">
        <v>2366</v>
      </c>
      <c r="E44" s="273" t="s">
        <v>2367</v>
      </c>
      <c r="F44" s="240"/>
      <c r="G44" s="241"/>
    </row>
    <row r="45" spans="1:7" s="236" customFormat="1" ht="35.25" customHeight="1">
      <c r="A45" s="298">
        <v>41868</v>
      </c>
      <c r="B45" s="238" t="s">
        <v>2310</v>
      </c>
      <c r="C45" s="239" t="s">
        <v>2309</v>
      </c>
      <c r="D45" s="240" t="s">
        <v>2339</v>
      </c>
      <c r="E45" s="289" t="s">
        <v>2340</v>
      </c>
      <c r="F45" s="240"/>
      <c r="G45" s="241"/>
    </row>
    <row r="46" spans="1:7" s="236" customFormat="1" ht="35.25" customHeight="1">
      <c r="A46" s="298">
        <v>41868</v>
      </c>
      <c r="B46" s="238" t="s">
        <v>2343</v>
      </c>
      <c r="C46" s="239" t="s">
        <v>2342</v>
      </c>
      <c r="D46" s="240" t="s">
        <v>2341</v>
      </c>
      <c r="E46" s="289" t="s">
        <v>2344</v>
      </c>
      <c r="F46" s="240"/>
      <c r="G46" s="241"/>
    </row>
    <row r="47" spans="1:7" s="236" customFormat="1" ht="35.25" customHeight="1">
      <c r="A47" s="298">
        <v>41866</v>
      </c>
      <c r="B47" s="238" t="s">
        <v>2347</v>
      </c>
      <c r="C47" s="239" t="s">
        <v>2346</v>
      </c>
      <c r="D47" s="240" t="s">
        <v>2345</v>
      </c>
      <c r="E47" s="289" t="s">
        <v>2348</v>
      </c>
      <c r="F47" s="240"/>
      <c r="G47" s="241"/>
    </row>
    <row r="48" spans="1:7" s="236" customFormat="1" ht="35.25" customHeight="1">
      <c r="A48" s="298">
        <v>41865</v>
      </c>
      <c r="B48" s="238" t="s">
        <v>2310</v>
      </c>
      <c r="C48" s="239" t="s">
        <v>2309</v>
      </c>
      <c r="D48" s="240" t="s">
        <v>2308</v>
      </c>
      <c r="E48" s="289" t="s">
        <v>2307</v>
      </c>
      <c r="F48" s="240"/>
      <c r="G48" s="241"/>
    </row>
    <row r="49" spans="1:7" s="236" customFormat="1" ht="35.25" customHeight="1">
      <c r="A49" s="298">
        <v>41865</v>
      </c>
      <c r="B49" s="238" t="s">
        <v>2305</v>
      </c>
      <c r="C49" s="239" t="s">
        <v>2304</v>
      </c>
      <c r="D49" s="240" t="s">
        <v>2303</v>
      </c>
      <c r="E49" s="289" t="s">
        <v>2306</v>
      </c>
      <c r="F49" s="240"/>
      <c r="G49" s="241"/>
    </row>
    <row r="50" spans="1:7" s="236" customFormat="1" ht="35.25" customHeight="1">
      <c r="A50" s="298">
        <v>41863</v>
      </c>
      <c r="B50" s="238" t="s">
        <v>2300</v>
      </c>
      <c r="C50" s="239" t="s">
        <v>2299</v>
      </c>
      <c r="D50" s="240" t="s">
        <v>2298</v>
      </c>
      <c r="E50" s="289" t="s">
        <v>2302</v>
      </c>
      <c r="F50" s="240"/>
      <c r="G50" s="241"/>
    </row>
    <row r="51" spans="1:7" s="236" customFormat="1" ht="35.25" customHeight="1">
      <c r="A51" s="237">
        <v>41857</v>
      </c>
      <c r="B51" s="238" t="s">
        <v>1917</v>
      </c>
      <c r="C51" s="239" t="s">
        <v>1918</v>
      </c>
      <c r="D51" s="240" t="s">
        <v>1919</v>
      </c>
      <c r="E51" s="289" t="s">
        <v>1920</v>
      </c>
      <c r="F51" s="240"/>
      <c r="G51" s="241"/>
    </row>
    <row r="52" spans="1:7" s="236" customFormat="1" ht="35.25" customHeight="1">
      <c r="A52" s="260">
        <v>41855</v>
      </c>
      <c r="B52" s="238" t="s">
        <v>1921</v>
      </c>
      <c r="C52" s="239" t="s">
        <v>1918</v>
      </c>
      <c r="D52" s="240" t="s">
        <v>1922</v>
      </c>
      <c r="E52" s="289" t="s">
        <v>1923</v>
      </c>
      <c r="F52" s="240"/>
      <c r="G52" s="241"/>
    </row>
    <row r="53" spans="1:7" s="236" customFormat="1" ht="35.25" customHeight="1">
      <c r="A53" s="260">
        <v>41855</v>
      </c>
      <c r="B53" s="238" t="s">
        <v>1917</v>
      </c>
      <c r="C53" s="239" t="s">
        <v>1924</v>
      </c>
      <c r="D53" s="240" t="s">
        <v>1925</v>
      </c>
      <c r="E53" s="290" t="s">
        <v>1926</v>
      </c>
      <c r="F53" s="240"/>
      <c r="G53" s="241"/>
    </row>
    <row r="54" spans="1:7" s="236" customFormat="1" ht="35.25" customHeight="1">
      <c r="A54" s="237">
        <v>41852</v>
      </c>
      <c r="B54" s="238" t="s">
        <v>1927</v>
      </c>
      <c r="C54" s="239" t="s">
        <v>1928</v>
      </c>
      <c r="D54" s="240" t="s">
        <v>1929</v>
      </c>
      <c r="E54" s="289" t="s">
        <v>2301</v>
      </c>
      <c r="F54" s="240"/>
      <c r="G54" s="241"/>
    </row>
    <row r="55" spans="1:7" s="236" customFormat="1" ht="35.25" customHeight="1">
      <c r="A55" s="237">
        <v>41852</v>
      </c>
      <c r="B55" s="238" t="s">
        <v>1927</v>
      </c>
      <c r="C55" s="239" t="s">
        <v>1930</v>
      </c>
      <c r="D55" s="240" t="s">
        <v>1931</v>
      </c>
      <c r="E55" s="289" t="s">
        <v>1932</v>
      </c>
      <c r="F55" s="240"/>
      <c r="G55" s="241"/>
    </row>
    <row r="56" spans="1:7" s="236" customFormat="1" ht="35.25" customHeight="1">
      <c r="A56" s="237">
        <v>41850</v>
      </c>
      <c r="B56" s="238" t="s">
        <v>1927</v>
      </c>
      <c r="C56" s="239" t="s">
        <v>1928</v>
      </c>
      <c r="D56" s="240" t="s">
        <v>1933</v>
      </c>
      <c r="E56" s="289" t="s">
        <v>1934</v>
      </c>
      <c r="F56" s="240"/>
      <c r="G56" s="241"/>
    </row>
    <row r="57" spans="1:7" s="236" customFormat="1" ht="30" customHeight="1">
      <c r="A57" s="237">
        <v>41850</v>
      </c>
      <c r="B57" s="238" t="s">
        <v>1935</v>
      </c>
      <c r="C57" s="239" t="s">
        <v>1928</v>
      </c>
      <c r="D57" s="291" t="s">
        <v>1936</v>
      </c>
      <c r="E57" s="289" t="s">
        <v>1937</v>
      </c>
      <c r="F57" s="240"/>
      <c r="G57" s="241"/>
    </row>
    <row r="58" spans="1:7" s="236" customFormat="1" ht="30" customHeight="1">
      <c r="A58" s="237">
        <v>41849</v>
      </c>
      <c r="B58" s="238" t="s">
        <v>1927</v>
      </c>
      <c r="C58" s="239" t="s">
        <v>1928</v>
      </c>
      <c r="D58" s="240" t="s">
        <v>1938</v>
      </c>
      <c r="E58" s="289" t="s">
        <v>1939</v>
      </c>
      <c r="F58" s="240"/>
      <c r="G58" s="241"/>
    </row>
    <row r="59" spans="1:7" s="236" customFormat="1" ht="30" customHeight="1">
      <c r="A59" s="237">
        <v>41849</v>
      </c>
      <c r="B59" s="238" t="s">
        <v>1935</v>
      </c>
      <c r="C59" s="239" t="s">
        <v>1928</v>
      </c>
      <c r="D59" s="240" t="s">
        <v>1940</v>
      </c>
      <c r="E59" s="289" t="s">
        <v>1913</v>
      </c>
      <c r="F59" s="240"/>
      <c r="G59" s="241"/>
    </row>
    <row r="60" spans="1:7" s="236" customFormat="1" ht="30" customHeight="1">
      <c r="A60" s="237">
        <v>41849</v>
      </c>
      <c r="B60" s="238" t="s">
        <v>1941</v>
      </c>
      <c r="C60" s="239" t="s">
        <v>1928</v>
      </c>
      <c r="D60" s="240" t="s">
        <v>1942</v>
      </c>
      <c r="E60" s="289" t="s">
        <v>1943</v>
      </c>
      <c r="F60" s="240"/>
      <c r="G60" s="241"/>
    </row>
    <row r="61" spans="1:7" s="236" customFormat="1" ht="30" customHeight="1">
      <c r="A61" s="237">
        <v>41849</v>
      </c>
      <c r="B61" s="238" t="s">
        <v>1927</v>
      </c>
      <c r="C61" s="239" t="s">
        <v>1930</v>
      </c>
      <c r="D61" s="240" t="s">
        <v>1944</v>
      </c>
      <c r="E61" s="289" t="s">
        <v>1945</v>
      </c>
      <c r="F61" s="240"/>
      <c r="G61" s="241"/>
    </row>
    <row r="62" spans="1:7" s="236" customFormat="1" ht="30" customHeight="1">
      <c r="A62" s="237">
        <v>41849</v>
      </c>
      <c r="B62" s="238" t="s">
        <v>1927</v>
      </c>
      <c r="C62" s="239" t="s">
        <v>1946</v>
      </c>
      <c r="D62" s="240" t="s">
        <v>1947</v>
      </c>
      <c r="E62" s="289" t="s">
        <v>1948</v>
      </c>
      <c r="F62" s="240"/>
      <c r="G62" s="241"/>
    </row>
    <row r="63" spans="1:7" s="236" customFormat="1" ht="30" customHeight="1">
      <c r="A63" s="237">
        <v>41849</v>
      </c>
      <c r="B63" s="238" t="s">
        <v>1927</v>
      </c>
      <c r="C63" s="239" t="s">
        <v>1949</v>
      </c>
      <c r="D63" s="240" t="s">
        <v>1950</v>
      </c>
      <c r="E63" s="289" t="s">
        <v>1951</v>
      </c>
      <c r="F63" s="240"/>
      <c r="G63" s="241"/>
    </row>
    <row r="64" spans="1:7" s="236" customFormat="1" ht="30" customHeight="1">
      <c r="A64" s="237">
        <v>41848</v>
      </c>
      <c r="B64" s="238" t="s">
        <v>1952</v>
      </c>
      <c r="C64" s="239" t="s">
        <v>1953</v>
      </c>
      <c r="D64" s="240" t="s">
        <v>1954</v>
      </c>
      <c r="E64" s="289" t="s">
        <v>1955</v>
      </c>
      <c r="F64" s="240"/>
      <c r="G64" s="241"/>
    </row>
    <row r="65" spans="1:7" s="236" customFormat="1" ht="30" customHeight="1">
      <c r="A65" s="237">
        <v>41848</v>
      </c>
      <c r="B65" s="238" t="s">
        <v>1952</v>
      </c>
      <c r="C65" s="239" t="s">
        <v>1956</v>
      </c>
      <c r="D65" s="240" t="s">
        <v>1957</v>
      </c>
      <c r="E65" s="273" t="s">
        <v>1958</v>
      </c>
      <c r="F65" s="240"/>
      <c r="G65" s="241"/>
    </row>
    <row r="66" spans="1:7" s="236" customFormat="1" ht="30" customHeight="1">
      <c r="A66" s="237">
        <v>41848</v>
      </c>
      <c r="B66" s="238" t="s">
        <v>1959</v>
      </c>
      <c r="C66" s="239" t="s">
        <v>1956</v>
      </c>
      <c r="D66" s="240" t="s">
        <v>1960</v>
      </c>
      <c r="E66" s="289" t="s">
        <v>1961</v>
      </c>
      <c r="F66" s="240"/>
      <c r="G66" s="241"/>
    </row>
    <row r="67" spans="1:7" s="236" customFormat="1" ht="30" customHeight="1">
      <c r="A67" s="237">
        <v>41848</v>
      </c>
      <c r="B67" s="238" t="s">
        <v>1962</v>
      </c>
      <c r="C67" s="239" t="s">
        <v>1956</v>
      </c>
      <c r="D67" s="240" t="s">
        <v>1963</v>
      </c>
      <c r="E67" s="290" t="s">
        <v>1964</v>
      </c>
      <c r="F67" s="240"/>
      <c r="G67" s="241"/>
    </row>
    <row r="68" spans="1:7" s="236" customFormat="1" ht="30" customHeight="1">
      <c r="A68" s="292">
        <v>41845</v>
      </c>
      <c r="B68" s="238" t="s">
        <v>1959</v>
      </c>
      <c r="C68" s="239" t="s">
        <v>1956</v>
      </c>
      <c r="D68" s="240" t="s">
        <v>1966</v>
      </c>
      <c r="E68" s="238" t="s">
        <v>1967</v>
      </c>
      <c r="F68" s="240"/>
      <c r="G68" s="241"/>
    </row>
    <row r="69" spans="1:7" s="236" customFormat="1" ht="30" customHeight="1">
      <c r="A69" s="292">
        <v>41845</v>
      </c>
      <c r="B69" s="238" t="s">
        <v>1968</v>
      </c>
      <c r="C69" s="239" t="s">
        <v>1969</v>
      </c>
      <c r="D69" s="240" t="s">
        <v>1970</v>
      </c>
      <c r="E69" s="289" t="s">
        <v>1971</v>
      </c>
      <c r="F69" s="240"/>
      <c r="G69" s="241"/>
    </row>
    <row r="70" spans="1:7" s="236" customFormat="1" ht="30" customHeight="1">
      <c r="A70" s="237">
        <v>41845</v>
      </c>
      <c r="B70" s="238" t="s">
        <v>1962</v>
      </c>
      <c r="C70" s="239" t="s">
        <v>1956</v>
      </c>
      <c r="D70" s="240" t="s">
        <v>1972</v>
      </c>
      <c r="E70" s="273" t="s">
        <v>1973</v>
      </c>
      <c r="F70" s="240"/>
      <c r="G70" s="241"/>
    </row>
    <row r="71" spans="1:7" s="236" customFormat="1" ht="30" customHeight="1">
      <c r="A71" s="292" t="s">
        <v>1965</v>
      </c>
      <c r="B71" s="238" t="s">
        <v>1962</v>
      </c>
      <c r="C71" s="239" t="s">
        <v>1969</v>
      </c>
      <c r="D71" s="240" t="s">
        <v>1974</v>
      </c>
      <c r="E71" s="273" t="s">
        <v>1975</v>
      </c>
      <c r="F71" s="240"/>
      <c r="G71" s="241"/>
    </row>
    <row r="72" spans="1:7" s="236" customFormat="1" ht="30" customHeight="1">
      <c r="A72" s="292">
        <v>41845</v>
      </c>
      <c r="B72" s="238" t="s">
        <v>1976</v>
      </c>
      <c r="C72" s="239" t="s">
        <v>1977</v>
      </c>
      <c r="D72" s="240" t="s">
        <v>1978</v>
      </c>
      <c r="E72" s="273" t="s">
        <v>1979</v>
      </c>
      <c r="F72" s="240"/>
      <c r="G72" s="241"/>
    </row>
    <row r="73" spans="1:7" s="236" customFormat="1" ht="36.75" customHeight="1">
      <c r="A73" s="292">
        <v>41844</v>
      </c>
      <c r="B73" s="238" t="s">
        <v>1968</v>
      </c>
      <c r="C73" s="239" t="s">
        <v>1956</v>
      </c>
      <c r="D73" s="240" t="s">
        <v>1980</v>
      </c>
      <c r="E73" s="289" t="s">
        <v>1981</v>
      </c>
      <c r="F73" s="240"/>
      <c r="G73" s="241"/>
    </row>
    <row r="74" spans="1:7" s="236" customFormat="1" ht="30" customHeight="1">
      <c r="A74" s="292">
        <v>41843</v>
      </c>
      <c r="B74" s="238" t="s">
        <v>1982</v>
      </c>
      <c r="C74" s="239" t="s">
        <v>1983</v>
      </c>
      <c r="D74" s="240" t="s">
        <v>1984</v>
      </c>
      <c r="E74" s="273" t="s">
        <v>1985</v>
      </c>
      <c r="F74" s="240"/>
      <c r="G74" s="241"/>
    </row>
    <row r="75" spans="1:7" s="236" customFormat="1" ht="30" customHeight="1">
      <c r="A75" s="292">
        <v>41843</v>
      </c>
      <c r="B75" s="238" t="s">
        <v>1968</v>
      </c>
      <c r="C75" s="239" t="s">
        <v>1986</v>
      </c>
      <c r="D75" s="291" t="s">
        <v>1987</v>
      </c>
      <c r="E75" s="289" t="s">
        <v>1988</v>
      </c>
      <c r="F75" s="240"/>
      <c r="G75" s="241"/>
    </row>
    <row r="76" spans="1:7" s="236" customFormat="1" ht="23.25" customHeight="1">
      <c r="A76" s="292">
        <v>41843</v>
      </c>
      <c r="B76" s="238" t="s">
        <v>1989</v>
      </c>
      <c r="C76" s="239" t="s">
        <v>1986</v>
      </c>
      <c r="D76" s="240" t="s">
        <v>1990</v>
      </c>
      <c r="E76" s="289" t="s">
        <v>1991</v>
      </c>
      <c r="F76" s="240"/>
      <c r="G76" s="241"/>
    </row>
    <row r="77" spans="1:7" s="236" customFormat="1" ht="26.25" customHeight="1">
      <c r="A77" s="292">
        <v>41842</v>
      </c>
      <c r="B77" s="238" t="s">
        <v>1968</v>
      </c>
      <c r="C77" s="239" t="s">
        <v>1992</v>
      </c>
      <c r="D77" s="240" t="s">
        <v>1993</v>
      </c>
      <c r="E77" s="289" t="s">
        <v>1994</v>
      </c>
      <c r="F77" s="240"/>
      <c r="G77" s="241"/>
    </row>
    <row r="78" spans="1:7" s="236" customFormat="1" ht="30" customHeight="1">
      <c r="A78" s="237">
        <v>41838</v>
      </c>
      <c r="B78" s="238" t="s">
        <v>1995</v>
      </c>
      <c r="C78" s="239" t="s">
        <v>1996</v>
      </c>
      <c r="D78" s="240" t="s">
        <v>1997</v>
      </c>
      <c r="E78" s="273" t="s">
        <v>1998</v>
      </c>
      <c r="F78" s="240"/>
      <c r="G78" s="241"/>
    </row>
    <row r="79" spans="1:7" s="236" customFormat="1" ht="30" customHeight="1">
      <c r="A79" s="237">
        <v>41838</v>
      </c>
      <c r="B79" s="238" t="s">
        <v>1995</v>
      </c>
      <c r="C79" s="239" t="s">
        <v>1999</v>
      </c>
      <c r="D79" s="240" t="s">
        <v>2000</v>
      </c>
      <c r="E79" s="289" t="s">
        <v>2001</v>
      </c>
      <c r="F79" s="240"/>
      <c r="G79" s="241"/>
    </row>
    <row r="80" spans="1:7" s="236" customFormat="1" ht="30" customHeight="1">
      <c r="A80" s="237">
        <v>41838</v>
      </c>
      <c r="B80" s="238" t="s">
        <v>2002</v>
      </c>
      <c r="C80" s="239" t="s">
        <v>2003</v>
      </c>
      <c r="D80" s="240" t="s">
        <v>2004</v>
      </c>
      <c r="E80" s="273" t="s">
        <v>2005</v>
      </c>
      <c r="F80" s="240"/>
      <c r="G80" s="241"/>
    </row>
    <row r="81" spans="1:7" s="236" customFormat="1" ht="30" customHeight="1">
      <c r="A81" s="237">
        <v>41838</v>
      </c>
      <c r="B81" s="238" t="s">
        <v>2002</v>
      </c>
      <c r="C81" s="239" t="s">
        <v>2003</v>
      </c>
      <c r="D81" s="240" t="s">
        <v>2006</v>
      </c>
      <c r="E81" s="289" t="s">
        <v>2007</v>
      </c>
      <c r="F81" s="240"/>
      <c r="G81" s="241"/>
    </row>
    <row r="82" spans="1:7" s="236" customFormat="1" ht="30" customHeight="1">
      <c r="A82" s="237">
        <v>41837</v>
      </c>
      <c r="B82" s="238" t="s">
        <v>2008</v>
      </c>
      <c r="C82" s="239" t="s">
        <v>2009</v>
      </c>
      <c r="D82" s="240" t="s">
        <v>2010</v>
      </c>
      <c r="E82" s="238" t="s">
        <v>2011</v>
      </c>
      <c r="F82" s="240"/>
      <c r="G82" s="241"/>
    </row>
    <row r="83" spans="1:7" s="236" customFormat="1" ht="30" customHeight="1">
      <c r="A83" s="237">
        <v>41837</v>
      </c>
      <c r="B83" s="238" t="s">
        <v>2008</v>
      </c>
      <c r="C83" s="239" t="s">
        <v>2012</v>
      </c>
      <c r="D83" s="240" t="s">
        <v>2013</v>
      </c>
      <c r="E83" s="273" t="s">
        <v>2014</v>
      </c>
      <c r="F83" s="240"/>
      <c r="G83" s="241"/>
    </row>
    <row r="84" spans="1:7" s="236" customFormat="1" ht="30" customHeight="1">
      <c r="A84" s="237">
        <v>41837</v>
      </c>
      <c r="B84" s="238" t="s">
        <v>2008</v>
      </c>
      <c r="C84" s="239" t="s">
        <v>2015</v>
      </c>
      <c r="D84" s="240" t="s">
        <v>2016</v>
      </c>
      <c r="E84" s="289" t="s">
        <v>2017</v>
      </c>
      <c r="F84" s="240"/>
      <c r="G84" s="241"/>
    </row>
    <row r="85" spans="1:7" s="236" customFormat="1" ht="30" customHeight="1">
      <c r="A85" s="237">
        <v>41837</v>
      </c>
      <c r="B85" s="238" t="s">
        <v>2008</v>
      </c>
      <c r="C85" s="239" t="s">
        <v>2018</v>
      </c>
      <c r="D85" s="240" t="s">
        <v>2019</v>
      </c>
      <c r="E85" s="289" t="s">
        <v>2020</v>
      </c>
      <c r="F85" s="240"/>
      <c r="G85" s="241"/>
    </row>
    <row r="86" spans="1:7" s="236" customFormat="1" ht="30" customHeight="1">
      <c r="A86" s="237">
        <v>41837</v>
      </c>
      <c r="B86" s="238" t="s">
        <v>2008</v>
      </c>
      <c r="C86" s="239" t="s">
        <v>2021</v>
      </c>
      <c r="D86" s="291" t="s">
        <v>2022</v>
      </c>
      <c r="E86" s="289" t="s">
        <v>2023</v>
      </c>
      <c r="F86" s="240"/>
      <c r="G86" s="241"/>
    </row>
    <row r="87" spans="1:7" s="236" customFormat="1" ht="30" customHeight="1">
      <c r="A87" s="237">
        <v>41836</v>
      </c>
      <c r="B87" s="238" t="s">
        <v>2002</v>
      </c>
      <c r="C87" s="239" t="s">
        <v>2003</v>
      </c>
      <c r="D87" s="240" t="s">
        <v>2024</v>
      </c>
      <c r="E87" s="289" t="s">
        <v>2025</v>
      </c>
      <c r="F87" s="240"/>
      <c r="G87" s="241"/>
    </row>
    <row r="88" spans="1:7" s="236" customFormat="1" ht="30" customHeight="1">
      <c r="A88" s="237">
        <v>41835</v>
      </c>
      <c r="B88" s="238" t="s">
        <v>2002</v>
      </c>
      <c r="C88" s="239" t="s">
        <v>1996</v>
      </c>
      <c r="D88" s="291" t="s">
        <v>2026</v>
      </c>
      <c r="E88" s="289" t="s">
        <v>2027</v>
      </c>
      <c r="F88" s="240"/>
      <c r="G88" s="241"/>
    </row>
    <row r="89" spans="1:7" s="236" customFormat="1" ht="30" customHeight="1">
      <c r="A89" s="237">
        <v>41833</v>
      </c>
      <c r="B89" s="238" t="s">
        <v>2008</v>
      </c>
      <c r="C89" s="239" t="s">
        <v>2028</v>
      </c>
      <c r="D89" s="240" t="s">
        <v>2029</v>
      </c>
      <c r="E89" s="289" t="s">
        <v>2030</v>
      </c>
      <c r="F89" s="240"/>
      <c r="G89" s="241"/>
    </row>
    <row r="90" spans="1:7" s="236" customFormat="1" ht="27.75" customHeight="1">
      <c r="A90" s="237">
        <v>41832</v>
      </c>
      <c r="B90" s="238" t="s">
        <v>2002</v>
      </c>
      <c r="C90" s="239" t="s">
        <v>2003</v>
      </c>
      <c r="D90" s="240" t="s">
        <v>2031</v>
      </c>
      <c r="E90" s="289" t="s">
        <v>2032</v>
      </c>
      <c r="F90" s="240"/>
      <c r="G90" s="241"/>
    </row>
    <row r="91" spans="1:7" s="236" customFormat="1" ht="27.75" customHeight="1">
      <c r="A91" s="237">
        <v>41832</v>
      </c>
      <c r="B91" s="238" t="s">
        <v>2008</v>
      </c>
      <c r="C91" s="239" t="s">
        <v>2033</v>
      </c>
      <c r="D91" s="240" t="s">
        <v>2034</v>
      </c>
      <c r="E91" s="289" t="s">
        <v>2035</v>
      </c>
      <c r="F91" s="240"/>
      <c r="G91" s="241"/>
    </row>
    <row r="92" spans="1:7" s="236" customFormat="1" ht="27.75" customHeight="1">
      <c r="A92" s="237">
        <v>41831</v>
      </c>
      <c r="B92" s="238" t="s">
        <v>1995</v>
      </c>
      <c r="C92" s="239" t="s">
        <v>2003</v>
      </c>
      <c r="D92" s="240" t="s">
        <v>2036</v>
      </c>
      <c r="E92" s="273" t="s">
        <v>2037</v>
      </c>
      <c r="F92" s="240"/>
      <c r="G92" s="241"/>
    </row>
    <row r="93" spans="1:7" s="236" customFormat="1" ht="27.75" customHeight="1">
      <c r="A93" s="237">
        <v>41831</v>
      </c>
      <c r="B93" s="238" t="s">
        <v>2002</v>
      </c>
      <c r="C93" s="239" t="s">
        <v>2038</v>
      </c>
      <c r="D93" s="240" t="s">
        <v>2039</v>
      </c>
      <c r="E93" s="273" t="s">
        <v>2040</v>
      </c>
      <c r="F93" s="240"/>
      <c r="G93" s="241"/>
    </row>
    <row r="94" spans="1:7" s="236" customFormat="1" ht="27.75" customHeight="1">
      <c r="A94" s="237">
        <v>41831</v>
      </c>
      <c r="B94" s="238" t="s">
        <v>2008</v>
      </c>
      <c r="C94" s="239" t="s">
        <v>2003</v>
      </c>
      <c r="D94" s="240" t="s">
        <v>2041</v>
      </c>
      <c r="E94" s="273" t="s">
        <v>2042</v>
      </c>
      <c r="F94" s="240"/>
      <c r="G94" s="241"/>
    </row>
    <row r="95" spans="1:7" s="236" customFormat="1" ht="27.75" customHeight="1">
      <c r="A95" s="237">
        <v>41831</v>
      </c>
      <c r="B95" s="238" t="s">
        <v>2002</v>
      </c>
      <c r="C95" s="239" t="s">
        <v>2043</v>
      </c>
      <c r="D95" s="240" t="s">
        <v>2044</v>
      </c>
      <c r="E95" s="293" t="s">
        <v>2045</v>
      </c>
      <c r="F95" s="240"/>
      <c r="G95" s="241"/>
    </row>
    <row r="96" spans="1:7" s="236" customFormat="1" ht="27.75" customHeight="1">
      <c r="A96" s="237">
        <v>41830</v>
      </c>
      <c r="B96" s="238" t="s">
        <v>2002</v>
      </c>
      <c r="C96" s="239" t="s">
        <v>2046</v>
      </c>
      <c r="D96" s="240" t="s">
        <v>2047</v>
      </c>
      <c r="E96" s="273" t="s">
        <v>2048</v>
      </c>
      <c r="F96" s="240"/>
      <c r="G96" s="241"/>
    </row>
    <row r="97" spans="1:7" s="236" customFormat="1" ht="27.75" customHeight="1">
      <c r="A97" s="237">
        <v>41829</v>
      </c>
      <c r="B97" s="238" t="s">
        <v>2002</v>
      </c>
      <c r="C97" s="239" t="s">
        <v>2003</v>
      </c>
      <c r="D97" s="240" t="s">
        <v>2049</v>
      </c>
      <c r="E97" s="273" t="s">
        <v>2050</v>
      </c>
      <c r="F97" s="240"/>
      <c r="G97" s="241"/>
    </row>
    <row r="98" spans="1:7" s="236" customFormat="1" ht="27.75" customHeight="1">
      <c r="A98" s="237">
        <v>41827</v>
      </c>
      <c r="B98" s="238" t="s">
        <v>2051</v>
      </c>
      <c r="C98" s="239" t="s">
        <v>2052</v>
      </c>
      <c r="D98" s="240" t="s">
        <v>2053</v>
      </c>
      <c r="E98" s="273" t="s">
        <v>2054</v>
      </c>
      <c r="F98" s="240"/>
      <c r="G98" s="241"/>
    </row>
    <row r="99" spans="1:7" s="236" customFormat="1" ht="27.75" customHeight="1">
      <c r="A99" s="237">
        <v>41754</v>
      </c>
      <c r="B99" s="238" t="s">
        <v>2002</v>
      </c>
      <c r="C99" s="239" t="s">
        <v>2003</v>
      </c>
      <c r="D99" s="240" t="s">
        <v>2055</v>
      </c>
      <c r="E99" s="273" t="s">
        <v>2056</v>
      </c>
      <c r="F99" s="240"/>
      <c r="G99" s="241"/>
    </row>
    <row r="100" spans="1:7" s="236" customFormat="1" ht="27.75" customHeight="1">
      <c r="A100" s="237">
        <v>41752</v>
      </c>
      <c r="B100" s="238" t="s">
        <v>2002</v>
      </c>
      <c r="C100" s="239" t="s">
        <v>2003</v>
      </c>
      <c r="D100" s="240" t="s">
        <v>2057</v>
      </c>
      <c r="E100" s="273" t="s">
        <v>2058</v>
      </c>
      <c r="F100" s="240"/>
      <c r="G100" s="241"/>
    </row>
    <row r="101" spans="1:7" s="236" customFormat="1" ht="27.75" customHeight="1">
      <c r="A101" s="237">
        <v>41751</v>
      </c>
      <c r="B101" s="238" t="s">
        <v>2059</v>
      </c>
      <c r="C101" s="239" t="s">
        <v>2060</v>
      </c>
      <c r="D101" s="240" t="s">
        <v>2061</v>
      </c>
      <c r="E101" s="273" t="s">
        <v>2062</v>
      </c>
      <c r="F101" s="240"/>
      <c r="G101" s="241"/>
    </row>
    <row r="102" spans="1:7" s="236" customFormat="1" ht="27.75" customHeight="1">
      <c r="A102" s="237">
        <v>41750</v>
      </c>
      <c r="B102" s="238" t="s">
        <v>2063</v>
      </c>
      <c r="C102" s="239" t="s">
        <v>2064</v>
      </c>
      <c r="D102" s="240" t="s">
        <v>2065</v>
      </c>
      <c r="E102" s="273" t="s">
        <v>2066</v>
      </c>
      <c r="F102" s="240"/>
      <c r="G102" s="241"/>
    </row>
    <row r="103" spans="1:7" s="236" customFormat="1" ht="27.75" customHeight="1">
      <c r="A103" s="237">
        <v>41749</v>
      </c>
      <c r="B103" s="238" t="s">
        <v>1859</v>
      </c>
      <c r="C103" s="239" t="s">
        <v>1860</v>
      </c>
      <c r="D103" s="240" t="s">
        <v>1861</v>
      </c>
      <c r="E103" s="273" t="s">
        <v>1862</v>
      </c>
      <c r="F103" s="240"/>
      <c r="G103" s="241"/>
    </row>
    <row r="104" spans="1:7" s="236" customFormat="1" ht="27.75" customHeight="1">
      <c r="A104" s="237">
        <v>41747</v>
      </c>
      <c r="B104" s="238" t="s">
        <v>1842</v>
      </c>
      <c r="C104" s="239" t="s">
        <v>1845</v>
      </c>
      <c r="D104" s="240" t="s">
        <v>1858</v>
      </c>
      <c r="E104" s="273" t="s">
        <v>1843</v>
      </c>
      <c r="F104" s="240"/>
      <c r="G104" s="241"/>
    </row>
    <row r="105" spans="1:7" s="236" customFormat="1" ht="27.75" customHeight="1">
      <c r="A105" s="237">
        <v>41747</v>
      </c>
      <c r="B105" s="238" t="s">
        <v>1844</v>
      </c>
      <c r="C105" s="239" t="s">
        <v>1846</v>
      </c>
      <c r="D105" s="240" t="s">
        <v>1847</v>
      </c>
      <c r="E105" s="273" t="s">
        <v>1887</v>
      </c>
      <c r="F105" s="240"/>
      <c r="G105" s="241"/>
    </row>
    <row r="106" spans="1:7" s="236" customFormat="1" ht="27.75" customHeight="1">
      <c r="A106" s="237">
        <v>41747</v>
      </c>
      <c r="B106" s="238" t="s">
        <v>1850</v>
      </c>
      <c r="C106" s="239" t="s">
        <v>1849</v>
      </c>
      <c r="D106" s="240" t="s">
        <v>1848</v>
      </c>
      <c r="E106" s="273" t="s">
        <v>1851</v>
      </c>
      <c r="F106" s="240"/>
      <c r="G106" s="241"/>
    </row>
    <row r="107" spans="1:7" s="236" customFormat="1" ht="27.75" customHeight="1">
      <c r="A107" s="237">
        <v>41746</v>
      </c>
      <c r="B107" s="238" t="s">
        <v>1854</v>
      </c>
      <c r="C107" s="239" t="s">
        <v>1845</v>
      </c>
      <c r="D107" s="240" t="s">
        <v>1853</v>
      </c>
      <c r="E107" s="239" t="s">
        <v>1852</v>
      </c>
      <c r="F107" s="240"/>
      <c r="G107" s="241"/>
    </row>
    <row r="108" spans="1:7" s="236" customFormat="1" ht="27.75" customHeight="1">
      <c r="A108" s="237">
        <v>41746</v>
      </c>
      <c r="B108" s="238" t="s">
        <v>1856</v>
      </c>
      <c r="C108" s="239" t="s">
        <v>1845</v>
      </c>
      <c r="D108" s="240" t="s">
        <v>1855</v>
      </c>
      <c r="E108" s="273" t="s">
        <v>1857</v>
      </c>
      <c r="F108" s="240"/>
      <c r="G108" s="241"/>
    </row>
    <row r="109" spans="1:7" s="236" customFormat="1" ht="27.75" customHeight="1">
      <c r="A109" s="237">
        <v>41744</v>
      </c>
      <c r="B109" s="238" t="s">
        <v>1902</v>
      </c>
      <c r="C109" s="239" t="s">
        <v>1903</v>
      </c>
      <c r="D109" s="240" t="s">
        <v>1900</v>
      </c>
      <c r="E109" s="273" t="s">
        <v>1901</v>
      </c>
      <c r="F109" s="240"/>
      <c r="G109" s="241"/>
    </row>
    <row r="110" spans="1:7" s="236" customFormat="1" ht="27.75" customHeight="1">
      <c r="A110" s="237">
        <v>41737</v>
      </c>
      <c r="B110" s="238" t="s">
        <v>1365</v>
      </c>
      <c r="C110" s="239" t="s">
        <v>1839</v>
      </c>
      <c r="D110" s="240" t="s">
        <v>1840</v>
      </c>
      <c r="E110" s="239" t="s">
        <v>1841</v>
      </c>
      <c r="F110" s="240"/>
      <c r="G110" s="241"/>
    </row>
    <row r="111" spans="1:7" s="236" customFormat="1" ht="26.25" customHeight="1">
      <c r="A111" s="237">
        <v>41726</v>
      </c>
      <c r="B111" s="238" t="s">
        <v>1746</v>
      </c>
      <c r="C111" s="239" t="s">
        <v>1351</v>
      </c>
      <c r="D111" s="240" t="s">
        <v>1745</v>
      </c>
      <c r="E111" s="241" t="s">
        <v>1747</v>
      </c>
      <c r="F111" s="241"/>
      <c r="G111" s="241"/>
    </row>
    <row r="112" spans="1:7" s="236" customFormat="1" ht="26.25" customHeight="1">
      <c r="A112" s="237">
        <v>41724</v>
      </c>
      <c r="B112" s="238" t="s">
        <v>1739</v>
      </c>
      <c r="C112" s="239" t="s">
        <v>1743</v>
      </c>
      <c r="D112" s="240" t="s">
        <v>1742</v>
      </c>
      <c r="E112" s="241" t="s">
        <v>1744</v>
      </c>
      <c r="F112" s="241"/>
      <c r="G112" s="241"/>
    </row>
    <row r="113" spans="1:7" s="236" customFormat="1" ht="26.25" customHeight="1">
      <c r="A113" s="237">
        <v>41724</v>
      </c>
      <c r="B113" s="238" t="s">
        <v>1739</v>
      </c>
      <c r="C113" s="239" t="s">
        <v>1351</v>
      </c>
      <c r="D113" s="240" t="s">
        <v>1740</v>
      </c>
      <c r="E113" s="241" t="s">
        <v>1741</v>
      </c>
      <c r="F113" s="241"/>
      <c r="G113" s="241"/>
    </row>
    <row r="114" spans="1:7" s="236" customFormat="1" ht="26.25" customHeight="1">
      <c r="A114" s="237">
        <v>41722</v>
      </c>
      <c r="B114" s="238" t="s">
        <v>1739</v>
      </c>
      <c r="C114" s="239" t="s">
        <v>1351</v>
      </c>
      <c r="D114" s="240" t="s">
        <v>1738</v>
      </c>
      <c r="E114" s="241" t="s">
        <v>1786</v>
      </c>
      <c r="F114" s="241"/>
      <c r="G114" s="241"/>
    </row>
    <row r="115" spans="1:7" s="236" customFormat="1" ht="26.25" customHeight="1">
      <c r="A115" s="237">
        <v>41722</v>
      </c>
      <c r="B115" s="238" t="s">
        <v>1359</v>
      </c>
      <c r="C115" s="239" t="s">
        <v>1351</v>
      </c>
      <c r="D115" s="240" t="s">
        <v>1736</v>
      </c>
      <c r="E115" s="241" t="s">
        <v>1737</v>
      </c>
      <c r="F115" s="241"/>
      <c r="G115" s="241"/>
    </row>
    <row r="116" spans="1:7" s="236" customFormat="1" ht="26.25" customHeight="1">
      <c r="A116" s="237">
        <v>41722</v>
      </c>
      <c r="B116" s="238" t="s">
        <v>1359</v>
      </c>
      <c r="C116" s="239" t="s">
        <v>1351</v>
      </c>
      <c r="D116" s="240" t="s">
        <v>1734</v>
      </c>
      <c r="E116" s="241" t="s">
        <v>1735</v>
      </c>
      <c r="F116" s="241"/>
      <c r="G116" s="241"/>
    </row>
    <row r="117" spans="1:7" s="236" customFormat="1" ht="26.25" customHeight="1">
      <c r="A117" s="237">
        <v>41722</v>
      </c>
      <c r="B117" s="238" t="s">
        <v>929</v>
      </c>
      <c r="C117" s="239" t="s">
        <v>1351</v>
      </c>
      <c r="D117" s="240" t="s">
        <v>1732</v>
      </c>
      <c r="E117" s="241" t="s">
        <v>1733</v>
      </c>
      <c r="F117" s="241"/>
      <c r="G117" s="241"/>
    </row>
    <row r="118" spans="1:7" s="236" customFormat="1" ht="26.25" customHeight="1">
      <c r="A118" s="237">
        <v>41716</v>
      </c>
      <c r="B118" s="238" t="s">
        <v>1359</v>
      </c>
      <c r="C118" s="239" t="s">
        <v>1351</v>
      </c>
      <c r="D118" s="240" t="s">
        <v>1729</v>
      </c>
      <c r="E118" s="241" t="s">
        <v>1712</v>
      </c>
      <c r="F118" s="241"/>
      <c r="G118" s="241"/>
    </row>
    <row r="119" spans="1:7" s="236" customFormat="1" ht="26.25" customHeight="1">
      <c r="A119" s="237">
        <v>41716</v>
      </c>
      <c r="B119" s="238" t="s">
        <v>1708</v>
      </c>
      <c r="C119" s="239" t="s">
        <v>1577</v>
      </c>
      <c r="D119" s="240" t="s">
        <v>1710</v>
      </c>
      <c r="E119" s="241" t="s">
        <v>1711</v>
      </c>
      <c r="F119" s="241"/>
      <c r="G119" s="241"/>
    </row>
    <row r="120" spans="1:7" s="236" customFormat="1" ht="26.25" customHeight="1">
      <c r="A120" s="237">
        <v>41715</v>
      </c>
      <c r="B120" s="238" t="s">
        <v>1708</v>
      </c>
      <c r="C120" s="239" t="s">
        <v>1577</v>
      </c>
      <c r="D120" s="240" t="s">
        <v>1707</v>
      </c>
      <c r="E120" s="241" t="s">
        <v>1709</v>
      </c>
      <c r="F120" s="241"/>
      <c r="G120" s="241"/>
    </row>
    <row r="121" spans="1:7" s="236" customFormat="1" ht="26.25" customHeight="1">
      <c r="A121" s="237">
        <v>41712</v>
      </c>
      <c r="B121" s="238" t="s">
        <v>1604</v>
      </c>
      <c r="C121" s="239" t="s">
        <v>1577</v>
      </c>
      <c r="D121" s="240" t="s">
        <v>1625</v>
      </c>
      <c r="E121" s="241" t="s">
        <v>1640</v>
      </c>
      <c r="F121" s="241"/>
      <c r="G121" s="241"/>
    </row>
    <row r="122" spans="1:7" s="236" customFormat="1" ht="26.25" customHeight="1">
      <c r="A122" s="237">
        <v>41711</v>
      </c>
      <c r="B122" s="238" t="s">
        <v>1576</v>
      </c>
      <c r="C122" s="239" t="s">
        <v>1577</v>
      </c>
      <c r="D122" s="240" t="s">
        <v>1623</v>
      </c>
      <c r="E122" s="241" t="s">
        <v>1624</v>
      </c>
      <c r="F122" s="241"/>
      <c r="G122" s="241"/>
    </row>
    <row r="123" spans="1:7" s="236" customFormat="1" ht="26.25" customHeight="1">
      <c r="A123" s="237">
        <v>41709</v>
      </c>
      <c r="B123" s="238" t="s">
        <v>1576</v>
      </c>
      <c r="C123" s="239" t="s">
        <v>1577</v>
      </c>
      <c r="D123" s="240" t="s">
        <v>1622</v>
      </c>
      <c r="E123" s="241" t="s">
        <v>1639</v>
      </c>
      <c r="F123" s="241"/>
      <c r="G123" s="241"/>
    </row>
    <row r="124" spans="1:7" s="236" customFormat="1" ht="26.25" customHeight="1">
      <c r="A124" s="237">
        <v>41704</v>
      </c>
      <c r="B124" s="238" t="s">
        <v>1576</v>
      </c>
      <c r="C124" s="239" t="s">
        <v>1577</v>
      </c>
      <c r="D124" s="240" t="s">
        <v>1578</v>
      </c>
      <c r="E124" s="241" t="s">
        <v>1579</v>
      </c>
      <c r="F124" s="241"/>
      <c r="G124" s="241"/>
    </row>
    <row r="125" spans="1:7" s="236" customFormat="1" ht="26.25" customHeight="1">
      <c r="A125" s="237">
        <v>41703</v>
      </c>
      <c r="B125" s="238" t="s">
        <v>1580</v>
      </c>
      <c r="C125" s="239" t="s">
        <v>1581</v>
      </c>
      <c r="D125" s="240" t="s">
        <v>1582</v>
      </c>
      <c r="E125" s="241" t="s">
        <v>1583</v>
      </c>
      <c r="F125" s="241"/>
      <c r="G125" s="241"/>
    </row>
    <row r="126" spans="1:7" s="236" customFormat="1" ht="26.25" customHeight="1">
      <c r="A126" s="237">
        <v>41703</v>
      </c>
      <c r="B126" s="238" t="s">
        <v>1576</v>
      </c>
      <c r="C126" s="239" t="s">
        <v>1577</v>
      </c>
      <c r="D126" s="240" t="s">
        <v>1584</v>
      </c>
      <c r="E126" s="241" t="s">
        <v>1585</v>
      </c>
      <c r="F126" s="241"/>
      <c r="G126" s="241"/>
    </row>
    <row r="127" spans="1:7" s="236" customFormat="1" ht="26.25" customHeight="1">
      <c r="A127" s="237">
        <v>41703</v>
      </c>
      <c r="B127" s="238" t="s">
        <v>1580</v>
      </c>
      <c r="C127" s="239" t="s">
        <v>1581</v>
      </c>
      <c r="D127" s="240" t="s">
        <v>1586</v>
      </c>
      <c r="E127" s="241" t="s">
        <v>1587</v>
      </c>
      <c r="F127" s="241"/>
      <c r="G127" s="241"/>
    </row>
    <row r="128" spans="1:7" s="236" customFormat="1" ht="26.25" customHeight="1">
      <c r="A128" s="237">
        <v>41703</v>
      </c>
      <c r="B128" s="238" t="s">
        <v>1580</v>
      </c>
      <c r="C128" s="239" t="s">
        <v>1577</v>
      </c>
      <c r="D128" s="240" t="s">
        <v>1588</v>
      </c>
      <c r="E128" s="241" t="s">
        <v>1589</v>
      </c>
      <c r="F128" s="241"/>
      <c r="G128" s="241"/>
    </row>
    <row r="129" spans="1:7" s="236" customFormat="1" ht="26.25" customHeight="1">
      <c r="A129" s="237">
        <v>41703</v>
      </c>
      <c r="B129" s="238" t="s">
        <v>1580</v>
      </c>
      <c r="C129" s="239" t="s">
        <v>1590</v>
      </c>
      <c r="D129" s="240" t="s">
        <v>1591</v>
      </c>
      <c r="E129" s="241" t="s">
        <v>1592</v>
      </c>
      <c r="F129" s="241"/>
      <c r="G129" s="241"/>
    </row>
    <row r="130" spans="1:7" s="236" customFormat="1" ht="26.25" customHeight="1">
      <c r="A130" s="237">
        <v>41702</v>
      </c>
      <c r="B130" s="238" t="s">
        <v>1580</v>
      </c>
      <c r="C130" s="239" t="s">
        <v>1577</v>
      </c>
      <c r="D130" s="240" t="s">
        <v>1593</v>
      </c>
      <c r="E130" s="241" t="s">
        <v>1594</v>
      </c>
      <c r="F130" s="241"/>
      <c r="G130" s="241"/>
    </row>
    <row r="131" spans="1:7" s="236" customFormat="1" ht="26.25" customHeight="1">
      <c r="A131" s="237">
        <v>41702</v>
      </c>
      <c r="B131" s="238" t="s">
        <v>1576</v>
      </c>
      <c r="C131" s="239" t="s">
        <v>1577</v>
      </c>
      <c r="D131" s="240" t="s">
        <v>1595</v>
      </c>
      <c r="E131" s="241" t="s">
        <v>1596</v>
      </c>
      <c r="F131" s="241"/>
      <c r="G131" s="241"/>
    </row>
    <row r="132" spans="1:7" s="236" customFormat="1" ht="26.25" customHeight="1">
      <c r="A132" s="237">
        <v>41702</v>
      </c>
      <c r="B132" s="238" t="s">
        <v>1576</v>
      </c>
      <c r="C132" s="239" t="s">
        <v>1577</v>
      </c>
      <c r="D132" s="240" t="s">
        <v>1597</v>
      </c>
      <c r="E132" s="241" t="s">
        <v>1598</v>
      </c>
      <c r="F132" s="241"/>
      <c r="G132" s="241"/>
    </row>
    <row r="133" spans="1:7" s="236" customFormat="1" ht="26.25" customHeight="1">
      <c r="A133" s="237">
        <v>41702</v>
      </c>
      <c r="B133" s="238" t="s">
        <v>1599</v>
      </c>
      <c r="C133" s="239" t="s">
        <v>1577</v>
      </c>
      <c r="D133" s="240" t="s">
        <v>1600</v>
      </c>
      <c r="E133" s="241" t="s">
        <v>1601</v>
      </c>
      <c r="F133" s="241"/>
      <c r="G133" s="241"/>
    </row>
    <row r="134" spans="1:7" s="236" customFormat="1" ht="26.25" customHeight="1">
      <c r="A134" s="237">
        <v>41702</v>
      </c>
      <c r="B134" s="238" t="s">
        <v>1576</v>
      </c>
      <c r="C134" s="239" t="s">
        <v>1577</v>
      </c>
      <c r="D134" s="240" t="s">
        <v>1602</v>
      </c>
      <c r="E134" s="241" t="s">
        <v>1603</v>
      </c>
      <c r="F134" s="241"/>
      <c r="G134" s="241"/>
    </row>
    <row r="135" spans="1:7" s="236" customFormat="1" ht="26.25" customHeight="1">
      <c r="A135" s="237">
        <v>41702</v>
      </c>
      <c r="B135" s="238" t="s">
        <v>1604</v>
      </c>
      <c r="C135" s="239" t="s">
        <v>1577</v>
      </c>
      <c r="D135" s="240" t="s">
        <v>1605</v>
      </c>
      <c r="E135" s="241" t="s">
        <v>1606</v>
      </c>
      <c r="F135" s="241"/>
      <c r="G135" s="241"/>
    </row>
    <row r="136" spans="1:7" s="236" customFormat="1" ht="26.25" customHeight="1">
      <c r="A136" s="237">
        <v>41701</v>
      </c>
      <c r="B136" s="238" t="s">
        <v>1580</v>
      </c>
      <c r="C136" s="239" t="s">
        <v>1607</v>
      </c>
      <c r="D136" s="240" t="s">
        <v>1608</v>
      </c>
      <c r="E136" s="241" t="s">
        <v>1609</v>
      </c>
      <c r="F136" s="241"/>
      <c r="G136" s="241"/>
    </row>
    <row r="137" spans="1:7" s="236" customFormat="1" ht="26.25" customHeight="1">
      <c r="A137" s="237">
        <v>41699</v>
      </c>
      <c r="B137" s="238" t="s">
        <v>1541</v>
      </c>
      <c r="C137" s="239" t="s">
        <v>1547</v>
      </c>
      <c r="D137" s="240" t="s">
        <v>1546</v>
      </c>
      <c r="E137" s="241" t="s">
        <v>1571</v>
      </c>
      <c r="F137" s="241"/>
      <c r="G137" s="241"/>
    </row>
    <row r="138" spans="1:7" s="236" customFormat="1" ht="26.25" customHeight="1">
      <c r="A138" s="237">
        <v>41698</v>
      </c>
      <c r="B138" s="238" t="s">
        <v>1545</v>
      </c>
      <c r="C138" s="239" t="s">
        <v>1544</v>
      </c>
      <c r="D138" s="240" t="s">
        <v>1543</v>
      </c>
      <c r="E138" s="241" t="s">
        <v>1572</v>
      </c>
      <c r="F138" s="241"/>
      <c r="G138" s="241"/>
    </row>
    <row r="139" spans="1:7" s="236" customFormat="1" ht="26.25" customHeight="1">
      <c r="A139" s="237">
        <v>41694</v>
      </c>
      <c r="B139" s="238" t="s">
        <v>1541</v>
      </c>
      <c r="C139" s="239" t="s">
        <v>1540</v>
      </c>
      <c r="D139" s="240" t="s">
        <v>1539</v>
      </c>
      <c r="E139" s="241" t="s">
        <v>1542</v>
      </c>
      <c r="F139" s="241"/>
      <c r="G139" s="241"/>
    </row>
    <row r="140" spans="1:7" s="236" customFormat="1" ht="26.25" customHeight="1">
      <c r="A140" s="237">
        <v>41689</v>
      </c>
      <c r="B140" s="238" t="s">
        <v>1529</v>
      </c>
      <c r="C140" s="239" t="s">
        <v>1526</v>
      </c>
      <c r="D140" s="240" t="s">
        <v>1528</v>
      </c>
      <c r="E140" s="241" t="s">
        <v>1530</v>
      </c>
      <c r="F140" s="241"/>
      <c r="G140" s="241"/>
    </row>
    <row r="141" spans="1:7" s="236" customFormat="1" ht="26.25" customHeight="1">
      <c r="A141" s="237">
        <v>41689</v>
      </c>
      <c r="B141" s="238" t="s">
        <v>1525</v>
      </c>
      <c r="C141" s="239" t="s">
        <v>1526</v>
      </c>
      <c r="D141" s="240" t="s">
        <v>1524</v>
      </c>
      <c r="E141" s="241" t="s">
        <v>1527</v>
      </c>
      <c r="F141" s="241"/>
      <c r="G141" s="241"/>
    </row>
    <row r="142" spans="1:7" s="236" customFormat="1" ht="26.25" customHeight="1">
      <c r="A142" s="237">
        <v>41687</v>
      </c>
      <c r="B142" s="238" t="s">
        <v>1522</v>
      </c>
      <c r="C142" s="239" t="s">
        <v>1523</v>
      </c>
      <c r="D142" s="240" t="s">
        <v>1520</v>
      </c>
      <c r="E142" s="241" t="s">
        <v>1521</v>
      </c>
      <c r="F142" s="241"/>
      <c r="G142" s="241"/>
    </row>
    <row r="143" spans="1:7" s="236" customFormat="1" ht="26.25" customHeight="1">
      <c r="A143" s="237">
        <v>41684</v>
      </c>
      <c r="B143" s="238" t="s">
        <v>1365</v>
      </c>
      <c r="C143" s="239" t="s">
        <v>1351</v>
      </c>
      <c r="D143" s="240" t="s">
        <v>1509</v>
      </c>
      <c r="E143" s="241" t="s">
        <v>1510</v>
      </c>
      <c r="F143" s="241"/>
      <c r="G143" s="241"/>
    </row>
    <row r="144" spans="1:7" s="236" customFormat="1" ht="26.25" customHeight="1">
      <c r="A144" s="237">
        <v>41682</v>
      </c>
      <c r="B144" s="238" t="s">
        <v>1506</v>
      </c>
      <c r="C144" s="239" t="s">
        <v>1507</v>
      </c>
      <c r="D144" s="240" t="s">
        <v>1505</v>
      </c>
      <c r="E144" s="241" t="s">
        <v>1508</v>
      </c>
      <c r="F144" s="241"/>
      <c r="G144" s="241"/>
    </row>
    <row r="145" spans="1:7" s="236" customFormat="1" ht="26.25" customHeight="1">
      <c r="A145" s="237">
        <v>41681</v>
      </c>
      <c r="B145" s="238" t="s">
        <v>929</v>
      </c>
      <c r="C145" s="239" t="s">
        <v>1501</v>
      </c>
      <c r="D145" s="240" t="s">
        <v>1504</v>
      </c>
      <c r="E145" s="241" t="s">
        <v>1517</v>
      </c>
      <c r="F145" s="241"/>
      <c r="G145" s="241"/>
    </row>
    <row r="146" spans="1:7" s="236" customFormat="1" ht="26.25" customHeight="1">
      <c r="A146" s="237">
        <v>41681</v>
      </c>
      <c r="B146" s="238" t="s">
        <v>929</v>
      </c>
      <c r="C146" s="239" t="s">
        <v>1501</v>
      </c>
      <c r="D146" s="240" t="s">
        <v>1502</v>
      </c>
      <c r="E146" s="241" t="s">
        <v>1503</v>
      </c>
      <c r="F146" s="241"/>
      <c r="G146" s="241"/>
    </row>
    <row r="147" spans="1:7" s="236" customFormat="1" ht="26.25" customHeight="1">
      <c r="A147" s="237">
        <v>41680</v>
      </c>
      <c r="B147" s="238" t="s">
        <v>1497</v>
      </c>
      <c r="C147" s="239" t="s">
        <v>1498</v>
      </c>
      <c r="D147" s="240" t="s">
        <v>1499</v>
      </c>
      <c r="E147" s="241" t="s">
        <v>1500</v>
      </c>
      <c r="F147" s="241"/>
      <c r="G147" s="241"/>
    </row>
    <row r="148" spans="1:7" s="236" customFormat="1" ht="26.25" customHeight="1">
      <c r="A148" s="237">
        <v>41678</v>
      </c>
      <c r="B148" s="238" t="s">
        <v>1347</v>
      </c>
      <c r="C148" s="239" t="s">
        <v>1348</v>
      </c>
      <c r="D148" s="240" t="s">
        <v>1349</v>
      </c>
      <c r="E148" s="241" t="s">
        <v>1350</v>
      </c>
      <c r="F148" s="241"/>
      <c r="G148" s="241"/>
    </row>
    <row r="149" spans="1:7" s="236" customFormat="1" ht="26.25" customHeight="1">
      <c r="A149" s="237">
        <v>41677</v>
      </c>
      <c r="B149" s="238" t="s">
        <v>1347</v>
      </c>
      <c r="C149" s="239" t="s">
        <v>1351</v>
      </c>
      <c r="D149" s="240" t="s">
        <v>1352</v>
      </c>
      <c r="E149" s="241" t="s">
        <v>1353</v>
      </c>
      <c r="F149" s="241"/>
      <c r="G149" s="241"/>
    </row>
    <row r="150" spans="1:7" s="236" customFormat="1" ht="26.25" customHeight="1">
      <c r="A150" s="237">
        <v>41677</v>
      </c>
      <c r="B150" s="238" t="s">
        <v>1354</v>
      </c>
      <c r="C150" s="239" t="s">
        <v>1351</v>
      </c>
      <c r="D150" s="240" t="s">
        <v>1355</v>
      </c>
      <c r="E150" s="241" t="s">
        <v>1356</v>
      </c>
      <c r="F150" s="241"/>
      <c r="G150" s="241"/>
    </row>
    <row r="151" spans="1:7" s="236" customFormat="1" ht="26.25" customHeight="1">
      <c r="A151" s="237">
        <v>41669</v>
      </c>
      <c r="B151" s="238" t="s">
        <v>1347</v>
      </c>
      <c r="C151" s="239" t="s">
        <v>1351</v>
      </c>
      <c r="D151" s="240" t="s">
        <v>1357</v>
      </c>
      <c r="E151" s="241" t="s">
        <v>1358</v>
      </c>
      <c r="F151" s="241"/>
      <c r="G151" s="241"/>
    </row>
    <row r="152" spans="1:7" s="236" customFormat="1" ht="26.25" customHeight="1">
      <c r="A152" s="237">
        <v>41668</v>
      </c>
      <c r="B152" s="238" t="s">
        <v>1359</v>
      </c>
      <c r="C152" s="239" t="s">
        <v>1351</v>
      </c>
      <c r="D152" s="240" t="s">
        <v>1360</v>
      </c>
      <c r="E152" s="241" t="s">
        <v>1361</v>
      </c>
      <c r="F152" s="241"/>
      <c r="G152" s="241"/>
    </row>
    <row r="153" spans="1:7" s="236" customFormat="1" ht="26.25" customHeight="1">
      <c r="A153" s="237">
        <v>41667</v>
      </c>
      <c r="B153" s="238" t="s">
        <v>1347</v>
      </c>
      <c r="C153" s="239" t="s">
        <v>1362</v>
      </c>
      <c r="D153" s="240" t="s">
        <v>1363</v>
      </c>
      <c r="E153" s="241" t="s">
        <v>1364</v>
      </c>
      <c r="F153" s="241"/>
      <c r="G153" s="241"/>
    </row>
    <row r="154" spans="1:7" s="236" customFormat="1" ht="26.25" customHeight="1">
      <c r="A154" s="237">
        <v>41666</v>
      </c>
      <c r="B154" s="238" t="s">
        <v>1365</v>
      </c>
      <c r="C154" s="239" t="s">
        <v>1366</v>
      </c>
      <c r="D154" s="240" t="s">
        <v>1367</v>
      </c>
      <c r="E154" s="241" t="s">
        <v>1368</v>
      </c>
      <c r="F154" s="241"/>
      <c r="G154" s="241"/>
    </row>
    <row r="155" spans="1:7" s="236" customFormat="1" ht="26.25" customHeight="1">
      <c r="A155" s="237">
        <v>41665</v>
      </c>
      <c r="B155" s="238" t="s">
        <v>1359</v>
      </c>
      <c r="C155" s="239" t="s">
        <v>1351</v>
      </c>
      <c r="D155" s="240" t="s">
        <v>1369</v>
      </c>
      <c r="E155" s="241" t="s">
        <v>1370</v>
      </c>
      <c r="F155" s="241"/>
      <c r="G155" s="241" t="s">
        <v>1371</v>
      </c>
    </row>
    <row r="156" spans="1:7" s="236" customFormat="1" ht="26.25" customHeight="1">
      <c r="A156" s="237">
        <v>41662</v>
      </c>
      <c r="B156" s="238" t="s">
        <v>1359</v>
      </c>
      <c r="C156" s="239" t="s">
        <v>1366</v>
      </c>
      <c r="D156" s="240" t="s">
        <v>1372</v>
      </c>
      <c r="E156" s="241" t="s">
        <v>1373</v>
      </c>
      <c r="F156" s="241"/>
      <c r="G156" s="241" t="s">
        <v>1374</v>
      </c>
    </row>
    <row r="157" spans="1:7" s="236" customFormat="1" ht="26.25" customHeight="1">
      <c r="A157" s="237">
        <v>41660</v>
      </c>
      <c r="B157" s="238" t="s">
        <v>1359</v>
      </c>
      <c r="C157" s="239" t="s">
        <v>1366</v>
      </c>
      <c r="D157" s="240" t="s">
        <v>1375</v>
      </c>
      <c r="E157" s="241" t="s">
        <v>1376</v>
      </c>
      <c r="F157" s="241"/>
      <c r="G157" s="241" t="s">
        <v>1377</v>
      </c>
    </row>
    <row r="158" spans="1:7" s="236" customFormat="1" ht="26.25" customHeight="1">
      <c r="A158" s="237">
        <v>41658</v>
      </c>
      <c r="B158" s="238" t="s">
        <v>1359</v>
      </c>
      <c r="C158" s="239" t="s">
        <v>1366</v>
      </c>
      <c r="D158" s="240" t="s">
        <v>1378</v>
      </c>
      <c r="E158" s="241" t="s">
        <v>1379</v>
      </c>
      <c r="F158" s="241"/>
      <c r="G158" s="241" t="s">
        <v>1380</v>
      </c>
    </row>
    <row r="159" spans="1:7" s="236" customFormat="1" ht="26.25" customHeight="1">
      <c r="A159" s="237">
        <v>41655</v>
      </c>
      <c r="B159" s="238" t="s">
        <v>1359</v>
      </c>
      <c r="C159" s="239" t="s">
        <v>1381</v>
      </c>
      <c r="D159" s="240" t="s">
        <v>1382</v>
      </c>
      <c r="E159" s="241" t="s">
        <v>1383</v>
      </c>
      <c r="F159" s="241"/>
      <c r="G159" s="241" t="s">
        <v>1384</v>
      </c>
    </row>
    <row r="160" spans="1:7" s="236" customFormat="1" ht="26.25" customHeight="1">
      <c r="A160" s="237">
        <v>41653</v>
      </c>
      <c r="B160" s="238" t="s">
        <v>1365</v>
      </c>
      <c r="C160" s="239" t="s">
        <v>1381</v>
      </c>
      <c r="D160" s="240" t="s">
        <v>1385</v>
      </c>
      <c r="E160" s="241" t="s">
        <v>1386</v>
      </c>
      <c r="F160" s="241"/>
      <c r="G160" s="241" t="s">
        <v>1387</v>
      </c>
    </row>
    <row r="161" spans="1:7" s="236" customFormat="1" ht="26.25" customHeight="1">
      <c r="A161" s="237">
        <v>41653</v>
      </c>
      <c r="B161" s="238" t="s">
        <v>1347</v>
      </c>
      <c r="C161" s="239" t="s">
        <v>1388</v>
      </c>
      <c r="D161" s="240" t="s">
        <v>1389</v>
      </c>
      <c r="E161" s="241" t="s">
        <v>1390</v>
      </c>
      <c r="F161" s="241"/>
      <c r="G161" s="241" t="s">
        <v>1391</v>
      </c>
    </row>
    <row r="162" spans="1:7" s="236" customFormat="1" ht="26.25" customHeight="1">
      <c r="A162" s="237">
        <v>41653</v>
      </c>
      <c r="B162" s="238" t="s">
        <v>1359</v>
      </c>
      <c r="C162" s="239" t="s">
        <v>1392</v>
      </c>
      <c r="D162" s="240" t="s">
        <v>1393</v>
      </c>
      <c r="E162" s="241" t="s">
        <v>1394</v>
      </c>
      <c r="F162" s="241"/>
      <c r="G162" s="241" t="s">
        <v>1395</v>
      </c>
    </row>
    <row r="163" spans="1:7" s="236" customFormat="1" ht="26.25" customHeight="1">
      <c r="A163" s="237">
        <v>41652</v>
      </c>
      <c r="B163" s="238" t="s">
        <v>1359</v>
      </c>
      <c r="C163" s="239" t="s">
        <v>1396</v>
      </c>
      <c r="D163" s="240" t="s">
        <v>1397</v>
      </c>
      <c r="E163" s="241" t="s">
        <v>1398</v>
      </c>
      <c r="F163" s="241"/>
      <c r="G163" s="241" t="s">
        <v>1399</v>
      </c>
    </row>
    <row r="164" spans="1:7" s="236" customFormat="1" ht="26.25" customHeight="1">
      <c r="A164" s="237">
        <v>41652</v>
      </c>
      <c r="B164" s="238" t="s">
        <v>1347</v>
      </c>
      <c r="C164" s="239" t="s">
        <v>1400</v>
      </c>
      <c r="D164" s="240" t="s">
        <v>1401</v>
      </c>
      <c r="E164" s="241" t="s">
        <v>1402</v>
      </c>
      <c r="F164" s="241"/>
      <c r="G164" s="241" t="s">
        <v>1403</v>
      </c>
    </row>
    <row r="165" spans="1:7" s="236" customFormat="1" ht="26.25" customHeight="1">
      <c r="A165" s="237">
        <v>41651</v>
      </c>
      <c r="B165" s="238" t="s">
        <v>1359</v>
      </c>
      <c r="C165" s="239" t="s">
        <v>1404</v>
      </c>
      <c r="D165" s="240" t="s">
        <v>1405</v>
      </c>
      <c r="E165" s="241" t="s">
        <v>1406</v>
      </c>
      <c r="F165" s="241"/>
      <c r="G165" s="241" t="s">
        <v>1407</v>
      </c>
    </row>
    <row r="166" spans="1:7" s="236" customFormat="1" ht="26.25" customHeight="1">
      <c r="A166" s="237">
        <v>41649</v>
      </c>
      <c r="B166" s="238" t="s">
        <v>1347</v>
      </c>
      <c r="C166" s="239" t="s">
        <v>1351</v>
      </c>
      <c r="D166" s="240" t="s">
        <v>1408</v>
      </c>
      <c r="E166" s="241" t="s">
        <v>1409</v>
      </c>
      <c r="F166" s="241"/>
      <c r="G166" s="241" t="s">
        <v>1410</v>
      </c>
    </row>
    <row r="167" spans="1:7" s="236" customFormat="1" ht="26.25" customHeight="1">
      <c r="A167" s="237">
        <v>41649</v>
      </c>
      <c r="B167" s="238" t="s">
        <v>1359</v>
      </c>
      <c r="C167" s="239" t="s">
        <v>1351</v>
      </c>
      <c r="D167" s="240" t="s">
        <v>1411</v>
      </c>
      <c r="E167" s="241" t="s">
        <v>1412</v>
      </c>
      <c r="F167" s="241"/>
      <c r="G167" s="241" t="s">
        <v>1391</v>
      </c>
    </row>
    <row r="168" spans="1:7" s="236" customFormat="1" ht="26.25" customHeight="1">
      <c r="A168" s="237">
        <v>41649</v>
      </c>
      <c r="B168" s="238" t="s">
        <v>1359</v>
      </c>
      <c r="C168" s="239" t="s">
        <v>1400</v>
      </c>
      <c r="D168" s="240" t="s">
        <v>1413</v>
      </c>
      <c r="E168" s="241" t="s">
        <v>1414</v>
      </c>
      <c r="F168" s="241"/>
      <c r="G168" s="241" t="s">
        <v>1415</v>
      </c>
    </row>
    <row r="169" spans="1:7" s="236" customFormat="1" ht="26.25" customHeight="1">
      <c r="A169" s="237">
        <v>41649</v>
      </c>
      <c r="B169" s="238" t="s">
        <v>1416</v>
      </c>
      <c r="C169" s="239" t="s">
        <v>1351</v>
      </c>
      <c r="D169" s="240" t="s">
        <v>1228</v>
      </c>
      <c r="E169" s="241" t="s">
        <v>1229</v>
      </c>
      <c r="F169" s="241"/>
      <c r="G169" s="241" t="s">
        <v>1118</v>
      </c>
    </row>
    <row r="170" spans="1:7" s="236" customFormat="1" ht="26.25" customHeight="1">
      <c r="A170" s="237">
        <v>41649</v>
      </c>
      <c r="B170" s="238" t="s">
        <v>1347</v>
      </c>
      <c r="C170" s="239" t="s">
        <v>1351</v>
      </c>
      <c r="D170" s="240" t="s">
        <v>1230</v>
      </c>
      <c r="E170" s="241" t="s">
        <v>1231</v>
      </c>
      <c r="F170" s="241"/>
      <c r="G170" s="241" t="s">
        <v>948</v>
      </c>
    </row>
    <row r="171" spans="1:7" s="236" customFormat="1" ht="26.25" customHeight="1">
      <c r="A171" s="237">
        <v>41648</v>
      </c>
      <c r="B171" s="238" t="s">
        <v>1347</v>
      </c>
      <c r="C171" s="239" t="s">
        <v>1417</v>
      </c>
      <c r="D171" s="240" t="s">
        <v>1232</v>
      </c>
      <c r="E171" s="241" t="s">
        <v>1233</v>
      </c>
      <c r="F171" s="241"/>
      <c r="G171" s="241" t="s">
        <v>1238</v>
      </c>
    </row>
    <row r="172" spans="1:7" s="236" customFormat="1" ht="26.25" customHeight="1">
      <c r="A172" s="237">
        <v>41647</v>
      </c>
      <c r="B172" s="238" t="s">
        <v>1347</v>
      </c>
      <c r="C172" s="239" t="s">
        <v>1418</v>
      </c>
      <c r="D172" s="240" t="s">
        <v>1234</v>
      </c>
      <c r="E172" s="241" t="s">
        <v>1235</v>
      </c>
      <c r="F172" s="241"/>
      <c r="G172" s="241" t="s">
        <v>943</v>
      </c>
    </row>
    <row r="173" spans="1:7" s="236" customFormat="1" ht="26.25" customHeight="1">
      <c r="A173" s="237">
        <v>41646</v>
      </c>
      <c r="B173" s="238" t="s">
        <v>1419</v>
      </c>
      <c r="C173" s="239" t="s">
        <v>1351</v>
      </c>
      <c r="D173" s="240" t="s">
        <v>1236</v>
      </c>
      <c r="E173" s="241" t="s">
        <v>1237</v>
      </c>
      <c r="F173" s="241"/>
      <c r="G173" s="241" t="s">
        <v>943</v>
      </c>
    </row>
    <row r="174" spans="1:7" s="236" customFormat="1" ht="26.25" customHeight="1">
      <c r="A174" s="237">
        <v>41644</v>
      </c>
      <c r="B174" s="238" t="s">
        <v>1347</v>
      </c>
      <c r="C174" s="239" t="s">
        <v>1351</v>
      </c>
      <c r="D174" s="240" t="s">
        <v>1420</v>
      </c>
      <c r="E174" s="241" t="s">
        <v>1179</v>
      </c>
      <c r="F174" s="241"/>
      <c r="G174" s="241" t="s">
        <v>1178</v>
      </c>
    </row>
    <row r="175" spans="1:7" s="236" customFormat="1" ht="26.25" customHeight="1">
      <c r="A175" s="237">
        <v>41642</v>
      </c>
      <c r="B175" s="238" t="s">
        <v>1421</v>
      </c>
      <c r="C175" s="239" t="s">
        <v>1351</v>
      </c>
      <c r="D175" s="240" t="s">
        <v>1180</v>
      </c>
      <c r="E175" s="241" t="s">
        <v>1181</v>
      </c>
      <c r="F175" s="241"/>
      <c r="G175" s="241" t="s">
        <v>1010</v>
      </c>
    </row>
    <row r="176" spans="1:7" s="236" customFormat="1" ht="26.25" customHeight="1">
      <c r="A176" s="237">
        <v>41642</v>
      </c>
      <c r="B176" s="238" t="s">
        <v>1422</v>
      </c>
      <c r="C176" s="239" t="s">
        <v>1351</v>
      </c>
      <c r="D176" s="240" t="s">
        <v>1182</v>
      </c>
      <c r="E176" s="241" t="s">
        <v>1183</v>
      </c>
      <c r="F176" s="241"/>
      <c r="G176" s="241" t="s">
        <v>943</v>
      </c>
    </row>
    <row r="177" spans="1:7" s="236" customFormat="1" ht="26.25" customHeight="1">
      <c r="A177" s="237">
        <v>41642</v>
      </c>
      <c r="B177" s="238" t="s">
        <v>1421</v>
      </c>
      <c r="C177" s="239" t="s">
        <v>1351</v>
      </c>
      <c r="D177" s="240" t="s">
        <v>1423</v>
      </c>
      <c r="E177" s="241" t="s">
        <v>1184</v>
      </c>
      <c r="F177" s="241"/>
      <c r="G177" s="241" t="s">
        <v>1057</v>
      </c>
    </row>
    <row r="178" spans="1:7" s="236" customFormat="1" ht="26.25" customHeight="1">
      <c r="A178" s="237">
        <v>41641</v>
      </c>
      <c r="B178" s="238" t="s">
        <v>1419</v>
      </c>
      <c r="C178" s="239" t="s">
        <v>1351</v>
      </c>
      <c r="D178" s="240" t="s">
        <v>1175</v>
      </c>
      <c r="E178" s="241" t="s">
        <v>1185</v>
      </c>
      <c r="F178" s="241"/>
      <c r="G178" s="241" t="s">
        <v>943</v>
      </c>
    </row>
    <row r="179" spans="1:7" s="236" customFormat="1" ht="26.25" customHeight="1">
      <c r="A179" s="237">
        <v>41641</v>
      </c>
      <c r="B179" s="238" t="s">
        <v>1347</v>
      </c>
      <c r="C179" s="239" t="s">
        <v>1351</v>
      </c>
      <c r="D179" s="240" t="s">
        <v>1186</v>
      </c>
      <c r="E179" s="241" t="s">
        <v>1187</v>
      </c>
      <c r="F179" s="241"/>
      <c r="G179" s="241" t="s">
        <v>943</v>
      </c>
    </row>
    <row r="180" spans="1:7" s="236" customFormat="1" ht="26.25" customHeight="1">
      <c r="A180" s="237">
        <v>41641</v>
      </c>
      <c r="B180" s="238" t="s">
        <v>1421</v>
      </c>
      <c r="C180" s="239" t="s">
        <v>1424</v>
      </c>
      <c r="D180" s="240" t="s">
        <v>1188</v>
      </c>
      <c r="E180" s="241" t="s">
        <v>1189</v>
      </c>
      <c r="F180" s="241"/>
      <c r="G180" s="241" t="s">
        <v>943</v>
      </c>
    </row>
    <row r="181" spans="1:7" s="236" customFormat="1" ht="26.25" customHeight="1">
      <c r="A181" s="237">
        <v>41641</v>
      </c>
      <c r="B181" s="238" t="s">
        <v>1347</v>
      </c>
      <c r="C181" s="239" t="s">
        <v>1381</v>
      </c>
      <c r="D181" s="240" t="s">
        <v>1190</v>
      </c>
      <c r="E181" s="241" t="s">
        <v>1191</v>
      </c>
      <c r="F181" s="241"/>
      <c r="G181" s="241" t="s">
        <v>1010</v>
      </c>
    </row>
    <row r="182" spans="1:7" s="236" customFormat="1" ht="26.25" customHeight="1">
      <c r="A182" s="237">
        <v>41639</v>
      </c>
      <c r="B182" s="238" t="s">
        <v>1419</v>
      </c>
      <c r="C182" s="239" t="s">
        <v>1425</v>
      </c>
      <c r="D182" s="240" t="s">
        <v>1192</v>
      </c>
      <c r="E182" s="241" t="s">
        <v>1193</v>
      </c>
      <c r="F182" s="241"/>
      <c r="G182" s="241" t="s">
        <v>943</v>
      </c>
    </row>
    <row r="183" spans="1:7" s="236" customFormat="1" ht="26.25" customHeight="1">
      <c r="A183" s="237">
        <v>41639</v>
      </c>
      <c r="B183" s="238" t="s">
        <v>1421</v>
      </c>
      <c r="C183" s="239" t="s">
        <v>1426</v>
      </c>
      <c r="D183" s="240" t="s">
        <v>1176</v>
      </c>
      <c r="E183" s="241" t="s">
        <v>1194</v>
      </c>
      <c r="F183" s="241"/>
      <c r="G183" s="241" t="s">
        <v>1057</v>
      </c>
    </row>
    <row r="184" spans="1:7" s="236" customFormat="1" ht="26.25" customHeight="1">
      <c r="A184" s="237">
        <v>41638</v>
      </c>
      <c r="B184" s="238" t="s">
        <v>1419</v>
      </c>
      <c r="C184" s="239" t="s">
        <v>1351</v>
      </c>
      <c r="D184" s="240" t="s">
        <v>1177</v>
      </c>
      <c r="E184" s="241" t="s">
        <v>1196</v>
      </c>
      <c r="F184" s="241"/>
      <c r="G184" s="241" t="s">
        <v>1195</v>
      </c>
    </row>
    <row r="185" spans="1:7" s="236" customFormat="1" ht="26.25" customHeight="1">
      <c r="A185" s="237">
        <v>41635</v>
      </c>
      <c r="B185" s="238" t="s">
        <v>1347</v>
      </c>
      <c r="C185" s="239" t="s">
        <v>1351</v>
      </c>
      <c r="D185" s="241" t="s">
        <v>1106</v>
      </c>
      <c r="E185" s="241" t="s">
        <v>1107</v>
      </c>
      <c r="F185" s="241"/>
      <c r="G185" s="241" t="s">
        <v>943</v>
      </c>
    </row>
    <row r="186" spans="1:7" s="236" customFormat="1" ht="26.25" customHeight="1">
      <c r="A186" s="237">
        <v>41635</v>
      </c>
      <c r="B186" s="238" t="s">
        <v>1347</v>
      </c>
      <c r="C186" s="239" t="s">
        <v>1351</v>
      </c>
      <c r="D186" s="241" t="s">
        <v>1108</v>
      </c>
      <c r="E186" s="241" t="s">
        <v>1109</v>
      </c>
      <c r="F186" s="241"/>
      <c r="G186" s="241" t="s">
        <v>1118</v>
      </c>
    </row>
    <row r="187" spans="1:7" s="236" customFormat="1" ht="26.25" customHeight="1">
      <c r="A187" s="237">
        <v>41633</v>
      </c>
      <c r="B187" s="238" t="s">
        <v>1419</v>
      </c>
      <c r="C187" s="239" t="s">
        <v>1396</v>
      </c>
      <c r="D187" s="241" t="s">
        <v>1110</v>
      </c>
      <c r="E187" s="241" t="s">
        <v>1111</v>
      </c>
      <c r="F187" s="241"/>
      <c r="G187" s="241" t="s">
        <v>943</v>
      </c>
    </row>
    <row r="188" spans="1:7" s="236" customFormat="1" ht="26.25" customHeight="1">
      <c r="A188" s="237">
        <v>41632</v>
      </c>
      <c r="B188" s="238" t="s">
        <v>1347</v>
      </c>
      <c r="C188" s="239" t="s">
        <v>1351</v>
      </c>
      <c r="D188" s="241" t="s">
        <v>1112</v>
      </c>
      <c r="E188" s="241" t="s">
        <v>1113</v>
      </c>
      <c r="F188" s="241"/>
      <c r="G188" s="241" t="s">
        <v>1119</v>
      </c>
    </row>
    <row r="189" spans="1:7" s="236" customFormat="1" ht="26.25" customHeight="1">
      <c r="A189" s="237">
        <v>41632</v>
      </c>
      <c r="B189" s="238" t="s">
        <v>1347</v>
      </c>
      <c r="C189" s="239" t="s">
        <v>1351</v>
      </c>
      <c r="D189" s="241" t="s">
        <v>1114</v>
      </c>
      <c r="E189" s="241" t="s">
        <v>1115</v>
      </c>
      <c r="F189" s="241"/>
      <c r="G189" s="241" t="s">
        <v>1013</v>
      </c>
    </row>
    <row r="190" spans="1:7" s="236" customFormat="1" ht="26.25" customHeight="1">
      <c r="A190" s="237">
        <v>41631</v>
      </c>
      <c r="B190" s="238" t="s">
        <v>1347</v>
      </c>
      <c r="C190" s="239" t="s">
        <v>1351</v>
      </c>
      <c r="D190" s="241" t="s">
        <v>1116</v>
      </c>
      <c r="E190" s="241" t="s">
        <v>1117</v>
      </c>
      <c r="F190" s="241"/>
      <c r="G190" s="241" t="s">
        <v>940</v>
      </c>
    </row>
    <row r="191" spans="1:7" s="236" customFormat="1" ht="26.25" customHeight="1">
      <c r="A191" s="237">
        <v>41629</v>
      </c>
      <c r="B191" s="238" t="s">
        <v>1347</v>
      </c>
      <c r="C191" s="239" t="s">
        <v>1351</v>
      </c>
      <c r="D191" s="241" t="s">
        <v>1089</v>
      </c>
      <c r="E191" s="241" t="s">
        <v>1090</v>
      </c>
      <c r="F191" s="238"/>
      <c r="G191" s="238" t="s">
        <v>948</v>
      </c>
    </row>
    <row r="192" spans="1:7" s="236" customFormat="1" ht="26.25" customHeight="1">
      <c r="A192" s="237">
        <v>41628</v>
      </c>
      <c r="B192" s="238" t="s">
        <v>1419</v>
      </c>
      <c r="C192" s="239" t="s">
        <v>1351</v>
      </c>
      <c r="D192" s="241" t="s">
        <v>1091</v>
      </c>
      <c r="E192" s="241" t="s">
        <v>1092</v>
      </c>
      <c r="F192" s="238"/>
      <c r="G192" s="238" t="s">
        <v>943</v>
      </c>
    </row>
    <row r="193" spans="1:7" s="236" customFormat="1" ht="26.25" customHeight="1">
      <c r="A193" s="237">
        <v>41628</v>
      </c>
      <c r="B193" s="238" t="s">
        <v>1347</v>
      </c>
      <c r="C193" s="239" t="s">
        <v>1351</v>
      </c>
      <c r="D193" s="241" t="s">
        <v>1087</v>
      </c>
      <c r="E193" s="241" t="s">
        <v>1093</v>
      </c>
      <c r="F193" s="238"/>
      <c r="G193" s="238" t="s">
        <v>940</v>
      </c>
    </row>
    <row r="194" spans="1:7" s="236" customFormat="1" ht="26.25" customHeight="1">
      <c r="A194" s="237">
        <v>41628</v>
      </c>
      <c r="B194" s="238" t="s">
        <v>1419</v>
      </c>
      <c r="C194" s="239" t="s">
        <v>1427</v>
      </c>
      <c r="D194" s="241" t="s">
        <v>1088</v>
      </c>
      <c r="E194" s="241" t="s">
        <v>1094</v>
      </c>
      <c r="F194" s="238"/>
      <c r="G194" s="238" t="s">
        <v>943</v>
      </c>
    </row>
    <row r="195" spans="1:7" s="236" customFormat="1" ht="26.25" customHeight="1">
      <c r="A195" s="237">
        <v>41627</v>
      </c>
      <c r="B195" s="238" t="s">
        <v>1347</v>
      </c>
      <c r="C195" s="239" t="s">
        <v>1428</v>
      </c>
      <c r="D195" s="241" t="s">
        <v>1095</v>
      </c>
      <c r="E195" s="241" t="s">
        <v>1096</v>
      </c>
      <c r="F195" s="238"/>
      <c r="G195" s="238" t="s">
        <v>1099</v>
      </c>
    </row>
    <row r="196" spans="1:7" s="236" customFormat="1" ht="26.25" customHeight="1">
      <c r="A196" s="237">
        <v>41624</v>
      </c>
      <c r="B196" s="238" t="s">
        <v>1429</v>
      </c>
      <c r="C196" s="239" t="s">
        <v>1366</v>
      </c>
      <c r="D196" s="241" t="s">
        <v>1097</v>
      </c>
      <c r="E196" s="241" t="s">
        <v>1098</v>
      </c>
      <c r="F196" s="238"/>
      <c r="G196" s="238" t="s">
        <v>950</v>
      </c>
    </row>
    <row r="197" spans="1:7" s="236" customFormat="1" ht="26.25" customHeight="1">
      <c r="A197" s="237">
        <v>41622</v>
      </c>
      <c r="B197" s="238" t="s">
        <v>1419</v>
      </c>
      <c r="C197" s="239" t="s">
        <v>1366</v>
      </c>
      <c r="D197" s="241" t="s">
        <v>1034</v>
      </c>
      <c r="E197" s="241" t="s">
        <v>1035</v>
      </c>
      <c r="F197" s="238"/>
      <c r="G197" s="238" t="s">
        <v>1054</v>
      </c>
    </row>
    <row r="198" spans="1:7" s="236" customFormat="1" ht="26.25" customHeight="1">
      <c r="A198" s="237">
        <v>41621</v>
      </c>
      <c r="B198" s="238" t="s">
        <v>1347</v>
      </c>
      <c r="C198" s="239" t="s">
        <v>1351</v>
      </c>
      <c r="D198" s="241" t="s">
        <v>1036</v>
      </c>
      <c r="E198" s="241" t="s">
        <v>1037</v>
      </c>
      <c r="F198" s="238"/>
      <c r="G198" s="238" t="s">
        <v>948</v>
      </c>
    </row>
    <row r="199" spans="1:7" s="236" customFormat="1" ht="26.25" customHeight="1">
      <c r="A199" s="237">
        <v>41621</v>
      </c>
      <c r="B199" s="238" t="s">
        <v>1347</v>
      </c>
      <c r="C199" s="239" t="s">
        <v>1430</v>
      </c>
      <c r="D199" s="241" t="s">
        <v>1038</v>
      </c>
      <c r="E199" s="241" t="s">
        <v>1039</v>
      </c>
      <c r="F199" s="238"/>
      <c r="G199" s="238" t="s">
        <v>940</v>
      </c>
    </row>
    <row r="200" spans="1:7" s="236" customFormat="1" ht="26.25" customHeight="1">
      <c r="A200" s="237">
        <v>41621</v>
      </c>
      <c r="B200" s="238" t="s">
        <v>1421</v>
      </c>
      <c r="C200" s="239" t="s">
        <v>1396</v>
      </c>
      <c r="D200" s="241" t="s">
        <v>1040</v>
      </c>
      <c r="E200" s="241" t="s">
        <v>1041</v>
      </c>
      <c r="F200" s="238"/>
      <c r="G200" s="238" t="s">
        <v>943</v>
      </c>
    </row>
    <row r="201" spans="1:7" s="236" customFormat="1" ht="26.25" customHeight="1">
      <c r="A201" s="237">
        <v>41621</v>
      </c>
      <c r="B201" s="238" t="s">
        <v>1419</v>
      </c>
      <c r="C201" s="239" t="s">
        <v>1431</v>
      </c>
      <c r="D201" s="241" t="s">
        <v>1032</v>
      </c>
      <c r="E201" s="241" t="s">
        <v>1042</v>
      </c>
      <c r="F201" s="238"/>
      <c r="G201" s="238" t="s">
        <v>940</v>
      </c>
    </row>
    <row r="202" spans="1:7" s="236" customFormat="1" ht="26.25" customHeight="1">
      <c r="A202" s="237">
        <v>41621</v>
      </c>
      <c r="B202" s="238" t="s">
        <v>1347</v>
      </c>
      <c r="C202" s="239" t="s">
        <v>1404</v>
      </c>
      <c r="D202" s="241" t="s">
        <v>1043</v>
      </c>
      <c r="E202" s="241" t="s">
        <v>1044</v>
      </c>
      <c r="F202" s="238"/>
      <c r="G202" s="238" t="s">
        <v>1055</v>
      </c>
    </row>
    <row r="203" spans="1:7" s="236" customFormat="1" ht="26.25" customHeight="1">
      <c r="A203" s="237">
        <v>41619</v>
      </c>
      <c r="B203" s="238" t="s">
        <v>1416</v>
      </c>
      <c r="C203" s="239" t="s">
        <v>1351</v>
      </c>
      <c r="D203" s="241" t="s">
        <v>1045</v>
      </c>
      <c r="E203" s="241" t="s">
        <v>1046</v>
      </c>
      <c r="F203" s="238"/>
      <c r="G203" s="238" t="s">
        <v>1056</v>
      </c>
    </row>
    <row r="204" spans="1:7" s="236" customFormat="1" ht="26.25" customHeight="1">
      <c r="A204" s="237">
        <v>41619</v>
      </c>
      <c r="B204" s="238" t="s">
        <v>1347</v>
      </c>
      <c r="C204" s="239" t="s">
        <v>1432</v>
      </c>
      <c r="D204" s="241" t="s">
        <v>1047</v>
      </c>
      <c r="E204" s="241" t="s">
        <v>1048</v>
      </c>
      <c r="F204" s="238"/>
      <c r="G204" s="238" t="s">
        <v>943</v>
      </c>
    </row>
    <row r="205" spans="1:7" s="236" customFormat="1" ht="26.25" customHeight="1">
      <c r="A205" s="237">
        <v>41618</v>
      </c>
      <c r="B205" s="238" t="s">
        <v>1419</v>
      </c>
      <c r="C205" s="239" t="s">
        <v>1351</v>
      </c>
      <c r="D205" s="241" t="s">
        <v>1033</v>
      </c>
      <c r="E205" s="241" t="s">
        <v>1049</v>
      </c>
      <c r="F205" s="238"/>
      <c r="G205" s="238" t="s">
        <v>1057</v>
      </c>
    </row>
    <row r="206" spans="1:7" s="236" customFormat="1" ht="26.25" customHeight="1">
      <c r="A206" s="237">
        <v>41618</v>
      </c>
      <c r="B206" s="238" t="s">
        <v>1347</v>
      </c>
      <c r="C206" s="239" t="s">
        <v>1351</v>
      </c>
      <c r="D206" s="241" t="s">
        <v>1050</v>
      </c>
      <c r="E206" s="241" t="s">
        <v>1051</v>
      </c>
      <c r="F206" s="238"/>
      <c r="G206" s="238" t="s">
        <v>943</v>
      </c>
    </row>
    <row r="207" spans="1:7" s="236" customFormat="1" ht="26.25" customHeight="1">
      <c r="A207" s="237">
        <v>41617</v>
      </c>
      <c r="B207" s="238" t="s">
        <v>1347</v>
      </c>
      <c r="C207" s="239" t="s">
        <v>1351</v>
      </c>
      <c r="D207" s="241" t="s">
        <v>1052</v>
      </c>
      <c r="E207" s="241" t="s">
        <v>1053</v>
      </c>
      <c r="F207" s="238"/>
      <c r="G207" s="238" t="s">
        <v>1010</v>
      </c>
    </row>
    <row r="208" spans="1:7" s="236" customFormat="1" ht="26.25" customHeight="1">
      <c r="A208" s="237">
        <v>41614</v>
      </c>
      <c r="B208" s="238" t="s">
        <v>1347</v>
      </c>
      <c r="C208" s="239" t="s">
        <v>1351</v>
      </c>
      <c r="D208" s="241" t="s">
        <v>988</v>
      </c>
      <c r="E208" s="241" t="s">
        <v>998</v>
      </c>
      <c r="F208" s="238"/>
      <c r="G208" s="238" t="s">
        <v>1008</v>
      </c>
    </row>
    <row r="209" spans="1:7" s="236" customFormat="1" ht="26.25" customHeight="1">
      <c r="A209" s="237">
        <v>41614</v>
      </c>
      <c r="B209" s="238" t="s">
        <v>1422</v>
      </c>
      <c r="C209" s="239" t="s">
        <v>1351</v>
      </c>
      <c r="D209" s="241" t="s">
        <v>989</v>
      </c>
      <c r="E209" s="241" t="s">
        <v>999</v>
      </c>
      <c r="F209" s="238"/>
      <c r="G209" s="238" t="s">
        <v>943</v>
      </c>
    </row>
    <row r="210" spans="1:7" s="236" customFormat="1" ht="26.25" customHeight="1">
      <c r="A210" s="237">
        <v>41613</v>
      </c>
      <c r="B210" s="238" t="s">
        <v>1421</v>
      </c>
      <c r="C210" s="239" t="s">
        <v>1351</v>
      </c>
      <c r="D210" s="241" t="s">
        <v>990</v>
      </c>
      <c r="E210" s="241" t="s">
        <v>1000</v>
      </c>
      <c r="F210" s="238"/>
      <c r="G210" s="238" t="s">
        <v>1009</v>
      </c>
    </row>
    <row r="211" spans="1:7" s="236" customFormat="1" ht="26.25" customHeight="1">
      <c r="A211" s="237">
        <v>41613</v>
      </c>
      <c r="B211" s="238" t="s">
        <v>1419</v>
      </c>
      <c r="C211" s="239" t="s">
        <v>1427</v>
      </c>
      <c r="D211" s="241" t="s">
        <v>991</v>
      </c>
      <c r="E211" s="241" t="s">
        <v>1001</v>
      </c>
      <c r="F211" s="238"/>
      <c r="G211" s="238" t="s">
        <v>1010</v>
      </c>
    </row>
    <row r="212" spans="1:7" s="236" customFormat="1" ht="26.25" customHeight="1">
      <c r="A212" s="237">
        <v>41612</v>
      </c>
      <c r="B212" s="238" t="s">
        <v>1419</v>
      </c>
      <c r="C212" s="239" t="s">
        <v>1433</v>
      </c>
      <c r="D212" s="241" t="s">
        <v>992</v>
      </c>
      <c r="E212" s="241" t="s">
        <v>1002</v>
      </c>
      <c r="F212" s="238"/>
      <c r="G212" s="238" t="s">
        <v>943</v>
      </c>
    </row>
    <row r="213" spans="1:7" s="236" customFormat="1" ht="26.25" customHeight="1">
      <c r="A213" s="237">
        <v>41611</v>
      </c>
      <c r="B213" s="238" t="s">
        <v>1347</v>
      </c>
      <c r="C213" s="239" t="s">
        <v>1351</v>
      </c>
      <c r="D213" s="241" t="s">
        <v>993</v>
      </c>
      <c r="E213" s="241" t="s">
        <v>1003</v>
      </c>
      <c r="F213" s="238"/>
      <c r="G213" s="238" t="s">
        <v>1011</v>
      </c>
    </row>
    <row r="214" spans="1:7" s="236" customFormat="1" ht="26.25" customHeight="1">
      <c r="A214" s="237">
        <v>41610</v>
      </c>
      <c r="B214" s="238" t="s">
        <v>1347</v>
      </c>
      <c r="C214" s="239" t="s">
        <v>1434</v>
      </c>
      <c r="D214" s="241" t="s">
        <v>994</v>
      </c>
      <c r="E214" s="241" t="s">
        <v>1004</v>
      </c>
      <c r="F214" s="238"/>
      <c r="G214" s="238" t="s">
        <v>1012</v>
      </c>
    </row>
    <row r="215" spans="1:7" s="236" customFormat="1" ht="26.25" customHeight="1">
      <c r="A215" s="237">
        <v>41610</v>
      </c>
      <c r="B215" s="238" t="s">
        <v>1419</v>
      </c>
      <c r="C215" s="239" t="s">
        <v>1424</v>
      </c>
      <c r="D215" s="241" t="s">
        <v>995</v>
      </c>
      <c r="E215" s="241" t="s">
        <v>1005</v>
      </c>
      <c r="F215" s="238"/>
      <c r="G215" s="238" t="s">
        <v>943</v>
      </c>
    </row>
    <row r="216" spans="1:7" s="236" customFormat="1" ht="26.25" customHeight="1">
      <c r="A216" s="237">
        <v>41610</v>
      </c>
      <c r="B216" s="238" t="s">
        <v>1421</v>
      </c>
      <c r="C216" s="239" t="s">
        <v>1430</v>
      </c>
      <c r="D216" s="241" t="s">
        <v>996</v>
      </c>
      <c r="E216" s="241" t="s">
        <v>1006</v>
      </c>
      <c r="F216" s="238"/>
      <c r="G216" s="238" t="s">
        <v>943</v>
      </c>
    </row>
    <row r="217" spans="1:7" s="236" customFormat="1" ht="26.25" customHeight="1">
      <c r="A217" s="237">
        <v>41610</v>
      </c>
      <c r="B217" s="238" t="s">
        <v>1347</v>
      </c>
      <c r="C217" s="239" t="s">
        <v>1351</v>
      </c>
      <c r="D217" s="241" t="s">
        <v>997</v>
      </c>
      <c r="E217" s="241" t="s">
        <v>1007</v>
      </c>
      <c r="F217" s="238"/>
      <c r="G217" s="238" t="s">
        <v>1013</v>
      </c>
    </row>
    <row r="218" spans="1:7" s="236" customFormat="1" ht="26.25" customHeight="1">
      <c r="A218" s="237">
        <v>41607</v>
      </c>
      <c r="B218" s="238" t="s">
        <v>1419</v>
      </c>
      <c r="C218" s="239" t="s">
        <v>1435</v>
      </c>
      <c r="D218" s="241" t="s">
        <v>924</v>
      </c>
      <c r="E218" s="241" t="s">
        <v>1436</v>
      </c>
      <c r="F218" s="238"/>
      <c r="G218" s="238" t="s">
        <v>925</v>
      </c>
    </row>
    <row r="219" spans="1:7" s="236" customFormat="1" ht="26.25" customHeight="1">
      <c r="A219" s="237">
        <v>41607</v>
      </c>
      <c r="B219" s="238" t="s">
        <v>1347</v>
      </c>
      <c r="C219" s="239" t="s">
        <v>1431</v>
      </c>
      <c r="D219" s="241" t="s">
        <v>927</v>
      </c>
      <c r="E219" s="241" t="s">
        <v>926</v>
      </c>
      <c r="F219" s="238"/>
      <c r="G219" s="238" t="s">
        <v>928</v>
      </c>
    </row>
    <row r="220" spans="1:7" s="236" customFormat="1" ht="26.25" customHeight="1">
      <c r="A220" s="237">
        <v>41607</v>
      </c>
      <c r="B220" s="238" t="s">
        <v>1419</v>
      </c>
      <c r="C220" s="239" t="s">
        <v>1427</v>
      </c>
      <c r="D220" s="241" t="s">
        <v>1437</v>
      </c>
      <c r="E220" s="241" t="s">
        <v>930</v>
      </c>
      <c r="F220" s="238"/>
      <c r="G220" s="238" t="s">
        <v>931</v>
      </c>
    </row>
    <row r="221" spans="1:7" s="236" customFormat="1" ht="26.25" customHeight="1">
      <c r="A221" s="237">
        <v>41607</v>
      </c>
      <c r="B221" s="238" t="s">
        <v>1421</v>
      </c>
      <c r="C221" s="239" t="s">
        <v>1381</v>
      </c>
      <c r="D221" s="238" t="s">
        <v>938</v>
      </c>
      <c r="E221" s="238" t="s">
        <v>939</v>
      </c>
      <c r="F221" s="238"/>
      <c r="G221" s="238" t="s">
        <v>937</v>
      </c>
    </row>
    <row r="222" spans="1:7" s="236" customFormat="1" ht="26.25" customHeight="1">
      <c r="A222" s="237">
        <v>41607</v>
      </c>
      <c r="B222" s="238" t="s">
        <v>1421</v>
      </c>
      <c r="C222" s="239" t="s">
        <v>1348</v>
      </c>
      <c r="D222" s="238" t="s">
        <v>941</v>
      </c>
      <c r="E222" s="238" t="s">
        <v>942</v>
      </c>
      <c r="F222" s="238"/>
      <c r="G222" s="238" t="s">
        <v>940</v>
      </c>
    </row>
    <row r="223" spans="1:7" s="236" customFormat="1" ht="26.25" customHeight="1">
      <c r="A223" s="237">
        <v>41606</v>
      </c>
      <c r="B223" s="238" t="s">
        <v>1419</v>
      </c>
      <c r="C223" s="239" t="s">
        <v>1427</v>
      </c>
      <c r="D223" s="238" t="s">
        <v>944</v>
      </c>
      <c r="E223" s="238" t="s">
        <v>945</v>
      </c>
      <c r="F223" s="238"/>
      <c r="G223" s="238" t="s">
        <v>943</v>
      </c>
    </row>
    <row r="224" spans="1:7" s="236" customFormat="1" ht="26.25" customHeight="1">
      <c r="A224" s="237">
        <v>41606</v>
      </c>
      <c r="B224" s="238" t="s">
        <v>1419</v>
      </c>
      <c r="C224" s="239" t="s">
        <v>1400</v>
      </c>
      <c r="D224" s="238" t="s">
        <v>935</v>
      </c>
      <c r="E224" s="238" t="s">
        <v>947</v>
      </c>
      <c r="F224" s="238"/>
      <c r="G224" s="238" t="s">
        <v>946</v>
      </c>
    </row>
    <row r="225" spans="1:7" s="236" customFormat="1" ht="26.25" customHeight="1">
      <c r="A225" s="237">
        <v>41606</v>
      </c>
      <c r="B225" s="238" t="s">
        <v>1347</v>
      </c>
      <c r="C225" s="239" t="s">
        <v>1366</v>
      </c>
      <c r="D225" s="238" t="s">
        <v>936</v>
      </c>
      <c r="E225" s="238" t="s">
        <v>949</v>
      </c>
      <c r="F225" s="238"/>
      <c r="G225" s="238" t="s">
        <v>948</v>
      </c>
    </row>
    <row r="226" spans="1:7" s="236" customFormat="1" ht="26.25" customHeight="1">
      <c r="A226" s="237">
        <v>41606</v>
      </c>
      <c r="B226" s="238" t="s">
        <v>1416</v>
      </c>
      <c r="C226" s="239" t="s">
        <v>1430</v>
      </c>
      <c r="D226" s="238" t="s">
        <v>934</v>
      </c>
      <c r="E226" s="238" t="s">
        <v>932</v>
      </c>
      <c r="F226" s="238"/>
      <c r="G226" s="238" t="s">
        <v>933</v>
      </c>
    </row>
    <row r="227" spans="1:7" s="236" customFormat="1" ht="26.25" customHeight="1">
      <c r="A227" s="237">
        <v>41604</v>
      </c>
      <c r="B227" s="238" t="s">
        <v>1419</v>
      </c>
      <c r="C227" s="239" t="s">
        <v>1366</v>
      </c>
      <c r="D227" s="238" t="s">
        <v>951</v>
      </c>
      <c r="E227" s="238" t="s">
        <v>952</v>
      </c>
      <c r="F227" s="238"/>
      <c r="G227" s="238" t="s">
        <v>950</v>
      </c>
    </row>
    <row r="228" spans="1:7" s="236" customFormat="1" ht="26.25" customHeight="1">
      <c r="A228" s="237">
        <v>41586</v>
      </c>
      <c r="B228" s="238" t="s">
        <v>1438</v>
      </c>
      <c r="C228" s="239" t="s">
        <v>1425</v>
      </c>
      <c r="D228" s="241" t="s">
        <v>829</v>
      </c>
      <c r="E228" s="241" t="s">
        <v>828</v>
      </c>
      <c r="F228" s="238"/>
      <c r="G228" s="238" t="s">
        <v>1439</v>
      </c>
    </row>
    <row r="229" spans="1:7" s="236" customFormat="1" ht="26.25" customHeight="1">
      <c r="A229" s="237">
        <v>41585</v>
      </c>
      <c r="B229" s="238" t="s">
        <v>1421</v>
      </c>
      <c r="C229" s="239" t="s">
        <v>1427</v>
      </c>
      <c r="D229" s="241" t="s">
        <v>826</v>
      </c>
      <c r="E229" s="241" t="s">
        <v>827</v>
      </c>
      <c r="F229" s="238"/>
      <c r="G229" s="238" t="s">
        <v>1440</v>
      </c>
    </row>
    <row r="230" spans="1:7" s="236" customFormat="1" ht="26.25" customHeight="1">
      <c r="A230" s="237">
        <v>41584</v>
      </c>
      <c r="B230" s="238" t="s">
        <v>1419</v>
      </c>
      <c r="C230" s="239" t="s">
        <v>1366</v>
      </c>
      <c r="D230" s="241" t="s">
        <v>825</v>
      </c>
      <c r="E230" s="241" t="s">
        <v>824</v>
      </c>
      <c r="F230" s="238"/>
      <c r="G230" s="238" t="s">
        <v>1439</v>
      </c>
    </row>
    <row r="231" spans="1:7" s="236" customFormat="1" ht="26.25" customHeight="1">
      <c r="A231" s="237">
        <v>41584</v>
      </c>
      <c r="B231" s="238" t="s">
        <v>1421</v>
      </c>
      <c r="C231" s="239" t="s">
        <v>1404</v>
      </c>
      <c r="D231" s="241" t="s">
        <v>823</v>
      </c>
      <c r="E231" s="241" t="s">
        <v>822</v>
      </c>
      <c r="F231" s="238"/>
      <c r="G231" s="238" t="s">
        <v>1407</v>
      </c>
    </row>
    <row r="232" spans="1:7" s="236" customFormat="1" ht="26.25" customHeight="1">
      <c r="A232" s="237">
        <v>41583</v>
      </c>
      <c r="B232" s="238" t="s">
        <v>1421</v>
      </c>
      <c r="C232" s="239" t="s">
        <v>1427</v>
      </c>
      <c r="D232" s="241" t="s">
        <v>821</v>
      </c>
      <c r="E232" s="241" t="s">
        <v>819</v>
      </c>
      <c r="F232" s="238"/>
      <c r="G232" s="238" t="s">
        <v>820</v>
      </c>
    </row>
    <row r="233" spans="1:7" s="236" customFormat="1" ht="26.25" customHeight="1">
      <c r="A233" s="237">
        <v>41583</v>
      </c>
      <c r="B233" s="238" t="s">
        <v>1421</v>
      </c>
      <c r="C233" s="239" t="s">
        <v>1348</v>
      </c>
      <c r="D233" s="241" t="s">
        <v>817</v>
      </c>
      <c r="E233" s="241" t="s">
        <v>818</v>
      </c>
      <c r="F233" s="238" t="s">
        <v>1441</v>
      </c>
      <c r="G233" s="238" t="s">
        <v>1439</v>
      </c>
    </row>
    <row r="234" spans="1:7" s="236" customFormat="1" ht="26.25" customHeight="1">
      <c r="A234" s="237">
        <v>41365</v>
      </c>
      <c r="B234" s="238" t="s">
        <v>1438</v>
      </c>
      <c r="C234" s="239" t="s">
        <v>1427</v>
      </c>
      <c r="D234" s="241" t="s">
        <v>1442</v>
      </c>
      <c r="E234" s="241" t="s">
        <v>1443</v>
      </c>
      <c r="F234" s="238"/>
      <c r="G234" s="238" t="s">
        <v>1439</v>
      </c>
    </row>
    <row r="235" spans="1:7" s="236" customFormat="1" ht="26.25" customHeight="1">
      <c r="A235" s="237">
        <v>41365</v>
      </c>
      <c r="B235" s="238" t="s">
        <v>1444</v>
      </c>
      <c r="C235" s="239" t="s">
        <v>1445</v>
      </c>
      <c r="D235" s="241" t="s">
        <v>1446</v>
      </c>
      <c r="E235" s="241" t="s">
        <v>1447</v>
      </c>
      <c r="F235" s="238"/>
      <c r="G235" s="238" t="s">
        <v>1448</v>
      </c>
    </row>
    <row r="236" spans="1:7" s="236" customFormat="1" ht="26.25" customHeight="1">
      <c r="A236" s="237">
        <v>41362</v>
      </c>
      <c r="B236" s="238" t="s">
        <v>1449</v>
      </c>
      <c r="C236" s="239" t="s">
        <v>1366</v>
      </c>
      <c r="D236" s="241" t="s">
        <v>1450</v>
      </c>
      <c r="E236" s="241" t="s">
        <v>1451</v>
      </c>
      <c r="F236" s="238"/>
      <c r="G236" s="238" t="s">
        <v>1380</v>
      </c>
    </row>
    <row r="237" spans="1:7" s="236" customFormat="1" ht="26.25" customHeight="1">
      <c r="A237" s="237">
        <v>41355</v>
      </c>
      <c r="B237" s="238" t="s">
        <v>1421</v>
      </c>
      <c r="C237" s="239" t="s">
        <v>1404</v>
      </c>
      <c r="D237" s="241" t="s">
        <v>1452</v>
      </c>
      <c r="E237" s="241" t="s">
        <v>1453</v>
      </c>
      <c r="F237" s="238"/>
      <c r="G237" s="238" t="s">
        <v>1454</v>
      </c>
    </row>
    <row r="238" spans="1:7" s="236" customFormat="1" ht="26.25" customHeight="1">
      <c r="A238" s="237">
        <v>41354</v>
      </c>
      <c r="B238" s="238" t="s">
        <v>1421</v>
      </c>
      <c r="C238" s="239" t="s">
        <v>1455</v>
      </c>
      <c r="D238" s="241" t="s">
        <v>1456</v>
      </c>
      <c r="E238" s="241" t="s">
        <v>1457</v>
      </c>
      <c r="F238" s="238"/>
      <c r="G238" s="238" t="s">
        <v>1458</v>
      </c>
    </row>
    <row r="239" spans="1:7" s="236" customFormat="1" ht="26.25" customHeight="1">
      <c r="A239" s="237">
        <v>41350</v>
      </c>
      <c r="B239" s="238" t="s">
        <v>1421</v>
      </c>
      <c r="C239" s="239" t="s">
        <v>1366</v>
      </c>
      <c r="D239" s="241" t="s">
        <v>1459</v>
      </c>
      <c r="E239" s="241" t="s">
        <v>1460</v>
      </c>
      <c r="F239" s="238"/>
      <c r="G239" s="238" t="s">
        <v>1374</v>
      </c>
    </row>
    <row r="240" spans="1:7" s="236" customFormat="1" ht="26.25" customHeight="1">
      <c r="A240" s="237">
        <v>41324</v>
      </c>
      <c r="B240" s="238" t="s">
        <v>1461</v>
      </c>
      <c r="C240" s="239" t="s">
        <v>1351</v>
      </c>
      <c r="D240" s="241" t="s">
        <v>1462</v>
      </c>
      <c r="E240" s="241" t="s">
        <v>1463</v>
      </c>
      <c r="F240" s="238" t="s">
        <v>1464</v>
      </c>
      <c r="G240" s="238" t="s">
        <v>1371</v>
      </c>
    </row>
    <row r="241" spans="1:7" s="236" customFormat="1" ht="26.25" customHeight="1">
      <c r="A241" s="237">
        <v>41309</v>
      </c>
      <c r="B241" s="238" t="s">
        <v>1429</v>
      </c>
      <c r="C241" s="239" t="s">
        <v>1427</v>
      </c>
      <c r="D241" s="241" t="s">
        <v>1465</v>
      </c>
      <c r="E241" s="241" t="s">
        <v>1466</v>
      </c>
      <c r="F241" s="238"/>
      <c r="G241" s="238" t="s">
        <v>1467</v>
      </c>
    </row>
    <row r="242" spans="1:7" s="236" customFormat="1" ht="26.25" customHeight="1">
      <c r="A242" s="237">
        <v>41298</v>
      </c>
      <c r="B242" s="238" t="s">
        <v>1438</v>
      </c>
      <c r="C242" s="239" t="s">
        <v>1351</v>
      </c>
      <c r="D242" s="241" t="s">
        <v>1468</v>
      </c>
      <c r="E242" s="241" t="s">
        <v>1469</v>
      </c>
      <c r="F242" s="238" t="s">
        <v>1470</v>
      </c>
      <c r="G242" s="238" t="s">
        <v>1410</v>
      </c>
    </row>
    <row r="243" spans="1:7" s="236" customFormat="1" ht="26.25" customHeight="1">
      <c r="A243" s="237">
        <v>41282</v>
      </c>
      <c r="B243" s="238" t="s">
        <v>1429</v>
      </c>
      <c r="C243" s="239" t="s">
        <v>1381</v>
      </c>
      <c r="D243" s="241" t="s">
        <v>1471</v>
      </c>
      <c r="E243" s="241" t="s">
        <v>1472</v>
      </c>
      <c r="F243" s="238"/>
      <c r="G243" s="238" t="s">
        <v>1439</v>
      </c>
    </row>
    <row r="244" spans="1:7" s="236" customFormat="1" ht="26.25" customHeight="1">
      <c r="A244" s="237">
        <v>41281</v>
      </c>
      <c r="B244" s="238" t="s">
        <v>1473</v>
      </c>
      <c r="C244" s="239" t="s">
        <v>1474</v>
      </c>
      <c r="D244" s="241" t="s">
        <v>1475</v>
      </c>
      <c r="E244" s="241" t="s">
        <v>1476</v>
      </c>
      <c r="F244" s="238"/>
      <c r="G244" s="238" t="s">
        <v>1371</v>
      </c>
    </row>
    <row r="245" spans="1:7" s="236" customFormat="1" ht="26.25" customHeight="1">
      <c r="A245" s="237">
        <v>41263</v>
      </c>
      <c r="B245" s="238" t="s">
        <v>1421</v>
      </c>
      <c r="C245" s="239" t="s">
        <v>1396</v>
      </c>
      <c r="D245" s="241" t="s">
        <v>1477</v>
      </c>
      <c r="E245" s="241" t="s">
        <v>1478</v>
      </c>
      <c r="F245" s="238"/>
      <c r="G245" s="238" t="s">
        <v>1479</v>
      </c>
    </row>
    <row r="246" spans="1:7" s="236" customFormat="1" ht="26.25" customHeight="1">
      <c r="A246" s="237">
        <v>41263</v>
      </c>
      <c r="B246" s="238" t="s">
        <v>1438</v>
      </c>
      <c r="C246" s="239" t="s">
        <v>1480</v>
      </c>
      <c r="D246" s="241" t="s">
        <v>1481</v>
      </c>
      <c r="E246" s="241" t="s">
        <v>1482</v>
      </c>
      <c r="F246" s="238"/>
      <c r="G246" s="238" t="s">
        <v>1483</v>
      </c>
    </row>
    <row r="247" spans="1:7" s="236" customFormat="1" ht="26.25" customHeight="1">
      <c r="A247" s="237">
        <v>41261</v>
      </c>
      <c r="B247" s="238" t="s">
        <v>1421</v>
      </c>
      <c r="C247" s="239" t="s">
        <v>1484</v>
      </c>
      <c r="D247" s="241" t="s">
        <v>1485</v>
      </c>
      <c r="E247" s="241" t="s">
        <v>1486</v>
      </c>
      <c r="F247" s="238"/>
      <c r="G247" s="238" t="s">
        <v>1487</v>
      </c>
    </row>
    <row r="248" spans="1:7" s="236" customFormat="1" ht="26.25" customHeight="1">
      <c r="A248" s="237">
        <v>41261</v>
      </c>
      <c r="B248" s="238" t="s">
        <v>1488</v>
      </c>
      <c r="C248" s="239" t="s">
        <v>1489</v>
      </c>
      <c r="D248" s="241" t="s">
        <v>1490</v>
      </c>
      <c r="E248" s="241" t="s">
        <v>1491</v>
      </c>
      <c r="F248" s="238"/>
      <c r="G248" s="238" t="s">
        <v>1492</v>
      </c>
    </row>
    <row r="249" spans="1:7" s="242" customFormat="1" ht="27" customHeight="1">
      <c r="A249" s="237">
        <v>41131</v>
      </c>
      <c r="B249" s="238" t="s">
        <v>1473</v>
      </c>
      <c r="C249" s="239" t="s">
        <v>1493</v>
      </c>
      <c r="D249" s="241" t="s">
        <v>1494</v>
      </c>
      <c r="E249" s="241" t="s">
        <v>1495</v>
      </c>
      <c r="F249" s="238"/>
      <c r="G249" s="238" t="s">
        <v>1496</v>
      </c>
    </row>
    <row r="250" spans="1:7" s="231" customFormat="1">
      <c r="A250" s="230"/>
      <c r="B250" s="230"/>
      <c r="C250" s="230"/>
      <c r="D250" s="243"/>
      <c r="G250" s="243"/>
    </row>
    <row r="251" spans="1:7" s="231" customFormat="1">
      <c r="A251" s="230"/>
      <c r="B251" s="230"/>
      <c r="C251" s="230"/>
      <c r="D251" s="243"/>
      <c r="G251" s="243"/>
    </row>
    <row r="252" spans="1:7" s="231" customFormat="1">
      <c r="A252" s="230"/>
      <c r="B252" s="230"/>
      <c r="C252" s="230"/>
      <c r="D252" s="243"/>
      <c r="G252" s="243"/>
    </row>
    <row r="253" spans="1:7" s="231" customFormat="1">
      <c r="A253" s="230"/>
      <c r="B253" s="230"/>
      <c r="C253" s="230"/>
      <c r="D253" s="243"/>
      <c r="G253" s="243"/>
    </row>
    <row r="254" spans="1:7" s="231" customFormat="1">
      <c r="A254" s="230"/>
      <c r="B254" s="230"/>
      <c r="C254" s="230"/>
      <c r="D254" s="243"/>
      <c r="G254" s="243"/>
    </row>
    <row r="255" spans="1:7" s="231" customFormat="1">
      <c r="A255" s="230"/>
      <c r="B255" s="230"/>
      <c r="C255" s="230"/>
      <c r="D255" s="243"/>
      <c r="G255" s="243"/>
    </row>
    <row r="256" spans="1:7" s="231" customFormat="1">
      <c r="A256" s="230"/>
      <c r="B256" s="230"/>
      <c r="C256" s="230"/>
      <c r="D256" s="243"/>
      <c r="G256" s="243"/>
    </row>
    <row r="257" spans="1:7" s="231" customFormat="1">
      <c r="A257" s="230"/>
      <c r="B257" s="230"/>
      <c r="C257" s="230"/>
      <c r="D257" s="243"/>
      <c r="G257" s="243"/>
    </row>
    <row r="258" spans="1:7" s="231" customFormat="1">
      <c r="A258" s="230"/>
      <c r="B258" s="230"/>
      <c r="C258" s="230"/>
      <c r="D258" s="243"/>
      <c r="G258" s="243"/>
    </row>
    <row r="259" spans="1:7" s="231" customFormat="1">
      <c r="A259" s="230"/>
      <c r="B259" s="230"/>
      <c r="C259" s="230"/>
      <c r="D259" s="243"/>
      <c r="G259" s="243"/>
    </row>
    <row r="260" spans="1:7" s="231" customFormat="1">
      <c r="A260" s="230"/>
      <c r="B260" s="230"/>
      <c r="C260" s="230"/>
      <c r="D260" s="243"/>
      <c r="G260" s="243"/>
    </row>
    <row r="261" spans="1:7" s="231" customFormat="1">
      <c r="A261" s="230"/>
      <c r="B261" s="230"/>
      <c r="C261" s="230"/>
      <c r="D261" s="243"/>
      <c r="G261" s="243"/>
    </row>
    <row r="262" spans="1:7" s="231" customFormat="1">
      <c r="A262" s="230"/>
      <c r="B262" s="230"/>
      <c r="C262" s="230"/>
      <c r="D262" s="243"/>
      <c r="G262" s="243"/>
    </row>
    <row r="263" spans="1:7" s="231" customFormat="1">
      <c r="A263" s="230"/>
      <c r="B263" s="230"/>
      <c r="C263" s="230"/>
      <c r="D263" s="243"/>
      <c r="G263" s="243"/>
    </row>
    <row r="264" spans="1:7" s="231" customFormat="1">
      <c r="A264" s="230"/>
      <c r="B264" s="230"/>
      <c r="C264" s="230"/>
      <c r="D264" s="243"/>
      <c r="G264" s="243"/>
    </row>
    <row r="265" spans="1:7" s="231" customFormat="1">
      <c r="A265" s="230"/>
      <c r="B265" s="230"/>
      <c r="C265" s="230"/>
      <c r="D265" s="243"/>
      <c r="G265" s="243"/>
    </row>
    <row r="266" spans="1:7" s="231" customFormat="1">
      <c r="A266" s="230"/>
      <c r="B266" s="230"/>
      <c r="C266" s="230"/>
      <c r="D266" s="243"/>
      <c r="G266" s="243"/>
    </row>
    <row r="267" spans="1:7" s="231" customFormat="1">
      <c r="A267" s="230"/>
      <c r="B267" s="230"/>
      <c r="C267" s="230"/>
      <c r="D267" s="243"/>
      <c r="G267" s="243"/>
    </row>
    <row r="268" spans="1:7" s="231" customFormat="1">
      <c r="A268" s="230"/>
      <c r="B268" s="230"/>
      <c r="C268" s="230"/>
      <c r="D268" s="243"/>
      <c r="G268" s="243"/>
    </row>
    <row r="269" spans="1:7" s="231" customFormat="1">
      <c r="A269" s="230"/>
      <c r="B269" s="230"/>
      <c r="C269" s="230"/>
      <c r="D269" s="243"/>
      <c r="G269" s="243"/>
    </row>
    <row r="270" spans="1:7" s="231" customFormat="1">
      <c r="A270" s="230"/>
      <c r="B270" s="230"/>
      <c r="C270" s="230"/>
      <c r="D270" s="243"/>
      <c r="G270" s="243"/>
    </row>
    <row r="271" spans="1:7" s="231" customFormat="1">
      <c r="A271" s="230"/>
      <c r="B271" s="230"/>
      <c r="C271" s="230"/>
      <c r="D271" s="243"/>
      <c r="G271" s="243"/>
    </row>
    <row r="272" spans="1:7" s="231" customFormat="1">
      <c r="A272" s="230"/>
      <c r="B272" s="230"/>
      <c r="C272" s="230"/>
      <c r="D272" s="243"/>
      <c r="G272" s="243"/>
    </row>
    <row r="273" spans="1:7" s="231" customFormat="1">
      <c r="A273" s="230"/>
      <c r="B273" s="230"/>
      <c r="C273" s="230"/>
      <c r="D273" s="243"/>
      <c r="G273" s="243"/>
    </row>
    <row r="274" spans="1:7" s="231" customFormat="1">
      <c r="A274" s="230"/>
      <c r="B274" s="230"/>
      <c r="C274" s="230"/>
      <c r="D274" s="243"/>
      <c r="G274" s="243"/>
    </row>
    <row r="275" spans="1:7" s="231" customFormat="1">
      <c r="A275" s="230"/>
      <c r="B275" s="230"/>
      <c r="C275" s="230"/>
      <c r="D275" s="243"/>
      <c r="G275" s="243"/>
    </row>
    <row r="276" spans="1:7" s="231" customFormat="1">
      <c r="A276" s="230"/>
      <c r="B276" s="230"/>
      <c r="C276" s="230"/>
      <c r="D276" s="243"/>
      <c r="G276" s="243"/>
    </row>
    <row r="277" spans="1:7" s="231" customFormat="1">
      <c r="A277" s="230"/>
      <c r="B277" s="230"/>
      <c r="C277" s="230"/>
      <c r="D277" s="243"/>
      <c r="G277" s="243"/>
    </row>
    <row r="278" spans="1:7" s="231" customFormat="1">
      <c r="A278" s="230"/>
      <c r="B278" s="230"/>
      <c r="C278" s="230"/>
      <c r="D278" s="243"/>
      <c r="G278" s="243"/>
    </row>
    <row r="279" spans="1:7" s="231" customFormat="1">
      <c r="A279" s="230"/>
      <c r="B279" s="230"/>
      <c r="C279" s="230"/>
      <c r="D279" s="243"/>
      <c r="G279" s="243"/>
    </row>
    <row r="280" spans="1:7" s="231" customFormat="1">
      <c r="A280" s="230"/>
      <c r="B280" s="230"/>
      <c r="C280" s="230"/>
      <c r="D280" s="243"/>
      <c r="G280" s="243"/>
    </row>
    <row r="281" spans="1:7" s="231" customFormat="1">
      <c r="A281" s="230"/>
      <c r="B281" s="230"/>
      <c r="C281" s="230"/>
      <c r="D281" s="243"/>
      <c r="G281" s="243"/>
    </row>
    <row r="282" spans="1:7" s="231" customFormat="1">
      <c r="A282" s="230"/>
      <c r="B282" s="230"/>
      <c r="C282" s="230"/>
      <c r="D282" s="243"/>
      <c r="G282" s="243"/>
    </row>
    <row r="283" spans="1:7" s="231" customFormat="1">
      <c r="A283" s="230"/>
      <c r="B283" s="230"/>
      <c r="C283" s="230"/>
      <c r="D283" s="243"/>
      <c r="G283" s="243"/>
    </row>
    <row r="284" spans="1:7" s="231" customFormat="1">
      <c r="A284" s="230"/>
      <c r="B284" s="230"/>
      <c r="C284" s="230"/>
      <c r="D284" s="243"/>
      <c r="G284" s="243"/>
    </row>
    <row r="285" spans="1:7" s="231" customFormat="1">
      <c r="A285" s="230"/>
      <c r="B285" s="230"/>
      <c r="C285" s="230"/>
      <c r="D285" s="243"/>
      <c r="G285" s="243"/>
    </row>
    <row r="286" spans="1:7" s="231" customFormat="1">
      <c r="A286" s="230"/>
      <c r="B286" s="230"/>
      <c r="C286" s="230"/>
      <c r="D286" s="243"/>
      <c r="G286" s="243"/>
    </row>
    <row r="287" spans="1:7" s="231" customFormat="1">
      <c r="A287" s="230"/>
      <c r="B287" s="230"/>
      <c r="C287" s="230"/>
      <c r="D287" s="243"/>
      <c r="G287" s="243"/>
    </row>
    <row r="288" spans="1:7" s="231" customFormat="1">
      <c r="A288" s="230"/>
      <c r="B288" s="230"/>
      <c r="C288" s="230"/>
      <c r="D288" s="243"/>
      <c r="G288" s="243"/>
    </row>
    <row r="289" spans="1:7" s="231" customFormat="1">
      <c r="A289" s="230"/>
      <c r="B289" s="230"/>
      <c r="C289" s="230"/>
      <c r="D289" s="243"/>
      <c r="G289" s="243"/>
    </row>
    <row r="290" spans="1:7" s="231" customFormat="1">
      <c r="A290" s="230"/>
      <c r="B290" s="230"/>
      <c r="C290" s="230"/>
      <c r="D290" s="243"/>
      <c r="G290" s="243"/>
    </row>
    <row r="291" spans="1:7" s="231" customFormat="1">
      <c r="A291" s="230"/>
      <c r="B291" s="230"/>
      <c r="C291" s="230"/>
      <c r="D291" s="243"/>
      <c r="G291" s="243"/>
    </row>
    <row r="292" spans="1:7" s="231" customFormat="1">
      <c r="A292" s="230"/>
      <c r="B292" s="230"/>
      <c r="C292" s="230"/>
      <c r="D292" s="243"/>
      <c r="G292" s="243"/>
    </row>
    <row r="293" spans="1:7" s="231" customFormat="1">
      <c r="A293" s="230"/>
      <c r="B293" s="230"/>
      <c r="C293" s="230"/>
      <c r="D293" s="243"/>
      <c r="G293" s="243"/>
    </row>
    <row r="294" spans="1:7" s="231" customFormat="1">
      <c r="A294" s="230"/>
      <c r="B294" s="230"/>
      <c r="C294" s="230"/>
      <c r="D294" s="243"/>
      <c r="G294" s="243"/>
    </row>
    <row r="295" spans="1:7" s="231" customFormat="1">
      <c r="A295" s="230"/>
      <c r="B295" s="230"/>
      <c r="C295" s="230"/>
      <c r="D295" s="243"/>
      <c r="G295" s="243"/>
    </row>
    <row r="296" spans="1:7" s="231" customFormat="1">
      <c r="A296" s="230"/>
      <c r="B296" s="230"/>
      <c r="C296" s="230"/>
      <c r="D296" s="243"/>
      <c r="G296" s="243"/>
    </row>
    <row r="297" spans="1:7" s="231" customFormat="1">
      <c r="A297" s="230"/>
      <c r="B297" s="230"/>
      <c r="C297" s="230"/>
      <c r="D297" s="243"/>
      <c r="G297" s="243"/>
    </row>
    <row r="298" spans="1:7" s="231" customFormat="1">
      <c r="A298" s="230"/>
      <c r="B298" s="230"/>
      <c r="C298" s="230"/>
      <c r="D298" s="243"/>
      <c r="G298" s="243"/>
    </row>
    <row r="299" spans="1:7" s="231" customFormat="1">
      <c r="A299" s="230"/>
      <c r="B299" s="230"/>
      <c r="C299" s="230"/>
      <c r="D299" s="243"/>
      <c r="G299" s="243"/>
    </row>
    <row r="300" spans="1:7" s="231" customFormat="1">
      <c r="A300" s="230"/>
      <c r="B300" s="230"/>
      <c r="C300" s="230"/>
      <c r="D300" s="243"/>
      <c r="G300" s="243"/>
    </row>
    <row r="301" spans="1:7" s="231" customFormat="1">
      <c r="A301" s="230"/>
      <c r="B301" s="230"/>
      <c r="C301" s="230"/>
      <c r="D301" s="243"/>
      <c r="G301" s="243"/>
    </row>
    <row r="302" spans="1:7" s="231" customFormat="1">
      <c r="A302" s="230"/>
      <c r="B302" s="230"/>
      <c r="C302" s="230"/>
      <c r="D302" s="243"/>
      <c r="G302" s="243"/>
    </row>
    <row r="303" spans="1:7" s="231" customFormat="1">
      <c r="A303" s="230"/>
      <c r="B303" s="230"/>
      <c r="C303" s="230"/>
      <c r="D303" s="243"/>
      <c r="G303" s="243"/>
    </row>
    <row r="304" spans="1:7" s="231" customFormat="1">
      <c r="A304" s="230"/>
      <c r="B304" s="230"/>
      <c r="C304" s="230"/>
      <c r="D304" s="243"/>
      <c r="G304" s="243"/>
    </row>
    <row r="305" spans="4:7">
      <c r="D305" s="243"/>
      <c r="G305" s="243"/>
    </row>
    <row r="306" spans="4:7">
      <c r="D306" s="243"/>
      <c r="G306" s="243"/>
    </row>
    <row r="307" spans="4:7">
      <c r="D307" s="243"/>
      <c r="G307" s="243"/>
    </row>
    <row r="308" spans="4:7">
      <c r="D308" s="243"/>
      <c r="G308" s="243"/>
    </row>
    <row r="309" spans="4:7">
      <c r="D309" s="243"/>
      <c r="G309" s="243"/>
    </row>
    <row r="310" spans="4:7">
      <c r="D310" s="243"/>
      <c r="G310" s="243"/>
    </row>
    <row r="311" spans="4:7">
      <c r="D311" s="243"/>
      <c r="G311" s="243"/>
    </row>
    <row r="312" spans="4:7">
      <c r="D312" s="243"/>
      <c r="G312" s="243"/>
    </row>
    <row r="313" spans="4:7">
      <c r="D313" s="243"/>
      <c r="G313" s="243"/>
    </row>
    <row r="314" spans="4:7">
      <c r="D314" s="243"/>
      <c r="G314" s="243"/>
    </row>
    <row r="315" spans="4:7">
      <c r="D315" s="243"/>
      <c r="G315" s="243"/>
    </row>
    <row r="316" spans="4:7">
      <c r="D316" s="243"/>
      <c r="G316" s="243"/>
    </row>
    <row r="317" spans="4:7">
      <c r="D317" s="243"/>
      <c r="G317" s="243"/>
    </row>
    <row r="318" spans="4:7">
      <c r="D318" s="243"/>
      <c r="G318" s="243"/>
    </row>
    <row r="319" spans="4:7">
      <c r="D319" s="243"/>
      <c r="G319" s="243"/>
    </row>
    <row r="320" spans="4:7">
      <c r="D320" s="243"/>
      <c r="G320" s="243"/>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52"/>
  <sheetViews>
    <sheetView zoomScale="115" zoomScaleNormal="115" workbookViewId="0">
      <selection activeCell="D7" sqref="D7"/>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2" t="s">
        <v>111</v>
      </c>
      <c r="C3" s="142" t="s">
        <v>174</v>
      </c>
      <c r="D3" s="32" t="s">
        <v>108</v>
      </c>
      <c r="E3" s="32" t="s">
        <v>169</v>
      </c>
    </row>
    <row r="4" spans="1:5" ht="26.25" customHeight="1">
      <c r="A4" s="260">
        <v>41902</v>
      </c>
      <c r="B4" s="275" t="s">
        <v>1810</v>
      </c>
      <c r="C4" s="206" t="s">
        <v>2576</v>
      </c>
      <c r="D4" s="301" t="s">
        <v>2575</v>
      </c>
      <c r="E4" s="294" t="s">
        <v>2577</v>
      </c>
    </row>
    <row r="5" spans="1:5" ht="26.25" customHeight="1">
      <c r="A5" s="260">
        <v>41901</v>
      </c>
      <c r="B5" s="265" t="s">
        <v>2131</v>
      </c>
      <c r="C5" s="206" t="s">
        <v>2584</v>
      </c>
      <c r="D5" s="301" t="s">
        <v>2585</v>
      </c>
      <c r="E5" s="294" t="s">
        <v>2586</v>
      </c>
    </row>
    <row r="6" spans="1:5" ht="26.25" customHeight="1">
      <c r="A6" s="260">
        <v>41900</v>
      </c>
      <c r="B6" s="265" t="s">
        <v>2145</v>
      </c>
      <c r="C6" s="206" t="s">
        <v>2582</v>
      </c>
      <c r="D6" s="301" t="s">
        <v>2581</v>
      </c>
      <c r="E6" s="295" t="s">
        <v>2583</v>
      </c>
    </row>
    <row r="7" spans="1:5" ht="26.25" customHeight="1">
      <c r="A7" s="260">
        <v>41900</v>
      </c>
      <c r="B7" s="247" t="s">
        <v>1560</v>
      </c>
      <c r="C7" s="206" t="s">
        <v>2578</v>
      </c>
      <c r="D7" s="301" t="s">
        <v>2579</v>
      </c>
      <c r="E7" s="295" t="s">
        <v>2580</v>
      </c>
    </row>
    <row r="8" spans="1:5" ht="26.25" customHeight="1">
      <c r="A8" s="260">
        <v>41900</v>
      </c>
      <c r="B8" s="265" t="s">
        <v>2084</v>
      </c>
      <c r="C8" s="206" t="s">
        <v>224</v>
      </c>
      <c r="D8" s="301" t="s">
        <v>2573</v>
      </c>
      <c r="E8" s="294" t="s">
        <v>2570</v>
      </c>
    </row>
    <row r="9" spans="1:5" ht="26.25" customHeight="1">
      <c r="A9" s="260">
        <v>41899</v>
      </c>
      <c r="B9" s="265" t="s">
        <v>2084</v>
      </c>
      <c r="C9" s="206" t="s">
        <v>224</v>
      </c>
      <c r="D9" s="301" t="s">
        <v>2569</v>
      </c>
      <c r="E9" s="294" t="s">
        <v>2572</v>
      </c>
    </row>
    <row r="10" spans="1:5" ht="26.25" customHeight="1">
      <c r="A10" s="260">
        <v>41899</v>
      </c>
      <c r="B10" s="247" t="s">
        <v>1627</v>
      </c>
      <c r="C10" s="206" t="s">
        <v>809</v>
      </c>
      <c r="D10" s="301" t="s">
        <v>2564</v>
      </c>
      <c r="E10" s="294" t="s">
        <v>2565</v>
      </c>
    </row>
    <row r="11" spans="1:5" ht="26.25" customHeight="1">
      <c r="A11" s="260">
        <v>41899</v>
      </c>
      <c r="B11" s="247" t="s">
        <v>1782</v>
      </c>
      <c r="C11" s="206" t="s">
        <v>2558</v>
      </c>
      <c r="D11" s="301" t="s">
        <v>2574</v>
      </c>
      <c r="E11" s="294" t="s">
        <v>2559</v>
      </c>
    </row>
    <row r="12" spans="1:5" ht="26.25" customHeight="1">
      <c r="A12" s="260">
        <v>41899</v>
      </c>
      <c r="B12" s="247" t="s">
        <v>1784</v>
      </c>
      <c r="C12" s="206" t="s">
        <v>2556</v>
      </c>
      <c r="D12" s="301" t="s">
        <v>2557</v>
      </c>
      <c r="E12" s="294" t="s">
        <v>2563</v>
      </c>
    </row>
    <row r="13" spans="1:5" ht="26.25" customHeight="1">
      <c r="A13" s="260">
        <v>41899</v>
      </c>
      <c r="B13" s="247" t="s">
        <v>1723</v>
      </c>
      <c r="C13" s="206" t="s">
        <v>2543</v>
      </c>
      <c r="D13" s="301" t="s">
        <v>2544</v>
      </c>
      <c r="E13" s="294" t="s">
        <v>2545</v>
      </c>
    </row>
    <row r="14" spans="1:5" ht="26.25" customHeight="1">
      <c r="A14" s="260">
        <v>41899</v>
      </c>
      <c r="B14" s="247" t="s">
        <v>1634</v>
      </c>
      <c r="C14" s="206" t="s">
        <v>2553</v>
      </c>
      <c r="D14" s="301" t="s">
        <v>2552</v>
      </c>
      <c r="E14" s="294" t="s">
        <v>2554</v>
      </c>
    </row>
    <row r="15" spans="1:5" ht="26.25" customHeight="1">
      <c r="A15" s="260">
        <v>41899</v>
      </c>
      <c r="B15" s="247" t="s">
        <v>1288</v>
      </c>
      <c r="C15" s="206" t="s">
        <v>2549</v>
      </c>
      <c r="D15" s="301" t="s">
        <v>2550</v>
      </c>
      <c r="E15" s="294" t="s">
        <v>2551</v>
      </c>
    </row>
    <row r="16" spans="1:5" ht="26.25" customHeight="1">
      <c r="A16" s="260">
        <v>41899</v>
      </c>
      <c r="B16" s="247" t="s">
        <v>243</v>
      </c>
      <c r="C16" s="206" t="s">
        <v>2546</v>
      </c>
      <c r="D16" s="301" t="s">
        <v>2547</v>
      </c>
      <c r="E16" s="294" t="s">
        <v>2548</v>
      </c>
    </row>
    <row r="17" spans="1:5" ht="26.25" customHeight="1">
      <c r="A17" s="260">
        <v>41898</v>
      </c>
      <c r="B17" s="222" t="s">
        <v>132</v>
      </c>
      <c r="C17" s="206" t="s">
        <v>2566</v>
      </c>
      <c r="D17" s="301" t="s">
        <v>2567</v>
      </c>
      <c r="E17" s="294" t="s">
        <v>2568</v>
      </c>
    </row>
    <row r="18" spans="1:5" ht="26.25" customHeight="1">
      <c r="A18" s="260">
        <v>41898</v>
      </c>
      <c r="B18" s="247" t="s">
        <v>1760</v>
      </c>
      <c r="C18" s="206" t="s">
        <v>2560</v>
      </c>
      <c r="D18" s="301" t="s">
        <v>2561</v>
      </c>
      <c r="E18" s="294" t="s">
        <v>2562</v>
      </c>
    </row>
    <row r="19" spans="1:5" ht="26.25" customHeight="1">
      <c r="A19" s="260">
        <v>41898</v>
      </c>
      <c r="B19" s="265" t="s">
        <v>2084</v>
      </c>
      <c r="C19" s="206" t="s">
        <v>2555</v>
      </c>
      <c r="D19" s="301" t="s">
        <v>893</v>
      </c>
      <c r="E19" s="294" t="s">
        <v>2571</v>
      </c>
    </row>
    <row r="20" spans="1:5" ht="26.25" customHeight="1">
      <c r="A20" s="260">
        <v>41894</v>
      </c>
      <c r="B20" s="247" t="s">
        <v>2417</v>
      </c>
      <c r="C20" s="206" t="s">
        <v>2537</v>
      </c>
      <c r="D20" s="301" t="s">
        <v>2538</v>
      </c>
      <c r="E20" s="295" t="s">
        <v>2539</v>
      </c>
    </row>
    <row r="21" spans="1:5" ht="26.25" customHeight="1">
      <c r="A21" s="260">
        <v>41893</v>
      </c>
      <c r="B21" s="247" t="s">
        <v>2530</v>
      </c>
      <c r="C21" s="206" t="s">
        <v>1137</v>
      </c>
      <c r="D21" s="301" t="s">
        <v>2531</v>
      </c>
      <c r="E21" s="294" t="s">
        <v>2532</v>
      </c>
    </row>
    <row r="22" spans="1:5" ht="26.25" customHeight="1">
      <c r="A22" s="260">
        <v>41893</v>
      </c>
      <c r="B22" s="265" t="s">
        <v>2145</v>
      </c>
      <c r="C22" s="206" t="s">
        <v>2524</v>
      </c>
      <c r="D22" s="301" t="s">
        <v>2536</v>
      </c>
      <c r="E22" s="294" t="s">
        <v>2525</v>
      </c>
    </row>
    <row r="23" spans="1:5" ht="26.25" customHeight="1">
      <c r="A23" s="260">
        <v>41893</v>
      </c>
      <c r="B23" s="247" t="s">
        <v>2402</v>
      </c>
      <c r="C23" s="206" t="s">
        <v>2515</v>
      </c>
      <c r="D23" s="301" t="s">
        <v>2516</v>
      </c>
      <c r="E23" s="294" t="s">
        <v>2517</v>
      </c>
    </row>
    <row r="24" spans="1:5" ht="26.25" customHeight="1">
      <c r="A24" s="260">
        <v>41892</v>
      </c>
      <c r="B24" s="247" t="s">
        <v>2527</v>
      </c>
      <c r="C24" s="206" t="s">
        <v>2518</v>
      </c>
      <c r="D24" s="301" t="s">
        <v>2519</v>
      </c>
      <c r="E24" s="295" t="s">
        <v>2520</v>
      </c>
    </row>
    <row r="25" spans="1:5" ht="26.25" customHeight="1">
      <c r="A25" s="260">
        <v>41892</v>
      </c>
      <c r="B25" s="247" t="s">
        <v>2528</v>
      </c>
      <c r="C25" s="206" t="s">
        <v>896</v>
      </c>
      <c r="D25" s="301" t="s">
        <v>2523</v>
      </c>
      <c r="E25" s="294" t="s">
        <v>2526</v>
      </c>
    </row>
    <row r="26" spans="1:5" ht="26.25" customHeight="1">
      <c r="A26" s="260">
        <v>41891</v>
      </c>
      <c r="B26" s="247" t="s">
        <v>2529</v>
      </c>
      <c r="C26" s="206" t="s">
        <v>815</v>
      </c>
      <c r="D26" s="301" t="s">
        <v>2521</v>
      </c>
      <c r="E26" s="294" t="s">
        <v>2522</v>
      </c>
    </row>
    <row r="27" spans="1:5" ht="26.25" customHeight="1">
      <c r="A27" s="260">
        <v>41891</v>
      </c>
      <c r="B27" s="247" t="s">
        <v>2534</v>
      </c>
      <c r="C27" s="206" t="s">
        <v>2533</v>
      </c>
      <c r="D27" s="301" t="s">
        <v>2523</v>
      </c>
      <c r="E27" s="294" t="s">
        <v>2535</v>
      </c>
    </row>
    <row r="28" spans="1:5" ht="26.25" customHeight="1">
      <c r="A28" s="260">
        <v>41887</v>
      </c>
      <c r="B28" s="247" t="s">
        <v>1560</v>
      </c>
      <c r="C28" s="206" t="s">
        <v>2462</v>
      </c>
      <c r="D28" s="299" t="s">
        <v>2476</v>
      </c>
      <c r="E28" s="294" t="s">
        <v>2477</v>
      </c>
    </row>
    <row r="29" spans="1:5" ht="26.25" customHeight="1">
      <c r="A29" s="260">
        <v>41886</v>
      </c>
      <c r="B29" s="247" t="s">
        <v>243</v>
      </c>
      <c r="C29" s="206" t="s">
        <v>2464</v>
      </c>
      <c r="D29" s="294" t="s">
        <v>2463</v>
      </c>
      <c r="E29" s="294" t="s">
        <v>2465</v>
      </c>
    </row>
    <row r="30" spans="1:5" ht="26.25" customHeight="1">
      <c r="A30" s="260">
        <v>41886</v>
      </c>
      <c r="B30" s="247" t="s">
        <v>662</v>
      </c>
      <c r="C30" s="206" t="s">
        <v>2466</v>
      </c>
      <c r="D30" s="294" t="s">
        <v>2467</v>
      </c>
      <c r="E30" s="294" t="s">
        <v>2468</v>
      </c>
    </row>
    <row r="31" spans="1:5" ht="26.25" customHeight="1">
      <c r="A31" s="260">
        <v>41886</v>
      </c>
      <c r="B31" s="247" t="s">
        <v>2471</v>
      </c>
      <c r="C31" s="206" t="s">
        <v>2470</v>
      </c>
      <c r="D31" s="294" t="s">
        <v>2472</v>
      </c>
      <c r="E31" s="294" t="s">
        <v>2469</v>
      </c>
    </row>
    <row r="32" spans="1:5" ht="26.25" customHeight="1">
      <c r="A32" s="260">
        <v>41885</v>
      </c>
      <c r="B32" s="247" t="s">
        <v>1760</v>
      </c>
      <c r="C32" s="206" t="s">
        <v>2474</v>
      </c>
      <c r="D32" s="294" t="s">
        <v>2473</v>
      </c>
      <c r="E32" s="294" t="s">
        <v>2475</v>
      </c>
    </row>
    <row r="33" spans="1:5" ht="26.25" customHeight="1">
      <c r="A33" s="260">
        <v>41881</v>
      </c>
      <c r="B33" s="247" t="s">
        <v>2395</v>
      </c>
      <c r="C33" s="206" t="s">
        <v>2396</v>
      </c>
      <c r="D33" s="294" t="s">
        <v>2397</v>
      </c>
      <c r="E33" s="294" t="s">
        <v>2398</v>
      </c>
    </row>
    <row r="34" spans="1:5" ht="26.25" customHeight="1">
      <c r="A34" s="260">
        <v>41881</v>
      </c>
      <c r="B34" s="247" t="s">
        <v>2399</v>
      </c>
      <c r="C34" s="206" t="s">
        <v>2400</v>
      </c>
      <c r="D34" s="294" t="s">
        <v>2397</v>
      </c>
      <c r="E34" s="294" t="s">
        <v>2401</v>
      </c>
    </row>
    <row r="35" spans="1:5" ht="26.25" customHeight="1">
      <c r="A35" s="260">
        <v>41881</v>
      </c>
      <c r="B35" s="247" t="s">
        <v>2402</v>
      </c>
      <c r="C35" s="206" t="s">
        <v>2403</v>
      </c>
      <c r="D35" s="294" t="s">
        <v>2397</v>
      </c>
      <c r="E35" s="294" t="s">
        <v>2404</v>
      </c>
    </row>
    <row r="36" spans="1:5" ht="26.25" customHeight="1">
      <c r="A36" s="260">
        <v>41881</v>
      </c>
      <c r="B36" s="247" t="s">
        <v>2417</v>
      </c>
      <c r="C36" s="206" t="s">
        <v>2405</v>
      </c>
      <c r="D36" s="294" t="s">
        <v>2397</v>
      </c>
      <c r="E36" s="294" t="s">
        <v>2406</v>
      </c>
    </row>
    <row r="37" spans="1:5" ht="26.25" customHeight="1">
      <c r="A37" s="260">
        <v>41881</v>
      </c>
      <c r="B37" s="247" t="s">
        <v>2419</v>
      </c>
      <c r="C37" s="206" t="s">
        <v>2418</v>
      </c>
      <c r="D37" s="294" t="s">
        <v>2397</v>
      </c>
      <c r="E37" s="294" t="s">
        <v>2420</v>
      </c>
    </row>
    <row r="38" spans="1:5" ht="26.25" customHeight="1">
      <c r="A38" s="260">
        <v>41879</v>
      </c>
      <c r="B38" s="247" t="s">
        <v>2407</v>
      </c>
      <c r="C38" s="206" t="s">
        <v>2445</v>
      </c>
      <c r="D38" s="294" t="s">
        <v>2397</v>
      </c>
      <c r="E38" s="294" t="s">
        <v>2446</v>
      </c>
    </row>
    <row r="39" spans="1:5" ht="26.25" customHeight="1">
      <c r="A39" s="260">
        <v>41879</v>
      </c>
      <c r="B39" s="247" t="s">
        <v>2407</v>
      </c>
      <c r="C39" s="206" t="s">
        <v>2408</v>
      </c>
      <c r="D39" s="294" t="s">
        <v>2409</v>
      </c>
      <c r="E39" s="294" t="s">
        <v>2447</v>
      </c>
    </row>
    <row r="40" spans="1:5" ht="26.25" customHeight="1">
      <c r="A40" s="260">
        <v>41879</v>
      </c>
      <c r="B40" s="247" t="s">
        <v>2422</v>
      </c>
      <c r="C40" s="206" t="s">
        <v>2448</v>
      </c>
      <c r="D40" s="294" t="s">
        <v>2397</v>
      </c>
      <c r="E40" s="294" t="s">
        <v>2423</v>
      </c>
    </row>
    <row r="41" spans="1:5" ht="26.25" customHeight="1">
      <c r="A41" s="260">
        <v>41878</v>
      </c>
      <c r="B41" s="247" t="s">
        <v>2169</v>
      </c>
      <c r="C41" s="206" t="s">
        <v>2424</v>
      </c>
      <c r="D41" s="294" t="s">
        <v>2397</v>
      </c>
      <c r="E41" s="294" t="s">
        <v>2425</v>
      </c>
    </row>
    <row r="42" spans="1:5" ht="26.25" customHeight="1">
      <c r="A42" s="260">
        <v>41877</v>
      </c>
      <c r="B42" s="247" t="s">
        <v>2422</v>
      </c>
      <c r="C42" s="206" t="s">
        <v>2421</v>
      </c>
      <c r="D42" s="294" t="s">
        <v>2426</v>
      </c>
      <c r="E42" s="294" t="s">
        <v>2449</v>
      </c>
    </row>
    <row r="43" spans="1:5" ht="26.25" customHeight="1">
      <c r="A43" s="260">
        <v>41877</v>
      </c>
      <c r="B43" s="247" t="s">
        <v>1627</v>
      </c>
      <c r="C43" s="206" t="s">
        <v>2427</v>
      </c>
      <c r="D43" s="294" t="s">
        <v>2397</v>
      </c>
      <c r="E43" s="294" t="s">
        <v>2428</v>
      </c>
    </row>
    <row r="44" spans="1:5" ht="26.25" customHeight="1">
      <c r="A44" s="260">
        <v>41877</v>
      </c>
      <c r="B44" s="210" t="s">
        <v>37</v>
      </c>
      <c r="C44" s="206" t="s">
        <v>2410</v>
      </c>
      <c r="D44" s="294" t="s">
        <v>2411</v>
      </c>
      <c r="E44" s="294" t="s">
        <v>2412</v>
      </c>
    </row>
    <row r="45" spans="1:5" ht="26.25" customHeight="1">
      <c r="A45" s="260">
        <v>41877</v>
      </c>
      <c r="B45" s="247" t="s">
        <v>2413</v>
      </c>
      <c r="C45" s="206" t="s">
        <v>2414</v>
      </c>
      <c r="D45" s="294" t="s">
        <v>2415</v>
      </c>
      <c r="E45" s="294" t="s">
        <v>2416</v>
      </c>
    </row>
    <row r="46" spans="1:5" ht="26.25" customHeight="1">
      <c r="A46" s="260">
        <v>41876</v>
      </c>
      <c r="B46" s="265" t="s">
        <v>2084</v>
      </c>
      <c r="C46" s="206" t="s">
        <v>2368</v>
      </c>
      <c r="D46" s="294" t="s">
        <v>2369</v>
      </c>
      <c r="E46" s="294" t="s">
        <v>2370</v>
      </c>
    </row>
    <row r="47" spans="1:5" ht="26.25" customHeight="1">
      <c r="A47" s="260">
        <v>41874</v>
      </c>
      <c r="B47" s="265" t="s">
        <v>2145</v>
      </c>
      <c r="C47" s="206" t="s">
        <v>2384</v>
      </c>
      <c r="D47" s="294" t="s">
        <v>2385</v>
      </c>
      <c r="E47" s="294" t="s">
        <v>2386</v>
      </c>
    </row>
    <row r="48" spans="1:5" ht="26.25" customHeight="1">
      <c r="A48" s="260">
        <v>41873</v>
      </c>
      <c r="B48" s="247" t="s">
        <v>1784</v>
      </c>
      <c r="C48" s="206" t="s">
        <v>692</v>
      </c>
      <c r="D48" s="294" t="s">
        <v>2371</v>
      </c>
      <c r="E48" s="294" t="s">
        <v>2372</v>
      </c>
    </row>
    <row r="49" spans="1:5" ht="26.25" customHeight="1">
      <c r="A49" s="260">
        <v>41873</v>
      </c>
      <c r="B49" s="247" t="s">
        <v>2375</v>
      </c>
      <c r="C49" s="206" t="s">
        <v>2373</v>
      </c>
      <c r="D49" s="294" t="s">
        <v>2068</v>
      </c>
      <c r="E49" s="294" t="s">
        <v>2374</v>
      </c>
    </row>
    <row r="50" spans="1:5" ht="26.25" customHeight="1">
      <c r="A50" s="260">
        <v>41873</v>
      </c>
      <c r="B50" s="265" t="s">
        <v>2088</v>
      </c>
      <c r="C50" s="206" t="s">
        <v>2388</v>
      </c>
      <c r="D50" s="294" t="s">
        <v>2068</v>
      </c>
      <c r="E50" s="294" t="s">
        <v>2389</v>
      </c>
    </row>
    <row r="51" spans="1:5" ht="26.25" customHeight="1">
      <c r="A51" s="260">
        <v>41872</v>
      </c>
      <c r="B51" s="247" t="s">
        <v>1784</v>
      </c>
      <c r="C51" s="206" t="s">
        <v>2377</v>
      </c>
      <c r="D51" s="294" t="s">
        <v>2376</v>
      </c>
      <c r="E51" s="295" t="s">
        <v>2378</v>
      </c>
    </row>
    <row r="52" spans="1:5" ht="26.25" customHeight="1">
      <c r="A52" s="260">
        <v>41872</v>
      </c>
      <c r="B52" s="247" t="s">
        <v>2381</v>
      </c>
      <c r="C52" s="206" t="s">
        <v>2380</v>
      </c>
      <c r="D52" s="294" t="s">
        <v>2379</v>
      </c>
      <c r="E52" s="295" t="s">
        <v>2387</v>
      </c>
    </row>
    <row r="53" spans="1:5" ht="26.25" customHeight="1">
      <c r="A53" s="260">
        <v>41872</v>
      </c>
      <c r="B53" s="265" t="s">
        <v>2145</v>
      </c>
      <c r="C53" s="206" t="s">
        <v>2390</v>
      </c>
      <c r="D53" s="294" t="s">
        <v>2068</v>
      </c>
      <c r="E53" s="295" t="s">
        <v>2391</v>
      </c>
    </row>
    <row r="54" spans="1:5" ht="26.25" customHeight="1">
      <c r="A54" s="260">
        <v>41872</v>
      </c>
      <c r="B54" s="265" t="s">
        <v>2131</v>
      </c>
      <c r="C54" s="206" t="s">
        <v>2392</v>
      </c>
      <c r="D54" s="294" t="s">
        <v>2393</v>
      </c>
      <c r="E54" s="295" t="s">
        <v>2394</v>
      </c>
    </row>
    <row r="55" spans="1:5" ht="26.25" customHeight="1">
      <c r="A55" s="260">
        <v>41870</v>
      </c>
      <c r="B55" s="210" t="s">
        <v>273</v>
      </c>
      <c r="C55" s="206" t="s">
        <v>2382</v>
      </c>
      <c r="D55" s="294" t="s">
        <v>2068</v>
      </c>
      <c r="E55" s="294" t="s">
        <v>2383</v>
      </c>
    </row>
    <row r="56" spans="1:5" ht="26.25" customHeight="1">
      <c r="A56" s="260">
        <v>41867</v>
      </c>
      <c r="B56" s="210" t="s">
        <v>39</v>
      </c>
      <c r="C56" s="206" t="s">
        <v>2330</v>
      </c>
      <c r="D56" s="294" t="s">
        <v>2331</v>
      </c>
      <c r="E56" s="295" t="s">
        <v>2332</v>
      </c>
    </row>
    <row r="57" spans="1:5" ht="26.25" customHeight="1">
      <c r="A57" s="260">
        <v>41867</v>
      </c>
      <c r="B57" s="247" t="s">
        <v>1784</v>
      </c>
      <c r="C57" s="206" t="s">
        <v>2333</v>
      </c>
      <c r="D57" s="294" t="s">
        <v>2334</v>
      </c>
      <c r="E57" s="294" t="s">
        <v>2335</v>
      </c>
    </row>
    <row r="58" spans="1:5" ht="26.25" customHeight="1">
      <c r="A58" s="260">
        <v>41867</v>
      </c>
      <c r="B58" s="222" t="s">
        <v>53</v>
      </c>
      <c r="C58" s="206" t="s">
        <v>2336</v>
      </c>
      <c r="D58" s="294" t="s">
        <v>2337</v>
      </c>
      <c r="E58" s="295" t="s">
        <v>2338</v>
      </c>
    </row>
    <row r="59" spans="1:5" ht="26.25" customHeight="1">
      <c r="A59" s="260">
        <v>41866</v>
      </c>
      <c r="B59" s="247" t="s">
        <v>1627</v>
      </c>
      <c r="C59" s="206" t="s">
        <v>2327</v>
      </c>
      <c r="D59" s="294" t="s">
        <v>2328</v>
      </c>
      <c r="E59" s="295" t="s">
        <v>2329</v>
      </c>
    </row>
    <row r="60" spans="1:5" ht="26.25" customHeight="1">
      <c r="A60" s="260">
        <v>41866</v>
      </c>
      <c r="B60" s="210" t="s">
        <v>39</v>
      </c>
      <c r="C60" s="206" t="s">
        <v>2311</v>
      </c>
      <c r="D60" s="294" t="s">
        <v>2068</v>
      </c>
      <c r="E60" s="295" t="s">
        <v>2312</v>
      </c>
    </row>
    <row r="61" spans="1:5" ht="26.25" customHeight="1">
      <c r="A61" s="260">
        <v>41866</v>
      </c>
      <c r="B61" s="247" t="s">
        <v>2074</v>
      </c>
      <c r="C61" s="206" t="s">
        <v>2314</v>
      </c>
      <c r="D61" s="294" t="s">
        <v>2313</v>
      </c>
      <c r="E61" s="294" t="s">
        <v>2315</v>
      </c>
    </row>
    <row r="62" spans="1:5" ht="26.25" customHeight="1">
      <c r="A62" s="260">
        <v>41866</v>
      </c>
      <c r="B62" s="247" t="s">
        <v>1784</v>
      </c>
      <c r="C62" s="206" t="s">
        <v>2317</v>
      </c>
      <c r="D62" s="294" t="s">
        <v>2316</v>
      </c>
      <c r="E62" s="295" t="s">
        <v>2318</v>
      </c>
    </row>
    <row r="63" spans="1:5" ht="26.25" customHeight="1">
      <c r="A63" s="260">
        <v>41865</v>
      </c>
      <c r="B63" s="265" t="s">
        <v>2088</v>
      </c>
      <c r="C63" s="206" t="s">
        <v>2320</v>
      </c>
      <c r="D63" s="294" t="s">
        <v>2319</v>
      </c>
      <c r="E63" s="295" t="s">
        <v>2321</v>
      </c>
    </row>
    <row r="64" spans="1:5" ht="26.25" customHeight="1">
      <c r="A64" s="260">
        <v>41865</v>
      </c>
      <c r="B64" s="222" t="s">
        <v>558</v>
      </c>
      <c r="C64" s="206" t="s">
        <v>2323</v>
      </c>
      <c r="D64" s="294" t="s">
        <v>2322</v>
      </c>
      <c r="E64" s="295" t="s">
        <v>2324</v>
      </c>
    </row>
    <row r="65" spans="1:5" ht="26.25" customHeight="1">
      <c r="A65" s="260">
        <v>41865</v>
      </c>
      <c r="B65" s="222" t="s">
        <v>53</v>
      </c>
      <c r="C65" s="206" t="s">
        <v>1137</v>
      </c>
      <c r="D65" s="294" t="s">
        <v>2325</v>
      </c>
      <c r="E65" s="294" t="s">
        <v>2326</v>
      </c>
    </row>
    <row r="66" spans="1:5" ht="26.25" customHeight="1">
      <c r="A66" s="260">
        <v>41863</v>
      </c>
      <c r="B66" s="222" t="s">
        <v>558</v>
      </c>
      <c r="C66" s="206" t="s">
        <v>2288</v>
      </c>
      <c r="D66" s="294" t="s">
        <v>2289</v>
      </c>
      <c r="E66" s="295" t="s">
        <v>2290</v>
      </c>
    </row>
    <row r="67" spans="1:5" ht="26.25" customHeight="1">
      <c r="A67" s="260">
        <v>41863</v>
      </c>
      <c r="B67" s="210" t="s">
        <v>69</v>
      </c>
      <c r="C67" s="206" t="s">
        <v>2287</v>
      </c>
      <c r="D67" s="294" t="s">
        <v>2068</v>
      </c>
      <c r="E67" s="295" t="s">
        <v>2286</v>
      </c>
    </row>
    <row r="68" spans="1:5" ht="26.25" customHeight="1">
      <c r="A68" s="260">
        <v>41863</v>
      </c>
      <c r="B68" s="247" t="s">
        <v>310</v>
      </c>
      <c r="C68" s="206" t="s">
        <v>2283</v>
      </c>
      <c r="D68" s="294" t="s">
        <v>2068</v>
      </c>
      <c r="E68" s="295" t="s">
        <v>2285</v>
      </c>
    </row>
    <row r="69" spans="1:5" ht="26.25" customHeight="1">
      <c r="A69" s="260">
        <v>41860</v>
      </c>
      <c r="B69" s="210" t="s">
        <v>37</v>
      </c>
      <c r="C69" s="206" t="s">
        <v>2067</v>
      </c>
      <c r="D69" s="294" t="s">
        <v>2068</v>
      </c>
      <c r="E69" s="295" t="s">
        <v>2069</v>
      </c>
    </row>
    <row r="70" spans="1:5" ht="26.25" customHeight="1">
      <c r="A70" s="260">
        <v>41860</v>
      </c>
      <c r="B70" s="210" t="s">
        <v>2070</v>
      </c>
      <c r="C70" s="206" t="s">
        <v>2071</v>
      </c>
      <c r="D70" s="294" t="s">
        <v>2072</v>
      </c>
      <c r="E70" s="294" t="s">
        <v>2073</v>
      </c>
    </row>
    <row r="71" spans="1:5" ht="26.25" customHeight="1">
      <c r="A71" s="260">
        <v>41860</v>
      </c>
      <c r="B71" s="247" t="s">
        <v>2074</v>
      </c>
      <c r="C71" s="206" t="s">
        <v>2075</v>
      </c>
      <c r="D71" s="294" t="s">
        <v>2076</v>
      </c>
      <c r="E71" s="295" t="s">
        <v>2077</v>
      </c>
    </row>
    <row r="72" spans="1:5" ht="26.25" customHeight="1">
      <c r="A72" s="260">
        <v>41859</v>
      </c>
      <c r="B72" s="222" t="s">
        <v>53</v>
      </c>
      <c r="C72" s="206" t="s">
        <v>2078</v>
      </c>
      <c r="D72" s="294" t="s">
        <v>2079</v>
      </c>
      <c r="E72" s="295" t="s">
        <v>2080</v>
      </c>
    </row>
    <row r="73" spans="1:5" ht="26.25" customHeight="1">
      <c r="A73" s="260">
        <v>41859</v>
      </c>
      <c r="B73" s="247" t="s">
        <v>58</v>
      </c>
      <c r="C73" s="206" t="s">
        <v>2081</v>
      </c>
      <c r="D73" s="294" t="s">
        <v>2079</v>
      </c>
      <c r="E73" s="294" t="s">
        <v>2082</v>
      </c>
    </row>
    <row r="74" spans="1:5" ht="26.25" customHeight="1">
      <c r="A74" s="260">
        <v>41859</v>
      </c>
      <c r="B74" s="210" t="s">
        <v>43</v>
      </c>
      <c r="C74" s="206" t="s">
        <v>2083</v>
      </c>
      <c r="D74" s="294" t="s">
        <v>2079</v>
      </c>
      <c r="E74" s="294" t="s">
        <v>2284</v>
      </c>
    </row>
    <row r="75" spans="1:5" ht="26.25" customHeight="1">
      <c r="A75" s="260">
        <v>41858</v>
      </c>
      <c r="B75" s="265" t="s">
        <v>2084</v>
      </c>
      <c r="C75" s="206" t="s">
        <v>2085</v>
      </c>
      <c r="D75" s="294" t="s">
        <v>2086</v>
      </c>
      <c r="E75" s="296" t="s">
        <v>2087</v>
      </c>
    </row>
    <row r="76" spans="1:5" ht="26.25" customHeight="1">
      <c r="A76" s="260">
        <v>41858</v>
      </c>
      <c r="B76" s="265" t="s">
        <v>2088</v>
      </c>
      <c r="C76" s="206" t="s">
        <v>2089</v>
      </c>
      <c r="D76" s="294" t="s">
        <v>2090</v>
      </c>
      <c r="E76" s="295" t="s">
        <v>2091</v>
      </c>
    </row>
    <row r="77" spans="1:5" ht="26.25" customHeight="1">
      <c r="A77" s="260">
        <v>41857</v>
      </c>
      <c r="B77" s="222" t="s">
        <v>2092</v>
      </c>
      <c r="C77" s="206" t="s">
        <v>2093</v>
      </c>
      <c r="D77" s="294" t="s">
        <v>2086</v>
      </c>
      <c r="E77" s="294" t="s">
        <v>2094</v>
      </c>
    </row>
    <row r="78" spans="1:5" ht="26.25" customHeight="1">
      <c r="A78" s="260">
        <v>41856</v>
      </c>
      <c r="B78" s="265" t="s">
        <v>2095</v>
      </c>
      <c r="C78" s="206" t="s">
        <v>2096</v>
      </c>
      <c r="D78" s="294" t="s">
        <v>2097</v>
      </c>
      <c r="E78" s="294" t="s">
        <v>2098</v>
      </c>
    </row>
    <row r="79" spans="1:5" ht="26.25" customHeight="1">
      <c r="A79" s="260">
        <v>41856</v>
      </c>
      <c r="B79" s="265" t="s">
        <v>2099</v>
      </c>
      <c r="C79" s="206" t="s">
        <v>2100</v>
      </c>
      <c r="D79" s="294" t="s">
        <v>2101</v>
      </c>
      <c r="E79" s="294" t="s">
        <v>2102</v>
      </c>
    </row>
    <row r="80" spans="1:5" ht="26.25" customHeight="1">
      <c r="A80" s="260">
        <v>41855</v>
      </c>
      <c r="B80" s="210" t="s">
        <v>2103</v>
      </c>
      <c r="C80" s="206" t="s">
        <v>2104</v>
      </c>
      <c r="D80" s="294" t="s">
        <v>2076</v>
      </c>
      <c r="E80" s="295" t="s">
        <v>2105</v>
      </c>
    </row>
    <row r="81" spans="1:5" ht="26.25" customHeight="1">
      <c r="A81" s="260">
        <v>41855</v>
      </c>
      <c r="B81" s="222" t="s">
        <v>53</v>
      </c>
      <c r="C81" s="206" t="s">
        <v>2078</v>
      </c>
      <c r="D81" s="294" t="s">
        <v>2106</v>
      </c>
      <c r="E81" s="295" t="s">
        <v>2107</v>
      </c>
    </row>
    <row r="82" spans="1:5" ht="26.25" customHeight="1">
      <c r="A82" s="260">
        <v>41852</v>
      </c>
      <c r="B82" s="265" t="s">
        <v>2088</v>
      </c>
      <c r="C82" s="206" t="s">
        <v>2108</v>
      </c>
      <c r="D82" s="294" t="s">
        <v>2109</v>
      </c>
      <c r="E82" s="295" t="s">
        <v>2110</v>
      </c>
    </row>
    <row r="83" spans="1:5" ht="26.25" customHeight="1">
      <c r="A83" s="260">
        <v>41852</v>
      </c>
      <c r="B83" s="265" t="s">
        <v>2088</v>
      </c>
      <c r="C83" s="206" t="s">
        <v>2108</v>
      </c>
      <c r="D83" s="294" t="s">
        <v>2111</v>
      </c>
      <c r="E83" s="295" t="s">
        <v>2112</v>
      </c>
    </row>
    <row r="84" spans="1:5" ht="26.25" customHeight="1">
      <c r="A84" s="260">
        <v>41852</v>
      </c>
      <c r="B84" s="265" t="s">
        <v>2088</v>
      </c>
      <c r="C84" s="206" t="s">
        <v>2113</v>
      </c>
      <c r="D84" s="294" t="s">
        <v>2114</v>
      </c>
      <c r="E84" s="295" t="s">
        <v>2115</v>
      </c>
    </row>
    <row r="85" spans="1:5" ht="26.25" customHeight="1">
      <c r="A85" s="260">
        <v>41851</v>
      </c>
      <c r="B85" s="247" t="s">
        <v>2116</v>
      </c>
      <c r="C85" s="206" t="s">
        <v>2117</v>
      </c>
      <c r="D85" s="294" t="s">
        <v>2118</v>
      </c>
      <c r="E85" s="295" t="s">
        <v>2119</v>
      </c>
    </row>
    <row r="86" spans="1:5" ht="26.25" customHeight="1">
      <c r="A86" s="260">
        <v>41850</v>
      </c>
      <c r="B86" s="210" t="s">
        <v>37</v>
      </c>
      <c r="C86" s="206" t="s">
        <v>2120</v>
      </c>
      <c r="D86" s="294" t="s">
        <v>2121</v>
      </c>
      <c r="E86" s="295" t="s">
        <v>2122</v>
      </c>
    </row>
    <row r="87" spans="1:5" ht="26.25" customHeight="1">
      <c r="A87" s="260">
        <v>41850</v>
      </c>
      <c r="B87" s="247" t="s">
        <v>2123</v>
      </c>
      <c r="C87" s="206" t="s">
        <v>2124</v>
      </c>
      <c r="D87" s="294" t="s">
        <v>2118</v>
      </c>
      <c r="E87" s="294" t="s">
        <v>2125</v>
      </c>
    </row>
    <row r="88" spans="1:5" ht="26.25" customHeight="1">
      <c r="A88" s="260">
        <v>41850</v>
      </c>
      <c r="B88" s="247" t="s">
        <v>2126</v>
      </c>
      <c r="C88" s="206" t="s">
        <v>2127</v>
      </c>
      <c r="D88" s="294" t="s">
        <v>2128</v>
      </c>
      <c r="E88" s="294" t="s">
        <v>2129</v>
      </c>
    </row>
    <row r="89" spans="1:5" ht="26.25" customHeight="1">
      <c r="A89" s="260">
        <v>41850</v>
      </c>
      <c r="B89" s="247" t="s">
        <v>2126</v>
      </c>
      <c r="C89" s="206" t="s">
        <v>2127</v>
      </c>
      <c r="D89" s="294" t="s">
        <v>2076</v>
      </c>
      <c r="E89" s="294" t="s">
        <v>2130</v>
      </c>
    </row>
    <row r="90" spans="1:5" ht="26.25" customHeight="1">
      <c r="A90" s="260">
        <v>41848</v>
      </c>
      <c r="B90" s="265" t="s">
        <v>2131</v>
      </c>
      <c r="C90" s="206" t="s">
        <v>2132</v>
      </c>
      <c r="D90" s="294" t="s">
        <v>2133</v>
      </c>
      <c r="E90" s="294" t="s">
        <v>2134</v>
      </c>
    </row>
    <row r="91" spans="1:5" ht="26.25" customHeight="1">
      <c r="A91" s="260">
        <v>41846</v>
      </c>
      <c r="B91" s="210" t="s">
        <v>2135</v>
      </c>
      <c r="C91" s="206" t="s">
        <v>2136</v>
      </c>
      <c r="D91" s="294" t="s">
        <v>2137</v>
      </c>
      <c r="E91" s="294" t="s">
        <v>2138</v>
      </c>
    </row>
    <row r="92" spans="1:5" ht="37.5" customHeight="1">
      <c r="A92" s="260">
        <v>41846</v>
      </c>
      <c r="B92" s="210" t="s">
        <v>39</v>
      </c>
      <c r="C92" s="206" t="s">
        <v>2139</v>
      </c>
      <c r="D92" s="294" t="s">
        <v>2140</v>
      </c>
      <c r="E92" s="294" t="s">
        <v>2141</v>
      </c>
    </row>
    <row r="93" spans="1:5" ht="26.25" customHeight="1">
      <c r="A93" s="260">
        <v>41846</v>
      </c>
      <c r="B93" s="247" t="s">
        <v>2142</v>
      </c>
      <c r="C93" s="206" t="s">
        <v>2075</v>
      </c>
      <c r="D93" s="294" t="s">
        <v>2143</v>
      </c>
      <c r="E93" s="294" t="s">
        <v>2144</v>
      </c>
    </row>
    <row r="94" spans="1:5" ht="24.75" customHeight="1">
      <c r="A94" s="260">
        <v>41846</v>
      </c>
      <c r="B94" s="265" t="s">
        <v>2145</v>
      </c>
      <c r="C94" s="206" t="s">
        <v>798</v>
      </c>
      <c r="D94" s="294" t="s">
        <v>2146</v>
      </c>
      <c r="E94" s="294" t="s">
        <v>2147</v>
      </c>
    </row>
    <row r="95" spans="1:5" ht="26.25" customHeight="1">
      <c r="A95" s="260">
        <v>41845</v>
      </c>
      <c r="B95" s="222" t="s">
        <v>2148</v>
      </c>
      <c r="C95" s="206" t="s">
        <v>2149</v>
      </c>
      <c r="D95" s="294" t="s">
        <v>2150</v>
      </c>
      <c r="E95" s="294" t="s">
        <v>2151</v>
      </c>
    </row>
    <row r="96" spans="1:5" ht="26.25" customHeight="1">
      <c r="A96" s="260">
        <v>41845</v>
      </c>
      <c r="B96" s="265" t="s">
        <v>2095</v>
      </c>
      <c r="C96" s="206" t="s">
        <v>811</v>
      </c>
      <c r="D96" s="294" t="s">
        <v>2152</v>
      </c>
      <c r="E96" s="294" t="s">
        <v>2153</v>
      </c>
    </row>
    <row r="97" spans="1:5" ht="18" customHeight="1">
      <c r="A97" s="260">
        <v>41845</v>
      </c>
      <c r="B97" s="265" t="s">
        <v>2088</v>
      </c>
      <c r="C97" s="206" t="s">
        <v>800</v>
      </c>
      <c r="D97" s="294" t="s">
        <v>2154</v>
      </c>
      <c r="E97" s="294" t="s">
        <v>2155</v>
      </c>
    </row>
    <row r="98" spans="1:5" ht="26.25" customHeight="1">
      <c r="A98" s="260">
        <v>41845</v>
      </c>
      <c r="B98" s="265" t="s">
        <v>2099</v>
      </c>
      <c r="C98" s="206" t="s">
        <v>2156</v>
      </c>
      <c r="D98" s="294" t="s">
        <v>2086</v>
      </c>
      <c r="E98" s="294" t="s">
        <v>2157</v>
      </c>
    </row>
    <row r="99" spans="1:5" ht="24.75" customHeight="1">
      <c r="A99" s="260">
        <v>41845</v>
      </c>
      <c r="B99" s="265" t="s">
        <v>2145</v>
      </c>
      <c r="C99" s="206" t="s">
        <v>798</v>
      </c>
      <c r="D99" s="294" t="s">
        <v>2158</v>
      </c>
      <c r="E99" s="294" t="s">
        <v>2159</v>
      </c>
    </row>
    <row r="100" spans="1:5" ht="26.25" customHeight="1">
      <c r="A100" s="260">
        <v>41844</v>
      </c>
      <c r="B100" s="265" t="s">
        <v>2084</v>
      </c>
      <c r="C100" s="206" t="s">
        <v>796</v>
      </c>
      <c r="D100" s="294" t="s">
        <v>2160</v>
      </c>
      <c r="E100" s="295" t="s">
        <v>2161</v>
      </c>
    </row>
    <row r="101" spans="1:5" ht="26.25" customHeight="1">
      <c r="A101" s="260">
        <v>41844</v>
      </c>
      <c r="B101" s="265" t="s">
        <v>2131</v>
      </c>
      <c r="C101" s="206" t="s">
        <v>806</v>
      </c>
      <c r="D101" s="294" t="s">
        <v>2162</v>
      </c>
      <c r="E101" s="294" t="s">
        <v>2163</v>
      </c>
    </row>
    <row r="102" spans="1:5" ht="26.25" customHeight="1">
      <c r="A102" s="260">
        <v>41844</v>
      </c>
      <c r="B102" s="265" t="s">
        <v>2131</v>
      </c>
      <c r="C102" s="206" t="s">
        <v>806</v>
      </c>
      <c r="D102" s="294" t="s">
        <v>2079</v>
      </c>
      <c r="E102" s="294" t="s">
        <v>2164</v>
      </c>
    </row>
    <row r="103" spans="1:5" ht="26.25" customHeight="1">
      <c r="A103" s="260">
        <v>41843</v>
      </c>
      <c r="B103" s="247" t="s">
        <v>2165</v>
      </c>
      <c r="C103" s="206" t="s">
        <v>2166</v>
      </c>
      <c r="D103" s="294" t="s">
        <v>2167</v>
      </c>
      <c r="E103" s="297" t="s">
        <v>2168</v>
      </c>
    </row>
    <row r="104" spans="1:5" ht="26.25" customHeight="1">
      <c r="A104" s="29">
        <v>41842</v>
      </c>
      <c r="B104" s="247" t="s">
        <v>2169</v>
      </c>
      <c r="C104" s="206" t="s">
        <v>2170</v>
      </c>
      <c r="D104" s="294" t="s">
        <v>2171</v>
      </c>
      <c r="E104" s="294" t="s">
        <v>2172</v>
      </c>
    </row>
    <row r="105" spans="1:5" ht="26.25" customHeight="1">
      <c r="A105" s="29">
        <v>41842</v>
      </c>
      <c r="B105" s="247" t="s">
        <v>2173</v>
      </c>
      <c r="C105" s="206" t="s">
        <v>2174</v>
      </c>
      <c r="D105" s="294" t="s">
        <v>2175</v>
      </c>
      <c r="E105" s="294" t="s">
        <v>2176</v>
      </c>
    </row>
    <row r="106" spans="1:5" ht="26.25" customHeight="1">
      <c r="A106" s="260">
        <v>41842</v>
      </c>
      <c r="B106" s="210" t="s">
        <v>2177</v>
      </c>
      <c r="C106" s="206" t="s">
        <v>2178</v>
      </c>
      <c r="D106" s="294" t="s">
        <v>2179</v>
      </c>
      <c r="E106" s="294" t="s">
        <v>2180</v>
      </c>
    </row>
    <row r="107" spans="1:5" ht="26.25" customHeight="1">
      <c r="A107" s="260">
        <v>41841</v>
      </c>
      <c r="B107" s="261" t="s">
        <v>2181</v>
      </c>
      <c r="C107" s="206" t="s">
        <v>2182</v>
      </c>
      <c r="D107" s="294" t="s">
        <v>2183</v>
      </c>
      <c r="E107" s="294" t="s">
        <v>2184</v>
      </c>
    </row>
    <row r="108" spans="1:5" ht="26.25" customHeight="1">
      <c r="A108" s="260">
        <v>41838</v>
      </c>
      <c r="B108" s="265" t="s">
        <v>2185</v>
      </c>
      <c r="C108" s="206" t="s">
        <v>2186</v>
      </c>
      <c r="D108" s="294" t="s">
        <v>2187</v>
      </c>
      <c r="E108" s="294" t="s">
        <v>2188</v>
      </c>
    </row>
    <row r="109" spans="1:5" ht="26.25" customHeight="1">
      <c r="A109" s="260">
        <v>41838</v>
      </c>
      <c r="B109" s="247" t="s">
        <v>2189</v>
      </c>
      <c r="C109" s="206" t="s">
        <v>2190</v>
      </c>
      <c r="D109" s="294" t="s">
        <v>2191</v>
      </c>
      <c r="E109" s="294" t="s">
        <v>2192</v>
      </c>
    </row>
    <row r="110" spans="1:5" ht="26.25" customHeight="1">
      <c r="A110" s="260">
        <v>41835</v>
      </c>
      <c r="B110" s="247" t="s">
        <v>2189</v>
      </c>
      <c r="C110" s="206" t="s">
        <v>2190</v>
      </c>
      <c r="D110" s="294" t="s">
        <v>2193</v>
      </c>
      <c r="E110" s="294" t="s">
        <v>2194</v>
      </c>
    </row>
    <row r="111" spans="1:5" ht="26.25" customHeight="1">
      <c r="A111" s="260">
        <v>41835</v>
      </c>
      <c r="B111" s="222" t="s">
        <v>2195</v>
      </c>
      <c r="C111" s="206" t="s">
        <v>2196</v>
      </c>
      <c r="D111" s="294" t="s">
        <v>2193</v>
      </c>
      <c r="E111" s="294" t="s">
        <v>2197</v>
      </c>
    </row>
    <row r="112" spans="1:5" ht="26.25" customHeight="1">
      <c r="A112" s="260">
        <v>41835</v>
      </c>
      <c r="B112" s="210" t="s">
        <v>2198</v>
      </c>
      <c r="C112" s="206" t="s">
        <v>2199</v>
      </c>
      <c r="D112" s="294" t="s">
        <v>2193</v>
      </c>
      <c r="E112" s="294" t="s">
        <v>2200</v>
      </c>
    </row>
    <row r="113" spans="1:5" ht="26.25" customHeight="1">
      <c r="A113" s="260">
        <v>41835</v>
      </c>
      <c r="B113" s="210" t="s">
        <v>2198</v>
      </c>
      <c r="C113" s="206" t="s">
        <v>2199</v>
      </c>
      <c r="D113" s="294" t="s">
        <v>2201</v>
      </c>
      <c r="E113" s="294" t="s">
        <v>2202</v>
      </c>
    </row>
    <row r="114" spans="1:5" ht="26.25" customHeight="1">
      <c r="A114" s="260">
        <v>41835</v>
      </c>
      <c r="B114" s="247" t="s">
        <v>2203</v>
      </c>
      <c r="C114" s="206" t="s">
        <v>2204</v>
      </c>
      <c r="D114" s="294" t="s">
        <v>2193</v>
      </c>
      <c r="E114" s="294" t="s">
        <v>2205</v>
      </c>
    </row>
    <row r="115" spans="1:5" ht="26.25" customHeight="1">
      <c r="A115" s="260">
        <v>41835</v>
      </c>
      <c r="B115" s="247" t="s">
        <v>2206</v>
      </c>
      <c r="C115" s="206" t="s">
        <v>2207</v>
      </c>
      <c r="D115" s="294" t="s">
        <v>2208</v>
      </c>
      <c r="E115" s="294" t="s">
        <v>2209</v>
      </c>
    </row>
    <row r="116" spans="1:5" ht="25.5" customHeight="1">
      <c r="A116" s="260">
        <v>41835</v>
      </c>
      <c r="B116" s="247" t="s">
        <v>2210</v>
      </c>
      <c r="C116" s="206" t="s">
        <v>2211</v>
      </c>
      <c r="D116" s="294" t="s">
        <v>2193</v>
      </c>
      <c r="E116" s="294" t="s">
        <v>2212</v>
      </c>
    </row>
    <row r="117" spans="1:5" ht="24">
      <c r="A117" s="260">
        <v>41835</v>
      </c>
      <c r="B117" s="222" t="s">
        <v>2213</v>
      </c>
      <c r="C117" s="206" t="s">
        <v>2214</v>
      </c>
      <c r="D117" s="294" t="s">
        <v>2193</v>
      </c>
      <c r="E117" s="294" t="s">
        <v>2215</v>
      </c>
    </row>
    <row r="118" spans="1:5" ht="26.25" customHeight="1">
      <c r="A118" s="260">
        <v>41835</v>
      </c>
      <c r="B118" s="247" t="s">
        <v>2216</v>
      </c>
      <c r="C118" s="206" t="s">
        <v>2217</v>
      </c>
      <c r="D118" s="294" t="s">
        <v>2208</v>
      </c>
      <c r="E118" s="294" t="s">
        <v>2218</v>
      </c>
    </row>
    <row r="119" spans="1:5" ht="18.75" customHeight="1">
      <c r="A119" s="260">
        <v>41835</v>
      </c>
      <c r="B119" s="210" t="s">
        <v>39</v>
      </c>
      <c r="C119" s="206" t="s">
        <v>2219</v>
      </c>
      <c r="D119" s="294" t="s">
        <v>2220</v>
      </c>
      <c r="E119" s="294" t="s">
        <v>2221</v>
      </c>
    </row>
    <row r="120" spans="1:5" ht="24">
      <c r="A120" s="260">
        <v>41835</v>
      </c>
      <c r="B120" s="247" t="s">
        <v>2222</v>
      </c>
      <c r="C120" s="206" t="s">
        <v>2223</v>
      </c>
      <c r="D120" s="294" t="s">
        <v>2193</v>
      </c>
      <c r="E120" s="294" t="s">
        <v>2224</v>
      </c>
    </row>
    <row r="121" spans="1:5" ht="28.5" customHeight="1">
      <c r="A121" s="260">
        <v>41835</v>
      </c>
      <c r="B121" s="261" t="s">
        <v>30</v>
      </c>
      <c r="C121" s="206" t="s">
        <v>2225</v>
      </c>
      <c r="D121" s="294" t="s">
        <v>2193</v>
      </c>
      <c r="E121" s="294" t="s">
        <v>2226</v>
      </c>
    </row>
    <row r="122" spans="1:5" ht="28.5" customHeight="1">
      <c r="A122" s="260">
        <v>41835</v>
      </c>
      <c r="B122" s="247" t="s">
        <v>58</v>
      </c>
      <c r="C122" s="206" t="s">
        <v>2227</v>
      </c>
      <c r="D122" s="294" t="s">
        <v>2193</v>
      </c>
      <c r="E122" s="294" t="s">
        <v>2228</v>
      </c>
    </row>
    <row r="123" spans="1:5" ht="28.5" customHeight="1">
      <c r="A123" s="260">
        <v>41834</v>
      </c>
      <c r="B123" s="261" t="s">
        <v>2181</v>
      </c>
      <c r="C123" s="206" t="s">
        <v>2182</v>
      </c>
      <c r="D123" s="294" t="s">
        <v>2193</v>
      </c>
      <c r="E123" s="294" t="s">
        <v>2229</v>
      </c>
    </row>
    <row r="124" spans="1:5" ht="26.25" customHeight="1">
      <c r="A124" s="260">
        <v>41831</v>
      </c>
      <c r="B124" s="210" t="s">
        <v>39</v>
      </c>
      <c r="C124" s="206" t="s">
        <v>2219</v>
      </c>
      <c r="D124" s="294" t="s">
        <v>2230</v>
      </c>
      <c r="E124" s="294" t="s">
        <v>2231</v>
      </c>
    </row>
    <row r="125" spans="1:5" ht="26.25" customHeight="1">
      <c r="A125" s="260">
        <v>41831</v>
      </c>
      <c r="B125" s="247" t="s">
        <v>2232</v>
      </c>
      <c r="C125" s="206" t="s">
        <v>807</v>
      </c>
      <c r="D125" s="294" t="s">
        <v>2193</v>
      </c>
      <c r="E125" s="294" t="s">
        <v>2233</v>
      </c>
    </row>
    <row r="126" spans="1:5" ht="26.25" customHeight="1">
      <c r="A126" s="260">
        <v>41831</v>
      </c>
      <c r="B126" s="210" t="s">
        <v>2234</v>
      </c>
      <c r="C126" s="206" t="s">
        <v>2235</v>
      </c>
      <c r="D126" s="294" t="s">
        <v>2193</v>
      </c>
      <c r="E126" s="294" t="s">
        <v>2236</v>
      </c>
    </row>
    <row r="127" spans="1:5" ht="26.25" customHeight="1">
      <c r="A127" s="260">
        <v>41830</v>
      </c>
      <c r="B127" s="247" t="s">
        <v>2237</v>
      </c>
      <c r="C127" s="206" t="s">
        <v>804</v>
      </c>
      <c r="D127" s="294" t="s">
        <v>2193</v>
      </c>
      <c r="E127" s="294" t="s">
        <v>2238</v>
      </c>
    </row>
    <row r="128" spans="1:5" ht="26.25" customHeight="1">
      <c r="A128" s="260">
        <v>41830</v>
      </c>
      <c r="B128" s="247" t="s">
        <v>2239</v>
      </c>
      <c r="C128" s="206" t="s">
        <v>2240</v>
      </c>
      <c r="D128" s="294" t="s">
        <v>2241</v>
      </c>
      <c r="E128" s="294" t="s">
        <v>2242</v>
      </c>
    </row>
    <row r="129" spans="1:5" ht="26.25" customHeight="1">
      <c r="A129" s="260">
        <v>41830</v>
      </c>
      <c r="B129" s="247" t="s">
        <v>2216</v>
      </c>
      <c r="C129" s="206" t="s">
        <v>2217</v>
      </c>
      <c r="D129" s="294" t="s">
        <v>2208</v>
      </c>
      <c r="E129" s="294" t="s">
        <v>2243</v>
      </c>
    </row>
    <row r="130" spans="1:5" ht="26.25" customHeight="1">
      <c r="A130" s="260">
        <v>41829</v>
      </c>
      <c r="B130" s="247" t="s">
        <v>2244</v>
      </c>
      <c r="C130" s="206" t="s">
        <v>2245</v>
      </c>
      <c r="D130" s="294" t="s">
        <v>2246</v>
      </c>
      <c r="E130" s="294" t="s">
        <v>2247</v>
      </c>
    </row>
    <row r="131" spans="1:5" ht="26.25" customHeight="1">
      <c r="A131" s="260">
        <v>41829</v>
      </c>
      <c r="B131" s="247" t="s">
        <v>2248</v>
      </c>
      <c r="C131" s="206" t="s">
        <v>2249</v>
      </c>
      <c r="D131" s="294" t="s">
        <v>2193</v>
      </c>
      <c r="E131" s="294" t="s">
        <v>2250</v>
      </c>
    </row>
    <row r="132" spans="1:5" ht="26.25" customHeight="1">
      <c r="A132" s="260">
        <v>41829</v>
      </c>
      <c r="B132" s="222" t="s">
        <v>53</v>
      </c>
      <c r="C132" s="206" t="s">
        <v>2251</v>
      </c>
      <c r="D132" s="294" t="s">
        <v>2193</v>
      </c>
      <c r="E132" s="294" t="s">
        <v>2252</v>
      </c>
    </row>
    <row r="133" spans="1:5" ht="26.25" customHeight="1">
      <c r="A133" s="260">
        <v>41828</v>
      </c>
      <c r="B133" s="222" t="s">
        <v>2253</v>
      </c>
      <c r="C133" s="206" t="s">
        <v>2254</v>
      </c>
      <c r="D133" s="294" t="s">
        <v>2193</v>
      </c>
      <c r="E133" s="294" t="s">
        <v>2255</v>
      </c>
    </row>
    <row r="134" spans="1:5" ht="26.25" customHeight="1">
      <c r="A134" s="260">
        <v>41755</v>
      </c>
      <c r="B134" s="261" t="s">
        <v>30</v>
      </c>
      <c r="C134" s="206" t="s">
        <v>2225</v>
      </c>
      <c r="D134" s="294" t="s">
        <v>2256</v>
      </c>
      <c r="E134" s="294" t="s">
        <v>2257</v>
      </c>
    </row>
    <row r="135" spans="1:5" ht="26.25" customHeight="1">
      <c r="A135" s="260">
        <v>41755</v>
      </c>
      <c r="B135" s="210" t="s">
        <v>2258</v>
      </c>
      <c r="C135" s="206" t="s">
        <v>2259</v>
      </c>
      <c r="D135" s="294" t="s">
        <v>2260</v>
      </c>
      <c r="E135" s="294" t="s">
        <v>2261</v>
      </c>
    </row>
    <row r="136" spans="1:5" ht="26.25" customHeight="1">
      <c r="A136" s="260">
        <v>41754</v>
      </c>
      <c r="B136" s="210" t="s">
        <v>39</v>
      </c>
      <c r="C136" s="206" t="s">
        <v>2219</v>
      </c>
      <c r="D136" s="294" t="s">
        <v>2260</v>
      </c>
      <c r="E136" s="294" t="s">
        <v>2262</v>
      </c>
    </row>
    <row r="137" spans="1:5" ht="26.25" customHeight="1">
      <c r="A137" s="260">
        <v>41754</v>
      </c>
      <c r="B137" s="247" t="s">
        <v>2248</v>
      </c>
      <c r="C137" s="206" t="s">
        <v>2249</v>
      </c>
      <c r="D137" s="294" t="s">
        <v>2263</v>
      </c>
      <c r="E137" s="294" t="s">
        <v>2264</v>
      </c>
    </row>
    <row r="138" spans="1:5" ht="26.25" customHeight="1">
      <c r="A138" s="260">
        <v>41754</v>
      </c>
      <c r="B138" s="247" t="s">
        <v>58</v>
      </c>
      <c r="C138" s="206" t="s">
        <v>2227</v>
      </c>
      <c r="D138" s="294" t="s">
        <v>2265</v>
      </c>
      <c r="E138" s="294" t="s">
        <v>2266</v>
      </c>
    </row>
    <row r="139" spans="1:5" ht="26.25" customHeight="1">
      <c r="A139" s="260">
        <v>41754</v>
      </c>
      <c r="B139" s="247" t="s">
        <v>2189</v>
      </c>
      <c r="C139" s="206" t="s">
        <v>2190</v>
      </c>
      <c r="D139" s="294" t="s">
        <v>2263</v>
      </c>
      <c r="E139" s="294" t="s">
        <v>2267</v>
      </c>
    </row>
    <row r="140" spans="1:5" ht="26.25" customHeight="1">
      <c r="A140" s="260">
        <v>41754</v>
      </c>
      <c r="B140" s="222" t="s">
        <v>2195</v>
      </c>
      <c r="C140" s="206" t="s">
        <v>2196</v>
      </c>
      <c r="D140" s="294" t="s">
        <v>2265</v>
      </c>
      <c r="E140" s="294" t="s">
        <v>2268</v>
      </c>
    </row>
    <row r="141" spans="1:5" ht="26.25" customHeight="1">
      <c r="A141" s="260">
        <v>41753</v>
      </c>
      <c r="B141" s="247" t="s">
        <v>2203</v>
      </c>
      <c r="C141" s="206" t="s">
        <v>2204</v>
      </c>
      <c r="D141" s="294" t="s">
        <v>2265</v>
      </c>
      <c r="E141" s="294" t="s">
        <v>2269</v>
      </c>
    </row>
    <row r="142" spans="1:5" ht="26.25" customHeight="1">
      <c r="A142" s="260">
        <v>41753</v>
      </c>
      <c r="B142" s="247" t="s">
        <v>2222</v>
      </c>
      <c r="C142" s="206" t="s">
        <v>2223</v>
      </c>
      <c r="D142" s="294" t="s">
        <v>2263</v>
      </c>
      <c r="E142" s="294" t="s">
        <v>2270</v>
      </c>
    </row>
    <row r="143" spans="1:5" ht="26.25" customHeight="1">
      <c r="A143" s="260">
        <v>41752</v>
      </c>
      <c r="B143" s="247" t="s">
        <v>2239</v>
      </c>
      <c r="C143" s="206" t="s">
        <v>2240</v>
      </c>
      <c r="D143" s="294" t="s">
        <v>2260</v>
      </c>
      <c r="E143" s="294" t="s">
        <v>2271</v>
      </c>
    </row>
    <row r="144" spans="1:5" ht="26.25" customHeight="1">
      <c r="A144" s="260">
        <v>41752</v>
      </c>
      <c r="B144" s="247" t="s">
        <v>2272</v>
      </c>
      <c r="C144" s="206" t="s">
        <v>803</v>
      </c>
      <c r="D144" s="294" t="s">
        <v>2273</v>
      </c>
      <c r="E144" s="294" t="s">
        <v>2274</v>
      </c>
    </row>
    <row r="145" spans="1:5" ht="26.25" customHeight="1">
      <c r="A145" s="260">
        <v>41751</v>
      </c>
      <c r="B145" s="247" t="s">
        <v>2244</v>
      </c>
      <c r="C145" s="206" t="s">
        <v>2245</v>
      </c>
      <c r="D145" s="294" t="s">
        <v>2260</v>
      </c>
      <c r="E145" s="294" t="s">
        <v>2275</v>
      </c>
    </row>
    <row r="146" spans="1:5" ht="26.25" customHeight="1">
      <c r="A146" s="260">
        <v>41751</v>
      </c>
      <c r="B146" s="210" t="s">
        <v>2276</v>
      </c>
      <c r="C146" s="206" t="s">
        <v>2277</v>
      </c>
      <c r="D146" s="294" t="s">
        <v>2278</v>
      </c>
      <c r="E146" s="294" t="s">
        <v>2279</v>
      </c>
    </row>
    <row r="147" spans="1:5" ht="26.25" customHeight="1">
      <c r="A147" s="260">
        <v>41751</v>
      </c>
      <c r="B147" s="247" t="s">
        <v>2280</v>
      </c>
      <c r="C147" s="206" t="s">
        <v>2281</v>
      </c>
      <c r="D147" s="294" t="s">
        <v>2260</v>
      </c>
      <c r="E147" s="294" t="s">
        <v>2282</v>
      </c>
    </row>
    <row r="148" spans="1:5" ht="26.25" customHeight="1">
      <c r="A148" s="260">
        <v>41748</v>
      </c>
      <c r="B148" s="222" t="s">
        <v>53</v>
      </c>
      <c r="C148" s="206" t="s">
        <v>1868</v>
      </c>
      <c r="D148" s="263" t="s">
        <v>1869</v>
      </c>
      <c r="E148" s="263" t="s">
        <v>1906</v>
      </c>
    </row>
    <row r="149" spans="1:5" ht="26.25" customHeight="1">
      <c r="A149" s="276" t="s">
        <v>1879</v>
      </c>
      <c r="B149" s="247" t="s">
        <v>1889</v>
      </c>
      <c r="C149" s="206" t="s">
        <v>1888</v>
      </c>
      <c r="D149" s="263" t="s">
        <v>1890</v>
      </c>
      <c r="E149" s="263" t="s">
        <v>1891</v>
      </c>
    </row>
    <row r="150" spans="1:5" ht="26.25" customHeight="1">
      <c r="A150" s="260">
        <v>41747</v>
      </c>
      <c r="B150" s="222" t="s">
        <v>1244</v>
      </c>
      <c r="C150" s="206" t="s">
        <v>1870</v>
      </c>
      <c r="D150" s="263" t="s">
        <v>1895</v>
      </c>
      <c r="E150" s="263" t="s">
        <v>1884</v>
      </c>
    </row>
    <row r="151" spans="1:5" ht="26.25" customHeight="1">
      <c r="A151" s="260">
        <v>41747</v>
      </c>
      <c r="B151" s="247" t="s">
        <v>1627</v>
      </c>
      <c r="C151" s="206" t="s">
        <v>1874</v>
      </c>
      <c r="D151" s="263" t="s">
        <v>1877</v>
      </c>
      <c r="E151" s="263" t="s">
        <v>1878</v>
      </c>
    </row>
    <row r="152" spans="1:5" ht="26.25" customHeight="1">
      <c r="A152" s="260">
        <v>41746</v>
      </c>
      <c r="B152" s="222" t="s">
        <v>1293</v>
      </c>
      <c r="C152" s="206" t="s">
        <v>1873</v>
      </c>
      <c r="D152" s="263" t="s">
        <v>1875</v>
      </c>
      <c r="E152" s="263" t="s">
        <v>1876</v>
      </c>
    </row>
    <row r="153" spans="1:5" ht="26.25" customHeight="1">
      <c r="A153" s="260">
        <v>41746</v>
      </c>
      <c r="B153" s="210" t="s">
        <v>710</v>
      </c>
      <c r="C153" s="206" t="s">
        <v>1883</v>
      </c>
      <c r="D153" s="263" t="s">
        <v>1886</v>
      </c>
      <c r="E153" s="263" t="s">
        <v>1904</v>
      </c>
    </row>
    <row r="154" spans="1:5" ht="26.25" customHeight="1">
      <c r="A154" s="260">
        <v>41745</v>
      </c>
      <c r="B154" s="210" t="s">
        <v>710</v>
      </c>
      <c r="C154" s="206" t="s">
        <v>1883</v>
      </c>
      <c r="D154" s="263" t="s">
        <v>1894</v>
      </c>
      <c r="E154" s="263" t="s">
        <v>1885</v>
      </c>
    </row>
    <row r="155" spans="1:5" ht="26.25" customHeight="1">
      <c r="A155" s="260">
        <v>41744</v>
      </c>
      <c r="B155" s="247" t="s">
        <v>1723</v>
      </c>
      <c r="C155" s="206" t="s">
        <v>1872</v>
      </c>
      <c r="D155" s="263" t="s">
        <v>1898</v>
      </c>
      <c r="E155" s="263" t="s">
        <v>1907</v>
      </c>
    </row>
    <row r="156" spans="1:5" ht="26.25" customHeight="1">
      <c r="A156" s="260">
        <v>41744</v>
      </c>
      <c r="B156" s="210" t="s">
        <v>1893</v>
      </c>
      <c r="C156" s="206" t="s">
        <v>1892</v>
      </c>
      <c r="D156" s="263" t="s">
        <v>1896</v>
      </c>
      <c r="E156" s="263" t="s">
        <v>1897</v>
      </c>
    </row>
    <row r="157" spans="1:5" ht="26.25" customHeight="1">
      <c r="A157" s="260">
        <v>41744</v>
      </c>
      <c r="B157" s="210" t="s">
        <v>69</v>
      </c>
      <c r="C157" s="206" t="s">
        <v>1880</v>
      </c>
      <c r="D157" s="263" t="s">
        <v>1882</v>
      </c>
      <c r="E157" s="263" t="s">
        <v>1881</v>
      </c>
    </row>
    <row r="158" spans="1:5" ht="26.25" customHeight="1">
      <c r="A158" s="260">
        <v>41744</v>
      </c>
      <c r="B158" s="247" t="s">
        <v>1560</v>
      </c>
      <c r="C158" s="206" t="s">
        <v>1871</v>
      </c>
      <c r="D158" s="263" t="s">
        <v>1899</v>
      </c>
      <c r="E158" s="263" t="s">
        <v>1905</v>
      </c>
    </row>
    <row r="159" spans="1:5" ht="26.25" customHeight="1">
      <c r="A159" s="260">
        <v>41740</v>
      </c>
      <c r="B159" s="210" t="s">
        <v>257</v>
      </c>
      <c r="C159" s="206" t="s">
        <v>258</v>
      </c>
      <c r="D159" s="263" t="s">
        <v>1814</v>
      </c>
      <c r="E159" s="263" t="s">
        <v>1827</v>
      </c>
    </row>
    <row r="160" spans="1:5" ht="26.25" customHeight="1">
      <c r="A160" s="260">
        <v>41740</v>
      </c>
      <c r="B160" s="247" t="s">
        <v>1782</v>
      </c>
      <c r="C160" s="249" t="s">
        <v>1281</v>
      </c>
      <c r="D160" s="263" t="s">
        <v>1792</v>
      </c>
      <c r="E160" s="263" t="s">
        <v>1824</v>
      </c>
    </row>
    <row r="161" spans="1:5" ht="26.25" customHeight="1">
      <c r="A161" s="260">
        <v>41739</v>
      </c>
      <c r="B161" s="222" t="s">
        <v>1834</v>
      </c>
      <c r="C161" s="271" t="s">
        <v>1825</v>
      </c>
      <c r="D161" s="272" t="s">
        <v>1826</v>
      </c>
      <c r="E161" s="263" t="s">
        <v>1835</v>
      </c>
    </row>
    <row r="162" spans="1:5" ht="26.25" customHeight="1">
      <c r="A162" s="260">
        <v>41739</v>
      </c>
      <c r="B162" s="247" t="s">
        <v>1555</v>
      </c>
      <c r="C162" s="249" t="s">
        <v>1556</v>
      </c>
      <c r="D162" s="263" t="s">
        <v>1828</v>
      </c>
      <c r="E162" s="263" t="s">
        <v>1829</v>
      </c>
    </row>
    <row r="163" spans="1:5" ht="26.25" customHeight="1">
      <c r="A163" s="260">
        <v>41739</v>
      </c>
      <c r="B163" s="222" t="s">
        <v>132</v>
      </c>
      <c r="C163" s="206" t="s">
        <v>212</v>
      </c>
      <c r="D163" s="274" t="s">
        <v>1778</v>
      </c>
      <c r="E163" s="272" t="s">
        <v>1838</v>
      </c>
    </row>
    <row r="164" spans="1:5" ht="26.25" customHeight="1">
      <c r="A164" s="260">
        <v>41739</v>
      </c>
      <c r="B164" s="261" t="s">
        <v>30</v>
      </c>
      <c r="C164" s="262" t="s">
        <v>815</v>
      </c>
      <c r="D164" s="263" t="s">
        <v>1792</v>
      </c>
      <c r="E164" s="263" t="s">
        <v>1808</v>
      </c>
    </row>
    <row r="165" spans="1:5" s="268" customFormat="1" ht="26.25" customHeight="1">
      <c r="A165" s="29">
        <v>41739</v>
      </c>
      <c r="B165" s="247" t="s">
        <v>1777</v>
      </c>
      <c r="C165" s="249" t="s">
        <v>224</v>
      </c>
      <c r="D165" s="248" t="s">
        <v>1791</v>
      </c>
      <c r="E165" s="248" t="s">
        <v>1793</v>
      </c>
    </row>
    <row r="166" spans="1:5" s="268" customFormat="1" ht="26.25" customHeight="1">
      <c r="A166" s="29">
        <v>41739</v>
      </c>
      <c r="B166" s="247" t="s">
        <v>1806</v>
      </c>
      <c r="C166" s="249" t="s">
        <v>1807</v>
      </c>
      <c r="D166" s="248" t="s">
        <v>1792</v>
      </c>
      <c r="E166" s="248" t="s">
        <v>1809</v>
      </c>
    </row>
    <row r="167" spans="1:5" s="268" customFormat="1" ht="26.25" customHeight="1">
      <c r="A167" s="29">
        <v>41739</v>
      </c>
      <c r="B167" s="275" t="s">
        <v>1810</v>
      </c>
      <c r="C167" s="249" t="s">
        <v>1811</v>
      </c>
      <c r="D167" s="248" t="s">
        <v>1792</v>
      </c>
      <c r="E167" s="248" t="s">
        <v>1812</v>
      </c>
    </row>
    <row r="168" spans="1:5" s="268" customFormat="1" ht="26.25" customHeight="1">
      <c r="A168" s="29">
        <v>41739</v>
      </c>
      <c r="B168" s="222" t="s">
        <v>1244</v>
      </c>
      <c r="C168" s="206" t="s">
        <v>1245</v>
      </c>
      <c r="D168" s="248" t="s">
        <v>1818</v>
      </c>
      <c r="E168" s="248" t="s">
        <v>1819</v>
      </c>
    </row>
    <row r="169" spans="1:5" s="268" customFormat="1" ht="26.25" customHeight="1">
      <c r="A169" s="29">
        <v>41739</v>
      </c>
      <c r="B169" s="222" t="s">
        <v>1822</v>
      </c>
      <c r="C169" s="206" t="s">
        <v>1823</v>
      </c>
      <c r="D169" s="248" t="s">
        <v>1820</v>
      </c>
      <c r="E169" s="248" t="s">
        <v>1821</v>
      </c>
    </row>
    <row r="170" spans="1:5" s="268" customFormat="1" ht="26.25" customHeight="1">
      <c r="A170" s="29">
        <v>41738</v>
      </c>
      <c r="B170" s="222" t="s">
        <v>1834</v>
      </c>
      <c r="C170" s="270" t="s">
        <v>1825</v>
      </c>
      <c r="D170" s="248" t="s">
        <v>1832</v>
      </c>
      <c r="E170" s="248" t="s">
        <v>1833</v>
      </c>
    </row>
    <row r="171" spans="1:5" s="268" customFormat="1" ht="26.25" customHeight="1">
      <c r="A171" s="29">
        <v>41738</v>
      </c>
      <c r="B171" s="222" t="s">
        <v>558</v>
      </c>
      <c r="C171" s="249" t="s">
        <v>1816</v>
      </c>
      <c r="D171" s="248" t="s">
        <v>1815</v>
      </c>
      <c r="E171" s="274" t="s">
        <v>1817</v>
      </c>
    </row>
    <row r="172" spans="1:5" s="268" customFormat="1" ht="26.25" customHeight="1">
      <c r="A172" s="29">
        <v>41738</v>
      </c>
      <c r="B172" s="247" t="s">
        <v>1804</v>
      </c>
      <c r="C172" s="249" t="s">
        <v>1805</v>
      </c>
      <c r="D172" s="248" t="s">
        <v>1830</v>
      </c>
      <c r="E172" s="248" t="s">
        <v>1831</v>
      </c>
    </row>
    <row r="173" spans="1:5" s="268" customFormat="1" ht="26.25" customHeight="1">
      <c r="A173" s="29">
        <v>41738</v>
      </c>
      <c r="B173" s="247" t="s">
        <v>1553</v>
      </c>
      <c r="C173" s="249" t="s">
        <v>1531</v>
      </c>
      <c r="D173" s="268" t="s">
        <v>1836</v>
      </c>
      <c r="E173" s="248" t="s">
        <v>1837</v>
      </c>
    </row>
    <row r="174" spans="1:5" s="268" customFormat="1" ht="26.25" customHeight="1">
      <c r="A174" s="29">
        <v>41738</v>
      </c>
      <c r="B174" s="247" t="s">
        <v>1634</v>
      </c>
      <c r="C174" s="249" t="s">
        <v>1635</v>
      </c>
      <c r="D174" s="269" t="s">
        <v>1802</v>
      </c>
      <c r="E174" s="248" t="s">
        <v>1803</v>
      </c>
    </row>
    <row r="175" spans="1:5" s="268" customFormat="1" ht="26.25" customHeight="1">
      <c r="A175" s="29">
        <v>41737</v>
      </c>
      <c r="B175" s="247" t="s">
        <v>1723</v>
      </c>
      <c r="C175" s="249" t="s">
        <v>221</v>
      </c>
      <c r="D175" s="248" t="s">
        <v>1794</v>
      </c>
      <c r="E175" s="248" t="s">
        <v>1795</v>
      </c>
    </row>
    <row r="176" spans="1:5" s="268" customFormat="1" ht="26.25" customHeight="1">
      <c r="A176" s="29">
        <v>41737</v>
      </c>
      <c r="B176" s="222" t="s">
        <v>27</v>
      </c>
      <c r="C176" s="206" t="s">
        <v>1200</v>
      </c>
      <c r="D176" s="248" t="s">
        <v>1800</v>
      </c>
      <c r="E176" s="248" t="s">
        <v>1801</v>
      </c>
    </row>
    <row r="177" spans="1:5" ht="26.25" customHeight="1">
      <c r="A177" s="264">
        <v>41737</v>
      </c>
      <c r="B177" s="265" t="s">
        <v>1796</v>
      </c>
      <c r="C177" s="266" t="s">
        <v>1797</v>
      </c>
      <c r="D177" s="267" t="s">
        <v>1798</v>
      </c>
      <c r="E177" s="267" t="s">
        <v>1799</v>
      </c>
    </row>
    <row r="178" spans="1:5" ht="26.25" customHeight="1">
      <c r="A178" s="29">
        <v>41726</v>
      </c>
      <c r="B178" s="247" t="s">
        <v>1784</v>
      </c>
      <c r="C178" s="249" t="s">
        <v>1783</v>
      </c>
      <c r="D178" s="248" t="s">
        <v>1785</v>
      </c>
      <c r="E178" s="248" t="s">
        <v>1787</v>
      </c>
    </row>
    <row r="179" spans="1:5" ht="26.25" customHeight="1">
      <c r="A179" s="29">
        <v>41726</v>
      </c>
      <c r="B179" s="247" t="s">
        <v>1782</v>
      </c>
      <c r="C179" s="249" t="s">
        <v>1780</v>
      </c>
      <c r="D179" s="248" t="s">
        <v>1781</v>
      </c>
      <c r="E179" s="248" t="s">
        <v>1788</v>
      </c>
    </row>
    <row r="180" spans="1:5" ht="26.25" customHeight="1">
      <c r="A180" s="29">
        <v>41725</v>
      </c>
      <c r="B180" s="247" t="s">
        <v>1614</v>
      </c>
      <c r="C180" s="249" t="s">
        <v>1779</v>
      </c>
      <c r="D180" s="248" t="s">
        <v>1758</v>
      </c>
      <c r="E180" s="248" t="s">
        <v>1789</v>
      </c>
    </row>
    <row r="181" spans="1:5" ht="26.25" customHeight="1">
      <c r="A181" s="29">
        <v>41725</v>
      </c>
      <c r="B181" s="247" t="s">
        <v>1777</v>
      </c>
      <c r="C181" s="249" t="s">
        <v>1776</v>
      </c>
      <c r="D181" s="248" t="s">
        <v>1778</v>
      </c>
      <c r="E181" s="248" t="s">
        <v>1790</v>
      </c>
    </row>
    <row r="182" spans="1:5" ht="26.25" customHeight="1">
      <c r="A182" s="29">
        <v>41725</v>
      </c>
      <c r="B182" s="247" t="s">
        <v>1773</v>
      </c>
      <c r="C182" s="249" t="s">
        <v>1772</v>
      </c>
      <c r="D182" s="248" t="s">
        <v>1775</v>
      </c>
      <c r="E182" s="248" t="s">
        <v>1774</v>
      </c>
    </row>
    <row r="183" spans="1:5" ht="26.25" customHeight="1">
      <c r="A183" s="29">
        <v>41725</v>
      </c>
      <c r="B183" s="247" t="s">
        <v>1771</v>
      </c>
      <c r="C183" s="249" t="s">
        <v>1770</v>
      </c>
      <c r="D183" s="248" t="s">
        <v>1769</v>
      </c>
      <c r="E183" s="248" t="s">
        <v>1768</v>
      </c>
    </row>
    <row r="184" spans="1:5" ht="26.25" customHeight="1">
      <c r="A184" s="29">
        <v>41723</v>
      </c>
      <c r="B184" s="247" t="s">
        <v>1766</v>
      </c>
      <c r="C184" s="249" t="s">
        <v>1764</v>
      </c>
      <c r="D184" s="248" t="s">
        <v>1765</v>
      </c>
      <c r="E184" s="248" t="s">
        <v>1767</v>
      </c>
    </row>
    <row r="185" spans="1:5" ht="26.25" customHeight="1">
      <c r="A185" s="29">
        <v>41723</v>
      </c>
      <c r="B185" s="247" t="s">
        <v>1760</v>
      </c>
      <c r="C185" s="249" t="s">
        <v>1761</v>
      </c>
      <c r="D185" s="248" t="s">
        <v>1762</v>
      </c>
      <c r="E185" s="248" t="s">
        <v>1763</v>
      </c>
    </row>
    <row r="186" spans="1:5" ht="26.25" customHeight="1">
      <c r="A186" s="29">
        <v>41722</v>
      </c>
      <c r="B186" s="247" t="s">
        <v>1757</v>
      </c>
      <c r="C186" s="249" t="s">
        <v>1756</v>
      </c>
      <c r="D186" s="248" t="s">
        <v>1758</v>
      </c>
      <c r="E186" s="248" t="s">
        <v>1759</v>
      </c>
    </row>
    <row r="187" spans="1:5" ht="26.25" customHeight="1">
      <c r="A187" s="29">
        <v>41722</v>
      </c>
      <c r="B187" s="247" t="s">
        <v>1752</v>
      </c>
      <c r="C187" s="249" t="s">
        <v>1753</v>
      </c>
      <c r="D187" s="248" t="s">
        <v>1754</v>
      </c>
      <c r="E187" s="248" t="s">
        <v>1755</v>
      </c>
    </row>
    <row r="188" spans="1:5" ht="26.25" customHeight="1">
      <c r="A188" s="29">
        <v>41722</v>
      </c>
      <c r="B188" s="247" t="s">
        <v>1749</v>
      </c>
      <c r="C188" s="249" t="s">
        <v>1748</v>
      </c>
      <c r="D188" s="248" t="s">
        <v>1750</v>
      </c>
      <c r="E188" s="248" t="s">
        <v>1751</v>
      </c>
    </row>
    <row r="189" spans="1:5" ht="26.25" customHeight="1">
      <c r="A189" s="29">
        <v>41719</v>
      </c>
      <c r="B189" s="247" t="s">
        <v>136</v>
      </c>
      <c r="C189" s="249" t="s">
        <v>173</v>
      </c>
      <c r="D189" s="248" t="s">
        <v>1713</v>
      </c>
      <c r="E189" s="248" t="s">
        <v>1714</v>
      </c>
    </row>
    <row r="190" spans="1:5" ht="26.25" customHeight="1">
      <c r="A190" s="29">
        <v>41718</v>
      </c>
      <c r="B190" s="247" t="s">
        <v>1716</v>
      </c>
      <c r="C190" s="249" t="s">
        <v>1715</v>
      </c>
      <c r="D190" s="248" t="s">
        <v>1717</v>
      </c>
      <c r="E190" s="248" t="s">
        <v>1718</v>
      </c>
    </row>
    <row r="191" spans="1:5" ht="26.25" customHeight="1">
      <c r="A191" s="29">
        <v>41717</v>
      </c>
      <c r="B191" s="247" t="s">
        <v>1727</v>
      </c>
      <c r="C191" s="249" t="s">
        <v>1726</v>
      </c>
      <c r="D191" s="248" t="s">
        <v>1728</v>
      </c>
      <c r="E191" s="248" t="s">
        <v>1731</v>
      </c>
    </row>
    <row r="192" spans="1:5" ht="26.25" customHeight="1">
      <c r="A192" s="29">
        <v>41717</v>
      </c>
      <c r="B192" s="247" t="s">
        <v>1723</v>
      </c>
      <c r="C192" s="249" t="s">
        <v>1722</v>
      </c>
      <c r="D192" s="248" t="s">
        <v>1724</v>
      </c>
      <c r="E192" s="248" t="s">
        <v>1725</v>
      </c>
    </row>
    <row r="193" spans="1:5" ht="26.25" customHeight="1">
      <c r="A193" s="29">
        <v>41716</v>
      </c>
      <c r="B193" s="247" t="s">
        <v>1720</v>
      </c>
      <c r="C193" s="249" t="s">
        <v>1719</v>
      </c>
      <c r="D193" s="248" t="s">
        <v>1721</v>
      </c>
      <c r="E193" s="248" t="s">
        <v>1730</v>
      </c>
    </row>
    <row r="194" spans="1:5" ht="26.25" customHeight="1">
      <c r="A194" s="29">
        <v>41711</v>
      </c>
      <c r="B194" s="247" t="s">
        <v>1610</v>
      </c>
      <c r="C194" s="249" t="s">
        <v>195</v>
      </c>
      <c r="D194" s="248" t="s">
        <v>1637</v>
      </c>
      <c r="E194" s="248" t="s">
        <v>1638</v>
      </c>
    </row>
    <row r="195" spans="1:5" ht="26.25" customHeight="1">
      <c r="A195" s="29">
        <v>41710</v>
      </c>
      <c r="B195" s="247" t="s">
        <v>1634</v>
      </c>
      <c r="C195" s="249" t="s">
        <v>1635</v>
      </c>
      <c r="D195" s="248" t="s">
        <v>1636</v>
      </c>
      <c r="E195" s="248" t="s">
        <v>1641</v>
      </c>
    </row>
    <row r="196" spans="1:5" ht="26.25" customHeight="1">
      <c r="A196" s="29">
        <v>41709</v>
      </c>
      <c r="B196" s="247" t="s">
        <v>1630</v>
      </c>
      <c r="C196" s="249" t="s">
        <v>1631</v>
      </c>
      <c r="D196" s="248" t="s">
        <v>1632</v>
      </c>
      <c r="E196" s="248" t="s">
        <v>1633</v>
      </c>
    </row>
    <row r="197" spans="1:5" ht="26.25" customHeight="1">
      <c r="A197" s="29">
        <v>41709</v>
      </c>
      <c r="B197" s="247" t="s">
        <v>1627</v>
      </c>
      <c r="C197" s="249" t="s">
        <v>1626</v>
      </c>
      <c r="D197" s="248" t="s">
        <v>1628</v>
      </c>
      <c r="E197" s="248" t="s">
        <v>1629</v>
      </c>
    </row>
    <row r="198" spans="1:5" ht="26.25" customHeight="1">
      <c r="A198" s="29">
        <v>41705</v>
      </c>
      <c r="B198" s="247" t="s">
        <v>1610</v>
      </c>
      <c r="C198" s="249" t="s">
        <v>1611</v>
      </c>
      <c r="D198" s="248" t="s">
        <v>1612</v>
      </c>
      <c r="E198" s="248" t="s">
        <v>1613</v>
      </c>
    </row>
    <row r="199" spans="1:5" ht="26.25" customHeight="1">
      <c r="A199" s="29">
        <v>41704</v>
      </c>
      <c r="B199" s="247" t="s">
        <v>1614</v>
      </c>
      <c r="C199" s="249" t="s">
        <v>1615</v>
      </c>
      <c r="D199" s="248" t="s">
        <v>1616</v>
      </c>
      <c r="E199" s="248" t="s">
        <v>1617</v>
      </c>
    </row>
    <row r="200" spans="1:5" ht="26.25" customHeight="1">
      <c r="A200" s="29">
        <v>41703</v>
      </c>
      <c r="B200" s="247" t="s">
        <v>1618</v>
      </c>
      <c r="C200" s="249" t="s">
        <v>1619</v>
      </c>
      <c r="D200" s="248" t="s">
        <v>1620</v>
      </c>
      <c r="E200" s="248" t="s">
        <v>1621</v>
      </c>
    </row>
    <row r="201" spans="1:5" ht="26.25" customHeight="1">
      <c r="A201" s="29">
        <v>41697</v>
      </c>
      <c r="B201" s="247" t="s">
        <v>1567</v>
      </c>
      <c r="C201" s="249" t="s">
        <v>1568</v>
      </c>
      <c r="D201" s="248" t="s">
        <v>1569</v>
      </c>
      <c r="E201" s="248" t="s">
        <v>1570</v>
      </c>
    </row>
    <row r="202" spans="1:5" ht="26.25" customHeight="1">
      <c r="A202" s="29">
        <v>41697</v>
      </c>
      <c r="B202" s="247" t="s">
        <v>1563</v>
      </c>
      <c r="C202" s="249" t="s">
        <v>1564</v>
      </c>
      <c r="D202" s="248" t="s">
        <v>1565</v>
      </c>
      <c r="E202" s="248" t="s">
        <v>1566</v>
      </c>
    </row>
    <row r="203" spans="1:5" ht="26.25" customHeight="1">
      <c r="A203" s="29">
        <v>41696</v>
      </c>
      <c r="B203" s="247" t="s">
        <v>1560</v>
      </c>
      <c r="C203" s="249" t="s">
        <v>1561</v>
      </c>
      <c r="D203" s="248" t="s">
        <v>1562</v>
      </c>
      <c r="E203" s="248" t="s">
        <v>1575</v>
      </c>
    </row>
    <row r="204" spans="1:5" ht="26.25" customHeight="1">
      <c r="A204" s="29">
        <v>41696</v>
      </c>
      <c r="B204" s="247" t="s">
        <v>1554</v>
      </c>
      <c r="C204" s="249" t="s">
        <v>1548</v>
      </c>
      <c r="D204" s="248" t="s">
        <v>1549</v>
      </c>
      <c r="E204" s="248" t="s">
        <v>1550</v>
      </c>
    </row>
    <row r="205" spans="1:5" ht="26.25" customHeight="1">
      <c r="A205" s="29">
        <v>41696</v>
      </c>
      <c r="B205" s="247" t="s">
        <v>1555</v>
      </c>
      <c r="C205" s="249" t="s">
        <v>1556</v>
      </c>
      <c r="D205" s="248" t="s">
        <v>1549</v>
      </c>
      <c r="E205" s="248" t="s">
        <v>1574</v>
      </c>
    </row>
    <row r="206" spans="1:5" ht="26.25" customHeight="1">
      <c r="A206" s="29">
        <v>41696</v>
      </c>
      <c r="B206" s="247" t="s">
        <v>1557</v>
      </c>
      <c r="C206" s="249" t="s">
        <v>1558</v>
      </c>
      <c r="D206" s="248" t="s">
        <v>1559</v>
      </c>
      <c r="E206" s="248" t="s">
        <v>1573</v>
      </c>
    </row>
    <row r="207" spans="1:5" ht="26.25" customHeight="1">
      <c r="A207" s="29">
        <v>41689</v>
      </c>
      <c r="B207" s="247" t="s">
        <v>1553</v>
      </c>
      <c r="C207" s="249" t="s">
        <v>1531</v>
      </c>
      <c r="D207" s="248" t="s">
        <v>1536</v>
      </c>
      <c r="E207" s="248" t="s">
        <v>1538</v>
      </c>
    </row>
    <row r="208" spans="1:5" ht="26.25" customHeight="1">
      <c r="A208" s="29">
        <v>41688</v>
      </c>
      <c r="B208" s="247" t="s">
        <v>1552</v>
      </c>
      <c r="C208" s="249" t="s">
        <v>1534</v>
      </c>
      <c r="D208" s="248" t="s">
        <v>1535</v>
      </c>
      <c r="E208" s="248" t="s">
        <v>1537</v>
      </c>
    </row>
    <row r="209" spans="1:5" ht="26.25" customHeight="1">
      <c r="A209" s="29">
        <v>41688</v>
      </c>
      <c r="B209" s="247" t="s">
        <v>1551</v>
      </c>
      <c r="C209" s="249" t="s">
        <v>1531</v>
      </c>
      <c r="D209" s="248" t="s">
        <v>1532</v>
      </c>
      <c r="E209" s="248" t="s">
        <v>1533</v>
      </c>
    </row>
    <row r="210" spans="1:5" ht="26.25" customHeight="1">
      <c r="A210" s="29">
        <v>41687</v>
      </c>
      <c r="B210" s="247" t="s">
        <v>960</v>
      </c>
      <c r="C210" s="249" t="s">
        <v>810</v>
      </c>
      <c r="D210" s="248" t="s">
        <v>1514</v>
      </c>
      <c r="E210" s="248" t="s">
        <v>1518</v>
      </c>
    </row>
    <row r="211" spans="1:5" ht="26.25" customHeight="1">
      <c r="A211" s="29">
        <v>41682</v>
      </c>
      <c r="B211" s="247" t="s">
        <v>58</v>
      </c>
      <c r="C211" s="250" t="s">
        <v>1515</v>
      </c>
      <c r="D211" s="248" t="s">
        <v>1516</v>
      </c>
      <c r="E211" s="248" t="s">
        <v>1519</v>
      </c>
    </row>
    <row r="212" spans="1:5" ht="26.25" customHeight="1">
      <c r="A212" s="29">
        <v>41682</v>
      </c>
      <c r="B212" s="244" t="s">
        <v>1017</v>
      </c>
      <c r="C212" s="244" t="s">
        <v>1511</v>
      </c>
      <c r="D212" s="246" t="s">
        <v>1512</v>
      </c>
      <c r="E212" s="245" t="s">
        <v>1513</v>
      </c>
    </row>
    <row r="213" spans="1:5" ht="26.25" customHeight="1">
      <c r="A213" s="29">
        <v>41668</v>
      </c>
      <c r="B213" s="222" t="s">
        <v>1339</v>
      </c>
      <c r="C213" s="206" t="s">
        <v>1338</v>
      </c>
      <c r="D213" s="207" t="s">
        <v>1286</v>
      </c>
      <c r="E213" s="207" t="s">
        <v>1340</v>
      </c>
    </row>
    <row r="214" spans="1:5" ht="26.25" customHeight="1">
      <c r="A214" s="29">
        <v>41667</v>
      </c>
      <c r="B214" s="222" t="s">
        <v>1335</v>
      </c>
      <c r="C214" s="206" t="s">
        <v>1334</v>
      </c>
      <c r="D214" s="207" t="s">
        <v>1337</v>
      </c>
      <c r="E214" s="207" t="s">
        <v>1336</v>
      </c>
    </row>
    <row r="215" spans="1:5" ht="26.25" customHeight="1">
      <c r="A215" s="29">
        <v>41667</v>
      </c>
      <c r="B215" s="222" t="s">
        <v>1330</v>
      </c>
      <c r="C215" s="206" t="s">
        <v>1331</v>
      </c>
      <c r="D215" s="207" t="s">
        <v>1332</v>
      </c>
      <c r="E215" s="207" t="s">
        <v>1333</v>
      </c>
    </row>
    <row r="216" spans="1:5" ht="26.25" customHeight="1">
      <c r="A216" s="29">
        <v>41667</v>
      </c>
      <c r="B216" s="222" t="s">
        <v>1252</v>
      </c>
      <c r="C216" s="206" t="s">
        <v>1291</v>
      </c>
      <c r="D216" s="207" t="s">
        <v>1328</v>
      </c>
      <c r="E216" s="207" t="s">
        <v>1329</v>
      </c>
    </row>
    <row r="217" spans="1:5" ht="26.25" customHeight="1">
      <c r="A217" s="29">
        <v>41666</v>
      </c>
      <c r="B217" s="222" t="s">
        <v>1325</v>
      </c>
      <c r="C217" s="206" t="s">
        <v>1326</v>
      </c>
      <c r="D217" s="207" t="s">
        <v>1246</v>
      </c>
      <c r="E217" s="207" t="s">
        <v>1327</v>
      </c>
    </row>
    <row r="218" spans="1:5" ht="26.25" customHeight="1">
      <c r="A218" s="29">
        <v>41664</v>
      </c>
      <c r="B218" s="222" t="s">
        <v>1256</v>
      </c>
      <c r="C218" s="206" t="s">
        <v>1322</v>
      </c>
      <c r="D218" s="207" t="s">
        <v>1246</v>
      </c>
      <c r="E218" s="207" t="s">
        <v>1323</v>
      </c>
    </row>
    <row r="219" spans="1:5" ht="26.25" customHeight="1">
      <c r="A219" s="29">
        <v>41664</v>
      </c>
      <c r="B219" s="222" t="s">
        <v>1252</v>
      </c>
      <c r="C219" s="206" t="s">
        <v>1291</v>
      </c>
      <c r="D219" s="207" t="s">
        <v>1321</v>
      </c>
      <c r="E219" s="207" t="s">
        <v>1320</v>
      </c>
    </row>
    <row r="220" spans="1:5" ht="26.25" customHeight="1">
      <c r="A220" s="29">
        <v>41663</v>
      </c>
      <c r="B220" s="222" t="s">
        <v>1317</v>
      </c>
      <c r="C220" s="206" t="s">
        <v>1318</v>
      </c>
      <c r="D220" s="207" t="s">
        <v>1246</v>
      </c>
      <c r="E220" s="207" t="s">
        <v>1319</v>
      </c>
    </row>
    <row r="221" spans="1:5" ht="26.25" customHeight="1">
      <c r="A221" s="29">
        <v>41663</v>
      </c>
      <c r="B221" s="222" t="s">
        <v>1315</v>
      </c>
      <c r="C221" s="206" t="s">
        <v>1316</v>
      </c>
      <c r="D221" s="207" t="s">
        <v>1246</v>
      </c>
      <c r="E221" s="207" t="s">
        <v>1324</v>
      </c>
    </row>
    <row r="222" spans="1:5" ht="26.25" customHeight="1">
      <c r="A222" s="29">
        <v>41663</v>
      </c>
      <c r="B222" s="222" t="s">
        <v>1312</v>
      </c>
      <c r="C222" s="206" t="s">
        <v>1313</v>
      </c>
      <c r="D222" s="207" t="s">
        <v>1246</v>
      </c>
      <c r="E222" s="207" t="s">
        <v>1314</v>
      </c>
    </row>
    <row r="223" spans="1:5" ht="26.25" customHeight="1">
      <c r="A223" s="29">
        <v>41662</v>
      </c>
      <c r="B223" s="222" t="s">
        <v>1252</v>
      </c>
      <c r="C223" s="206" t="s">
        <v>1291</v>
      </c>
      <c r="D223" s="207" t="s">
        <v>1310</v>
      </c>
      <c r="E223" s="207" t="s">
        <v>1311</v>
      </c>
    </row>
    <row r="224" spans="1:5" ht="26.25" customHeight="1">
      <c r="A224" s="29">
        <v>41662</v>
      </c>
      <c r="B224" s="222" t="s">
        <v>1307</v>
      </c>
      <c r="C224" s="206" t="s">
        <v>1308</v>
      </c>
      <c r="D224" s="207" t="s">
        <v>1246</v>
      </c>
      <c r="E224" s="207" t="s">
        <v>1309</v>
      </c>
    </row>
    <row r="225" spans="1:5" ht="26.25" customHeight="1">
      <c r="A225" s="29">
        <v>41661</v>
      </c>
      <c r="B225" s="222" t="s">
        <v>1304</v>
      </c>
      <c r="C225" s="206" t="s">
        <v>1305</v>
      </c>
      <c r="D225" s="207" t="s">
        <v>1276</v>
      </c>
      <c r="E225" s="207" t="s">
        <v>1306</v>
      </c>
    </row>
    <row r="226" spans="1:5" ht="26.25" customHeight="1">
      <c r="A226" s="29">
        <v>41661</v>
      </c>
      <c r="B226" s="222" t="s">
        <v>1298</v>
      </c>
      <c r="C226" s="206" t="s">
        <v>1299</v>
      </c>
      <c r="D226" s="207" t="s">
        <v>1302</v>
      </c>
      <c r="E226" s="207" t="s">
        <v>1303</v>
      </c>
    </row>
    <row r="227" spans="1:5" ht="26.25" customHeight="1">
      <c r="A227" s="29">
        <v>41661</v>
      </c>
      <c r="B227" s="222" t="s">
        <v>1298</v>
      </c>
      <c r="C227" s="206" t="s">
        <v>1299</v>
      </c>
      <c r="D227" s="207" t="s">
        <v>1300</v>
      </c>
      <c r="E227" s="207" t="s">
        <v>1301</v>
      </c>
    </row>
    <row r="228" spans="1:5" ht="26.25" customHeight="1">
      <c r="A228" s="29">
        <v>41661</v>
      </c>
      <c r="B228" s="222" t="s">
        <v>1284</v>
      </c>
      <c r="C228" s="206" t="s">
        <v>1285</v>
      </c>
      <c r="D228" s="207" t="s">
        <v>1296</v>
      </c>
      <c r="E228" s="207" t="s">
        <v>1297</v>
      </c>
    </row>
    <row r="229" spans="1:5" ht="26.25" customHeight="1">
      <c r="A229" s="29">
        <v>41660</v>
      </c>
      <c r="B229" s="222" t="s">
        <v>1293</v>
      </c>
      <c r="C229" s="206" t="s">
        <v>1294</v>
      </c>
      <c r="D229" s="207" t="s">
        <v>1246</v>
      </c>
      <c r="E229" s="207" t="s">
        <v>1295</v>
      </c>
    </row>
    <row r="230" spans="1:5" ht="26.25" customHeight="1">
      <c r="A230" s="29">
        <v>41657</v>
      </c>
      <c r="B230" s="222" t="s">
        <v>1252</v>
      </c>
      <c r="C230" s="206" t="s">
        <v>1291</v>
      </c>
      <c r="D230" s="207" t="s">
        <v>1246</v>
      </c>
      <c r="E230" s="207" t="s">
        <v>1292</v>
      </c>
    </row>
    <row r="231" spans="1:5" ht="26.25" customHeight="1">
      <c r="A231" s="29">
        <v>41657</v>
      </c>
      <c r="B231" s="222" t="s">
        <v>1288</v>
      </c>
      <c r="C231" s="206" t="s">
        <v>1289</v>
      </c>
      <c r="D231" s="207" t="s">
        <v>1282</v>
      </c>
      <c r="E231" s="207" t="s">
        <v>1290</v>
      </c>
    </row>
    <row r="232" spans="1:5" ht="26.25" customHeight="1">
      <c r="A232" s="29">
        <v>41657</v>
      </c>
      <c r="B232" s="222" t="s">
        <v>1284</v>
      </c>
      <c r="C232" s="206" t="s">
        <v>1285</v>
      </c>
      <c r="D232" s="207" t="s">
        <v>1286</v>
      </c>
      <c r="E232" s="207" t="s">
        <v>1287</v>
      </c>
    </row>
    <row r="233" spans="1:5" ht="26.25" customHeight="1">
      <c r="A233" s="29">
        <v>41656</v>
      </c>
      <c r="B233" s="222" t="s">
        <v>1280</v>
      </c>
      <c r="C233" s="206" t="s">
        <v>1281</v>
      </c>
      <c r="D233" s="207" t="s">
        <v>1282</v>
      </c>
      <c r="E233" s="207" t="s">
        <v>1283</v>
      </c>
    </row>
    <row r="234" spans="1:5" ht="26.25" customHeight="1">
      <c r="A234" s="29">
        <v>41656</v>
      </c>
      <c r="B234" s="222" t="s">
        <v>1270</v>
      </c>
      <c r="C234" s="206" t="s">
        <v>1271</v>
      </c>
      <c r="D234" s="207" t="s">
        <v>1278</v>
      </c>
      <c r="E234" s="207" t="s">
        <v>1279</v>
      </c>
    </row>
    <row r="235" spans="1:5" ht="26.25" customHeight="1">
      <c r="A235" s="29">
        <v>41656</v>
      </c>
      <c r="B235" s="222" t="s">
        <v>1275</v>
      </c>
      <c r="C235" s="222" t="s">
        <v>1274</v>
      </c>
      <c r="D235" s="207" t="s">
        <v>1276</v>
      </c>
      <c r="E235" s="207" t="s">
        <v>1277</v>
      </c>
    </row>
    <row r="236" spans="1:5" ht="26.25" customHeight="1">
      <c r="A236" s="29">
        <v>41655</v>
      </c>
      <c r="B236" s="222" t="s">
        <v>1270</v>
      </c>
      <c r="C236" s="206" t="s">
        <v>1271</v>
      </c>
      <c r="D236" s="207" t="s">
        <v>1272</v>
      </c>
      <c r="E236" s="207" t="s">
        <v>1273</v>
      </c>
    </row>
    <row r="237" spans="1:5" ht="26.25" customHeight="1">
      <c r="A237" s="29">
        <v>41655</v>
      </c>
      <c r="B237" s="222" t="s">
        <v>1267</v>
      </c>
      <c r="C237" s="206" t="s">
        <v>1268</v>
      </c>
      <c r="D237" s="207" t="s">
        <v>1246</v>
      </c>
      <c r="E237" s="207" t="s">
        <v>1269</v>
      </c>
    </row>
    <row r="238" spans="1:5" ht="26.25" customHeight="1">
      <c r="A238" s="29">
        <v>41654</v>
      </c>
      <c r="B238" s="222" t="s">
        <v>1264</v>
      </c>
      <c r="C238" s="206" t="s">
        <v>1265</v>
      </c>
      <c r="D238" s="207" t="s">
        <v>1246</v>
      </c>
      <c r="E238" s="207" t="s">
        <v>1266</v>
      </c>
    </row>
    <row r="239" spans="1:5" ht="26.25" customHeight="1">
      <c r="A239" s="29">
        <v>41654</v>
      </c>
      <c r="B239" s="222" t="s">
        <v>1261</v>
      </c>
      <c r="C239" s="206" t="s">
        <v>1260</v>
      </c>
      <c r="D239" s="207" t="s">
        <v>1262</v>
      </c>
      <c r="E239" s="207" t="s">
        <v>1263</v>
      </c>
    </row>
    <row r="240" spans="1:5" ht="26.25" customHeight="1">
      <c r="A240" s="29">
        <v>41653</v>
      </c>
      <c r="B240" s="222" t="s">
        <v>1256</v>
      </c>
      <c r="C240" s="206" t="s">
        <v>1257</v>
      </c>
      <c r="D240" s="207" t="s">
        <v>1258</v>
      </c>
      <c r="E240" s="207" t="s">
        <v>1259</v>
      </c>
    </row>
    <row r="241" spans="1:5" ht="26.25" customHeight="1">
      <c r="A241" s="29">
        <v>41653</v>
      </c>
      <c r="B241" s="222" t="s">
        <v>1252</v>
      </c>
      <c r="C241" s="206" t="s">
        <v>1251</v>
      </c>
      <c r="D241" s="207" t="s">
        <v>1254</v>
      </c>
      <c r="E241" s="207" t="s">
        <v>1255</v>
      </c>
    </row>
    <row r="242" spans="1:5" ht="26.25" customHeight="1">
      <c r="A242" s="29">
        <v>41653</v>
      </c>
      <c r="B242" s="222" t="s">
        <v>1253</v>
      </c>
      <c r="C242" s="206" t="s">
        <v>1248</v>
      </c>
      <c r="D242" s="207" t="s">
        <v>1249</v>
      </c>
      <c r="E242" s="207" t="s">
        <v>1250</v>
      </c>
    </row>
    <row r="243" spans="1:5" ht="26.25" customHeight="1">
      <c r="A243" s="29">
        <v>41653</v>
      </c>
      <c r="B243" s="222" t="s">
        <v>1244</v>
      </c>
      <c r="C243" s="206" t="s">
        <v>1245</v>
      </c>
      <c r="D243" s="207" t="s">
        <v>1246</v>
      </c>
      <c r="E243" s="207" t="s">
        <v>1247</v>
      </c>
    </row>
    <row r="244" spans="1:5" ht="26.25" customHeight="1">
      <c r="A244" s="29">
        <v>41650</v>
      </c>
      <c r="B244" s="222" t="s">
        <v>1240</v>
      </c>
      <c r="C244" s="206" t="s">
        <v>1241</v>
      </c>
      <c r="D244" s="207" t="s">
        <v>1242</v>
      </c>
      <c r="E244" s="207" t="s">
        <v>1243</v>
      </c>
    </row>
    <row r="245" spans="1:5" ht="26.25" customHeight="1">
      <c r="A245" s="29">
        <v>41650</v>
      </c>
      <c r="B245" s="222" t="s">
        <v>40</v>
      </c>
      <c r="C245" s="206" t="s">
        <v>1084</v>
      </c>
      <c r="D245" s="207" t="s">
        <v>1197</v>
      </c>
      <c r="E245" s="207" t="s">
        <v>1205</v>
      </c>
    </row>
    <row r="246" spans="1:5" ht="26.25" customHeight="1">
      <c r="A246" s="29">
        <v>41650</v>
      </c>
      <c r="B246" s="222" t="s">
        <v>60</v>
      </c>
      <c r="C246" s="206" t="s">
        <v>799</v>
      </c>
      <c r="D246" s="207" t="s">
        <v>1206</v>
      </c>
      <c r="E246" s="207" t="s">
        <v>1207</v>
      </c>
    </row>
    <row r="247" spans="1:5" ht="26.25" customHeight="1">
      <c r="A247" s="29">
        <v>41650</v>
      </c>
      <c r="B247" s="222" t="s">
        <v>32</v>
      </c>
      <c r="C247" s="206" t="s">
        <v>796</v>
      </c>
      <c r="D247" s="207" t="s">
        <v>1208</v>
      </c>
      <c r="E247" s="207" t="s">
        <v>1209</v>
      </c>
    </row>
    <row r="248" spans="1:5" ht="26.25" customHeight="1">
      <c r="A248" s="29">
        <v>41649</v>
      </c>
      <c r="B248" s="222" t="s">
        <v>1198</v>
      </c>
      <c r="C248" s="206" t="s">
        <v>1199</v>
      </c>
      <c r="D248" s="207" t="s">
        <v>1208</v>
      </c>
      <c r="E248" s="207" t="s">
        <v>1210</v>
      </c>
    </row>
    <row r="249" spans="1:5" ht="26.25" customHeight="1">
      <c r="A249" s="29">
        <v>41649</v>
      </c>
      <c r="B249" s="222" t="s">
        <v>27</v>
      </c>
      <c r="C249" s="206" t="s">
        <v>1200</v>
      </c>
      <c r="D249" s="207" t="s">
        <v>1211</v>
      </c>
      <c r="E249" s="207" t="s">
        <v>1212</v>
      </c>
    </row>
    <row r="250" spans="1:5" ht="26.25" customHeight="1">
      <c r="A250" s="29">
        <v>41649</v>
      </c>
      <c r="B250" s="222" t="s">
        <v>894</v>
      </c>
      <c r="C250" s="206" t="s">
        <v>804</v>
      </c>
      <c r="D250" s="207" t="s">
        <v>1213</v>
      </c>
      <c r="E250" s="207" t="s">
        <v>1214</v>
      </c>
    </row>
    <row r="251" spans="1:5" ht="26.25" customHeight="1">
      <c r="A251" s="29">
        <v>41647</v>
      </c>
      <c r="B251" s="222" t="s">
        <v>1198</v>
      </c>
      <c r="C251" s="206" t="s">
        <v>1199</v>
      </c>
      <c r="D251" s="207" t="s">
        <v>1215</v>
      </c>
      <c r="E251" s="207" t="s">
        <v>1216</v>
      </c>
    </row>
    <row r="252" spans="1:5" ht="26.25" customHeight="1">
      <c r="A252" s="29">
        <v>41647</v>
      </c>
      <c r="B252" s="222" t="s">
        <v>46</v>
      </c>
      <c r="C252" s="206" t="s">
        <v>797</v>
      </c>
      <c r="D252" s="207" t="s">
        <v>1217</v>
      </c>
      <c r="E252" s="207" t="s">
        <v>1218</v>
      </c>
    </row>
    <row r="253" spans="1:5" ht="26.25" customHeight="1">
      <c r="A253" s="29">
        <v>41647</v>
      </c>
      <c r="B253" s="222" t="s">
        <v>50</v>
      </c>
      <c r="C253" s="206" t="s">
        <v>807</v>
      </c>
      <c r="D253" s="207" t="s">
        <v>1201</v>
      </c>
      <c r="E253" s="207" t="s">
        <v>1219</v>
      </c>
    </row>
    <row r="254" spans="1:5" ht="26.25" customHeight="1">
      <c r="A254" s="29">
        <v>41647</v>
      </c>
      <c r="B254" s="222" t="s">
        <v>50</v>
      </c>
      <c r="C254" s="206" t="s">
        <v>807</v>
      </c>
      <c r="D254" s="207" t="s">
        <v>1220</v>
      </c>
      <c r="E254" s="207" t="s">
        <v>1221</v>
      </c>
    </row>
    <row r="255" spans="1:5" ht="26.25" customHeight="1">
      <c r="A255" s="29">
        <v>41647</v>
      </c>
      <c r="B255" s="222" t="s">
        <v>63</v>
      </c>
      <c r="C255" s="206" t="s">
        <v>800</v>
      </c>
      <c r="D255" s="207" t="s">
        <v>1202</v>
      </c>
      <c r="E255" s="207" t="s">
        <v>1222</v>
      </c>
    </row>
    <row r="256" spans="1:5" ht="26.25" customHeight="1">
      <c r="A256" s="29">
        <v>41646</v>
      </c>
      <c r="B256" s="222" t="s">
        <v>1124</v>
      </c>
      <c r="C256" s="206" t="s">
        <v>1135</v>
      </c>
      <c r="D256" s="207" t="s">
        <v>1203</v>
      </c>
      <c r="E256" s="207" t="s">
        <v>1223</v>
      </c>
    </row>
    <row r="257" spans="1:5" ht="26.25" customHeight="1">
      <c r="A257" s="29">
        <v>41646</v>
      </c>
      <c r="B257" s="222" t="s">
        <v>65</v>
      </c>
      <c r="C257" s="206" t="s">
        <v>798</v>
      </c>
      <c r="D257" s="207" t="s">
        <v>1204</v>
      </c>
      <c r="E257" s="207" t="s">
        <v>1224</v>
      </c>
    </row>
    <row r="258" spans="1:5" ht="26.25" customHeight="1">
      <c r="A258" s="29">
        <v>41646</v>
      </c>
      <c r="B258" s="222" t="s">
        <v>61</v>
      </c>
      <c r="C258" s="206" t="s">
        <v>808</v>
      </c>
      <c r="D258" s="207" t="s">
        <v>895</v>
      </c>
      <c r="E258" s="207" t="s">
        <v>1227</v>
      </c>
    </row>
    <row r="259" spans="1:5" ht="26.25" customHeight="1">
      <c r="A259" s="29">
        <v>41646</v>
      </c>
      <c r="B259" s="222" t="s">
        <v>1130</v>
      </c>
      <c r="C259" s="206" t="s">
        <v>814</v>
      </c>
      <c r="D259" s="207" t="s">
        <v>1225</v>
      </c>
      <c r="E259" s="207" t="s">
        <v>1226</v>
      </c>
    </row>
    <row r="260" spans="1:5" ht="26.25" customHeight="1">
      <c r="A260" s="29">
        <v>41639</v>
      </c>
      <c r="B260" s="222" t="s">
        <v>65</v>
      </c>
      <c r="C260" s="206" t="s">
        <v>1173</v>
      </c>
      <c r="D260" s="207" t="s">
        <v>1174</v>
      </c>
      <c r="E260" s="207" t="s">
        <v>1169</v>
      </c>
    </row>
    <row r="261" spans="1:5" ht="26.25" customHeight="1">
      <c r="A261" s="29">
        <v>41639</v>
      </c>
      <c r="B261" s="222" t="s">
        <v>65</v>
      </c>
      <c r="C261" s="206" t="s">
        <v>798</v>
      </c>
      <c r="D261" s="207" t="s">
        <v>1165</v>
      </c>
      <c r="E261" s="207" t="s">
        <v>1170</v>
      </c>
    </row>
    <row r="262" spans="1:5" ht="26.25" customHeight="1">
      <c r="A262" s="29">
        <v>41639</v>
      </c>
      <c r="B262" s="222" t="s">
        <v>60</v>
      </c>
      <c r="C262" s="206" t="s">
        <v>799</v>
      </c>
      <c r="D262" s="207" t="s">
        <v>1126</v>
      </c>
      <c r="E262" s="207" t="s">
        <v>1171</v>
      </c>
    </row>
    <row r="263" spans="1:5" ht="26.25" customHeight="1">
      <c r="A263" s="29">
        <v>41639</v>
      </c>
      <c r="B263" s="222" t="s">
        <v>58</v>
      </c>
      <c r="C263" s="206" t="s">
        <v>813</v>
      </c>
      <c r="D263" s="207" t="s">
        <v>1166</v>
      </c>
      <c r="E263" s="207" t="s">
        <v>1172</v>
      </c>
    </row>
    <row r="264" spans="1:5" ht="26.25" customHeight="1">
      <c r="A264" s="29">
        <v>41638</v>
      </c>
      <c r="B264" s="222" t="s">
        <v>35</v>
      </c>
      <c r="C264" s="206" t="s">
        <v>811</v>
      </c>
      <c r="D264" s="207" t="s">
        <v>1167</v>
      </c>
      <c r="E264" s="207" t="s">
        <v>1168</v>
      </c>
    </row>
    <row r="265" spans="1:5" ht="26.25" customHeight="1">
      <c r="A265" s="29">
        <v>41636</v>
      </c>
      <c r="B265" s="222" t="s">
        <v>50</v>
      </c>
      <c r="C265" s="206" t="s">
        <v>807</v>
      </c>
      <c r="D265" s="207" t="s">
        <v>1132</v>
      </c>
      <c r="E265" s="207" t="s">
        <v>1133</v>
      </c>
    </row>
    <row r="266" spans="1:5" ht="26.25" customHeight="1">
      <c r="A266" s="29">
        <v>41636</v>
      </c>
      <c r="B266" s="222" t="s">
        <v>50</v>
      </c>
      <c r="C266" s="206" t="s">
        <v>807</v>
      </c>
      <c r="D266" s="207" t="s">
        <v>1121</v>
      </c>
      <c r="E266" s="207" t="s">
        <v>1122</v>
      </c>
    </row>
    <row r="267" spans="1:5" ht="26.25" customHeight="1">
      <c r="A267" s="29">
        <v>41636</v>
      </c>
      <c r="B267" s="222" t="s">
        <v>50</v>
      </c>
      <c r="C267" s="206" t="s">
        <v>807</v>
      </c>
      <c r="D267" s="207" t="s">
        <v>1123</v>
      </c>
      <c r="E267" s="207" t="s">
        <v>1134</v>
      </c>
    </row>
    <row r="268" spans="1:5" ht="26.25" customHeight="1">
      <c r="A268" s="29">
        <v>41636</v>
      </c>
      <c r="B268" s="222" t="s">
        <v>1124</v>
      </c>
      <c r="C268" s="206" t="s">
        <v>1135</v>
      </c>
      <c r="D268" s="207" t="s">
        <v>1125</v>
      </c>
      <c r="E268" s="207" t="s">
        <v>1136</v>
      </c>
    </row>
    <row r="269" spans="1:5" ht="26.25" customHeight="1">
      <c r="A269" s="29">
        <v>41636</v>
      </c>
      <c r="B269" s="222" t="s">
        <v>53</v>
      </c>
      <c r="C269" s="206" t="s">
        <v>1137</v>
      </c>
      <c r="D269" s="207" t="s">
        <v>1138</v>
      </c>
      <c r="E269" s="207" t="s">
        <v>1139</v>
      </c>
    </row>
    <row r="270" spans="1:5" ht="26.25" customHeight="1">
      <c r="A270" s="29">
        <v>41636</v>
      </c>
      <c r="B270" s="222" t="s">
        <v>71</v>
      </c>
      <c r="C270" s="206" t="s">
        <v>809</v>
      </c>
      <c r="D270" s="207" t="s">
        <v>957</v>
      </c>
      <c r="E270" s="207" t="s">
        <v>1140</v>
      </c>
    </row>
    <row r="271" spans="1:5" ht="26.25" customHeight="1">
      <c r="A271" s="29">
        <v>41635</v>
      </c>
      <c r="B271" s="222" t="s">
        <v>63</v>
      </c>
      <c r="C271" s="206" t="s">
        <v>800</v>
      </c>
      <c r="D271" s="207" t="s">
        <v>1141</v>
      </c>
      <c r="E271" s="207" t="s">
        <v>1142</v>
      </c>
    </row>
    <row r="272" spans="1:5" ht="26.25" customHeight="1">
      <c r="A272" s="29">
        <v>41634</v>
      </c>
      <c r="B272" s="222" t="s">
        <v>54</v>
      </c>
      <c r="C272" s="206" t="s">
        <v>806</v>
      </c>
      <c r="D272" s="207" t="s">
        <v>1143</v>
      </c>
      <c r="E272" s="207" t="s">
        <v>1144</v>
      </c>
    </row>
    <row r="273" spans="1:5" ht="26.25" customHeight="1">
      <c r="A273" s="29">
        <v>41634</v>
      </c>
      <c r="B273" s="222" t="s">
        <v>54</v>
      </c>
      <c r="C273" s="206" t="s">
        <v>806</v>
      </c>
      <c r="D273" s="207" t="s">
        <v>1145</v>
      </c>
      <c r="E273" s="207" t="s">
        <v>1146</v>
      </c>
    </row>
    <row r="274" spans="1:5" ht="26.25" customHeight="1">
      <c r="A274" s="29">
        <v>41634</v>
      </c>
      <c r="B274" s="222" t="s">
        <v>60</v>
      </c>
      <c r="C274" s="206" t="s">
        <v>799</v>
      </c>
      <c r="D274" s="207" t="s">
        <v>1126</v>
      </c>
      <c r="E274" s="207" t="s">
        <v>1147</v>
      </c>
    </row>
    <row r="275" spans="1:5" ht="26.25" customHeight="1">
      <c r="A275" s="29">
        <v>41633</v>
      </c>
      <c r="B275" s="222" t="s">
        <v>63</v>
      </c>
      <c r="C275" s="206" t="s">
        <v>800</v>
      </c>
      <c r="D275" s="207" t="s">
        <v>1148</v>
      </c>
      <c r="E275" s="207" t="s">
        <v>1149</v>
      </c>
    </row>
    <row r="276" spans="1:5" ht="26.25" customHeight="1">
      <c r="A276" s="29">
        <v>41633</v>
      </c>
      <c r="B276" s="222" t="s">
        <v>30</v>
      </c>
      <c r="C276" s="206" t="s">
        <v>815</v>
      </c>
      <c r="D276" s="207" t="s">
        <v>1127</v>
      </c>
      <c r="E276" s="207" t="s">
        <v>1150</v>
      </c>
    </row>
    <row r="277" spans="1:5" ht="26.25" customHeight="1">
      <c r="A277" s="29">
        <v>41633</v>
      </c>
      <c r="B277" s="222" t="s">
        <v>891</v>
      </c>
      <c r="C277" s="206" t="s">
        <v>803</v>
      </c>
      <c r="D277" s="207" t="s">
        <v>1151</v>
      </c>
      <c r="E277" s="207" t="s">
        <v>1152</v>
      </c>
    </row>
    <row r="278" spans="1:5" ht="26.25" customHeight="1">
      <c r="A278" s="29">
        <v>41632</v>
      </c>
      <c r="B278" s="222" t="s">
        <v>892</v>
      </c>
      <c r="C278" s="206" t="s">
        <v>801</v>
      </c>
      <c r="D278" s="207" t="s">
        <v>1128</v>
      </c>
      <c r="E278" s="207" t="s">
        <v>1153</v>
      </c>
    </row>
    <row r="279" spans="1:5" ht="26.25" customHeight="1">
      <c r="A279" s="29">
        <v>41632</v>
      </c>
      <c r="B279" s="222" t="s">
        <v>40</v>
      </c>
      <c r="C279" s="206" t="s">
        <v>1084</v>
      </c>
      <c r="D279" s="207" t="s">
        <v>1154</v>
      </c>
      <c r="E279" s="207" t="s">
        <v>1155</v>
      </c>
    </row>
    <row r="280" spans="1:5" ht="26.25" customHeight="1">
      <c r="A280" s="29">
        <v>41632</v>
      </c>
      <c r="B280" s="222" t="s">
        <v>40</v>
      </c>
      <c r="C280" s="206" t="s">
        <v>1084</v>
      </c>
      <c r="D280" s="207" t="s">
        <v>1129</v>
      </c>
      <c r="E280" s="207" t="s">
        <v>1156</v>
      </c>
    </row>
    <row r="281" spans="1:5" ht="26.25" customHeight="1">
      <c r="A281" s="29">
        <v>41632</v>
      </c>
      <c r="B281" s="222" t="s">
        <v>63</v>
      </c>
      <c r="C281" s="206" t="s">
        <v>800</v>
      </c>
      <c r="D281" s="207" t="s">
        <v>1157</v>
      </c>
      <c r="E281" s="207" t="s">
        <v>1158</v>
      </c>
    </row>
    <row r="282" spans="1:5" ht="26.25" customHeight="1">
      <c r="A282" s="29">
        <v>41632</v>
      </c>
      <c r="B282" s="222" t="s">
        <v>71</v>
      </c>
      <c r="C282" s="206" t="s">
        <v>809</v>
      </c>
      <c r="D282" s="207" t="s">
        <v>1159</v>
      </c>
      <c r="E282" s="207" t="s">
        <v>1160</v>
      </c>
    </row>
    <row r="283" spans="1:5" ht="26.25" customHeight="1">
      <c r="A283" s="29">
        <v>41631</v>
      </c>
      <c r="B283" s="222" t="s">
        <v>1130</v>
      </c>
      <c r="C283" s="206" t="s">
        <v>814</v>
      </c>
      <c r="D283" s="207" t="s">
        <v>1131</v>
      </c>
      <c r="E283" s="207" t="s">
        <v>1161</v>
      </c>
    </row>
    <row r="284" spans="1:5" ht="26.25" customHeight="1">
      <c r="A284" s="29">
        <v>41631</v>
      </c>
      <c r="B284" s="222" t="s">
        <v>42</v>
      </c>
      <c r="C284" s="206" t="s">
        <v>1162</v>
      </c>
      <c r="D284" s="207" t="s">
        <v>1163</v>
      </c>
      <c r="E284" s="207" t="s">
        <v>1164</v>
      </c>
    </row>
    <row r="285" spans="1:5" ht="26.25" customHeight="1">
      <c r="A285" s="29" t="s">
        <v>1120</v>
      </c>
      <c r="B285" s="210" t="s">
        <v>30</v>
      </c>
      <c r="C285" s="206" t="s">
        <v>815</v>
      </c>
      <c r="D285" s="207" t="s">
        <v>1059</v>
      </c>
      <c r="E285" s="207" t="s">
        <v>1060</v>
      </c>
    </row>
    <row r="286" spans="1:5" ht="26.25" customHeight="1">
      <c r="A286" s="29" t="s">
        <v>1105</v>
      </c>
      <c r="B286" s="210" t="s">
        <v>37</v>
      </c>
      <c r="C286" s="206" t="s">
        <v>1061</v>
      </c>
      <c r="D286" s="207" t="s">
        <v>1067</v>
      </c>
      <c r="E286" s="207" t="s">
        <v>1068</v>
      </c>
    </row>
    <row r="287" spans="1:5" ht="26.25" customHeight="1">
      <c r="A287" s="29" t="s">
        <v>1104</v>
      </c>
      <c r="B287" s="210" t="s">
        <v>63</v>
      </c>
      <c r="C287" s="206" t="s">
        <v>800</v>
      </c>
      <c r="D287" s="207" t="s">
        <v>1069</v>
      </c>
      <c r="E287" s="207" t="s">
        <v>1070</v>
      </c>
    </row>
    <row r="288" spans="1:5" ht="26.25" customHeight="1">
      <c r="A288" s="29" t="s">
        <v>1104</v>
      </c>
      <c r="B288" s="210" t="s">
        <v>66</v>
      </c>
      <c r="C288" s="206" t="s">
        <v>896</v>
      </c>
      <c r="D288" s="207" t="s">
        <v>1071</v>
      </c>
      <c r="E288" s="207" t="s">
        <v>1072</v>
      </c>
    </row>
    <row r="289" spans="1:5" ht="26.25" customHeight="1">
      <c r="A289" s="29" t="s">
        <v>1104</v>
      </c>
      <c r="B289" s="210" t="s">
        <v>61</v>
      </c>
      <c r="C289" s="206" t="s">
        <v>808</v>
      </c>
      <c r="D289" s="207" t="s">
        <v>1062</v>
      </c>
      <c r="E289" s="207" t="s">
        <v>1063</v>
      </c>
    </row>
    <row r="290" spans="1:5" ht="26.25" customHeight="1">
      <c r="A290" s="29" t="s">
        <v>1104</v>
      </c>
      <c r="B290" s="210" t="s">
        <v>37</v>
      </c>
      <c r="C290" s="206" t="s">
        <v>1061</v>
      </c>
      <c r="D290" s="207" t="s">
        <v>1064</v>
      </c>
      <c r="E290" s="207" t="s">
        <v>1073</v>
      </c>
    </row>
    <row r="291" spans="1:5" ht="26.25" customHeight="1">
      <c r="A291" s="29" t="s">
        <v>1103</v>
      </c>
      <c r="B291" s="210" t="s">
        <v>63</v>
      </c>
      <c r="C291" s="206" t="s">
        <v>800</v>
      </c>
      <c r="D291" s="207" t="s">
        <v>1074</v>
      </c>
      <c r="E291" s="207" t="s">
        <v>1075</v>
      </c>
    </row>
    <row r="292" spans="1:5" ht="26.25" customHeight="1">
      <c r="A292" s="29" t="s">
        <v>1103</v>
      </c>
      <c r="B292" s="210" t="s">
        <v>30</v>
      </c>
      <c r="C292" s="206" t="s">
        <v>815</v>
      </c>
      <c r="D292" s="207" t="s">
        <v>1076</v>
      </c>
      <c r="E292" s="207" t="s">
        <v>1077</v>
      </c>
    </row>
    <row r="293" spans="1:5" ht="26.25" customHeight="1">
      <c r="A293" s="29" t="s">
        <v>1103</v>
      </c>
      <c r="B293" s="210" t="s">
        <v>30</v>
      </c>
      <c r="C293" s="206" t="s">
        <v>815</v>
      </c>
      <c r="D293" s="207" t="s">
        <v>1078</v>
      </c>
      <c r="E293" s="207" t="s">
        <v>1079</v>
      </c>
    </row>
    <row r="294" spans="1:5" ht="26.25" customHeight="1">
      <c r="A294" s="29" t="s">
        <v>1102</v>
      </c>
      <c r="B294" s="210" t="s">
        <v>892</v>
      </c>
      <c r="C294" s="206" t="s">
        <v>801</v>
      </c>
      <c r="D294" s="207" t="s">
        <v>1080</v>
      </c>
      <c r="E294" s="207" t="s">
        <v>1081</v>
      </c>
    </row>
    <row r="295" spans="1:5" ht="26.25" customHeight="1">
      <c r="A295" s="29" t="s">
        <v>1102</v>
      </c>
      <c r="B295" s="210" t="s">
        <v>60</v>
      </c>
      <c r="C295" s="206" t="s">
        <v>799</v>
      </c>
      <c r="D295" s="207" t="s">
        <v>1065</v>
      </c>
      <c r="E295" s="207" t="s">
        <v>1082</v>
      </c>
    </row>
    <row r="296" spans="1:5" ht="26.25" customHeight="1">
      <c r="A296" s="29" t="s">
        <v>1100</v>
      </c>
      <c r="B296" s="210" t="s">
        <v>1066</v>
      </c>
      <c r="C296" s="206" t="s">
        <v>816</v>
      </c>
      <c r="D296" s="207" t="s">
        <v>895</v>
      </c>
      <c r="E296" s="207" t="s">
        <v>1083</v>
      </c>
    </row>
    <row r="297" spans="1:5" ht="26.25" customHeight="1">
      <c r="A297" s="29" t="s">
        <v>1101</v>
      </c>
      <c r="B297" s="210" t="s">
        <v>40</v>
      </c>
      <c r="C297" s="206" t="s">
        <v>1084</v>
      </c>
      <c r="D297" s="207" t="s">
        <v>1085</v>
      </c>
      <c r="E297" s="207" t="s">
        <v>1086</v>
      </c>
    </row>
    <row r="298" spans="1:5" ht="26.25" customHeight="1">
      <c r="A298" s="29" t="s">
        <v>1058</v>
      </c>
      <c r="B298" s="210" t="s">
        <v>35</v>
      </c>
      <c r="C298" s="206" t="s">
        <v>811</v>
      </c>
      <c r="D298" s="207" t="s">
        <v>1014</v>
      </c>
      <c r="E298" s="207" t="s">
        <v>1022</v>
      </c>
    </row>
    <row r="299" spans="1:5" ht="26.25" customHeight="1">
      <c r="A299" s="29" t="s">
        <v>1027</v>
      </c>
      <c r="B299" s="210" t="s">
        <v>69</v>
      </c>
      <c r="C299" s="206" t="s">
        <v>805</v>
      </c>
      <c r="D299" s="207" t="s">
        <v>1015</v>
      </c>
      <c r="E299" s="207" t="s">
        <v>1023</v>
      </c>
    </row>
    <row r="300" spans="1:5" ht="26.25" customHeight="1">
      <c r="A300" s="29" t="s">
        <v>1028</v>
      </c>
      <c r="B300" s="210" t="s">
        <v>39</v>
      </c>
      <c r="C300" s="206" t="s">
        <v>958</v>
      </c>
      <c r="D300" s="207" t="s">
        <v>1016</v>
      </c>
      <c r="E300" s="207" t="s">
        <v>1024</v>
      </c>
    </row>
    <row r="301" spans="1:5" ht="26.25" customHeight="1">
      <c r="A301" s="29" t="s">
        <v>1029</v>
      </c>
      <c r="B301" s="210" t="s">
        <v>1017</v>
      </c>
      <c r="C301" s="206" t="s">
        <v>1018</v>
      </c>
      <c r="D301" s="207" t="s">
        <v>1019</v>
      </c>
      <c r="E301" s="207" t="s">
        <v>1031</v>
      </c>
    </row>
    <row r="302" spans="1:5" ht="26.25" customHeight="1">
      <c r="A302" s="29" t="s">
        <v>1029</v>
      </c>
      <c r="B302" s="210" t="s">
        <v>1017</v>
      </c>
      <c r="C302" s="206" t="s">
        <v>1018</v>
      </c>
      <c r="D302" s="207" t="s">
        <v>1020</v>
      </c>
      <c r="E302" s="207" t="s">
        <v>1025</v>
      </c>
    </row>
    <row r="303" spans="1:5" ht="26.25" customHeight="1">
      <c r="A303" s="29" t="s">
        <v>1030</v>
      </c>
      <c r="B303" s="210" t="s">
        <v>66</v>
      </c>
      <c r="C303" s="206" t="s">
        <v>896</v>
      </c>
      <c r="D303" s="207" t="s">
        <v>1021</v>
      </c>
      <c r="E303" s="207" t="s">
        <v>1026</v>
      </c>
    </row>
    <row r="304" spans="1:5" ht="26.25" customHeight="1">
      <c r="A304" s="29" t="s">
        <v>984</v>
      </c>
      <c r="B304" s="210" t="s">
        <v>66</v>
      </c>
      <c r="C304" s="206" t="s">
        <v>896</v>
      </c>
      <c r="D304" s="207" t="s">
        <v>962</v>
      </c>
      <c r="E304" s="207" t="s">
        <v>963</v>
      </c>
    </row>
    <row r="305" spans="1:5" ht="26.25" customHeight="1">
      <c r="A305" s="29" t="s">
        <v>984</v>
      </c>
      <c r="B305" s="210" t="s">
        <v>31</v>
      </c>
      <c r="C305" s="206" t="s">
        <v>802</v>
      </c>
      <c r="D305" s="207" t="s">
        <v>964</v>
      </c>
      <c r="E305" s="207" t="s">
        <v>965</v>
      </c>
    </row>
    <row r="306" spans="1:5" ht="26.25" customHeight="1">
      <c r="A306" s="29" t="s">
        <v>984</v>
      </c>
      <c r="B306" s="210" t="s">
        <v>60</v>
      </c>
      <c r="C306" s="206" t="s">
        <v>799</v>
      </c>
      <c r="D306" s="207" t="s">
        <v>956</v>
      </c>
      <c r="E306" s="207" t="s">
        <v>966</v>
      </c>
    </row>
    <row r="307" spans="1:5" ht="26.25" customHeight="1">
      <c r="A307" s="29" t="s">
        <v>985</v>
      </c>
      <c r="B307" s="210" t="s">
        <v>35</v>
      </c>
      <c r="C307" s="206" t="s">
        <v>811</v>
      </c>
      <c r="D307" s="207" t="s">
        <v>967</v>
      </c>
      <c r="E307" s="207" t="s">
        <v>968</v>
      </c>
    </row>
    <row r="308" spans="1:5" ht="26.25" customHeight="1">
      <c r="A308" s="29" t="s">
        <v>986</v>
      </c>
      <c r="B308" s="210" t="s">
        <v>43</v>
      </c>
      <c r="C308" s="206" t="s">
        <v>969</v>
      </c>
      <c r="D308" s="207" t="s">
        <v>970</v>
      </c>
      <c r="E308" s="207" t="s">
        <v>971</v>
      </c>
    </row>
    <row r="309" spans="1:5" ht="26.25" customHeight="1">
      <c r="A309" s="29" t="s">
        <v>987</v>
      </c>
      <c r="B309" s="210" t="s">
        <v>40</v>
      </c>
      <c r="C309" s="206" t="s">
        <v>898</v>
      </c>
      <c r="D309" s="207" t="s">
        <v>972</v>
      </c>
      <c r="E309" s="207" t="s">
        <v>973</v>
      </c>
    </row>
    <row r="310" spans="1:5" ht="26.25" customHeight="1">
      <c r="A310" s="29" t="s">
        <v>987</v>
      </c>
      <c r="B310" s="210" t="s">
        <v>50</v>
      </c>
      <c r="C310" s="206" t="s">
        <v>807</v>
      </c>
      <c r="D310" s="207" t="s">
        <v>974</v>
      </c>
      <c r="E310" s="207" t="s">
        <v>975</v>
      </c>
    </row>
    <row r="311" spans="1:5" ht="26.25" customHeight="1">
      <c r="A311" s="29" t="s">
        <v>987</v>
      </c>
      <c r="B311" s="210" t="s">
        <v>50</v>
      </c>
      <c r="C311" s="206" t="s">
        <v>807</v>
      </c>
      <c r="D311" s="207" t="s">
        <v>976</v>
      </c>
      <c r="E311" s="207" t="s">
        <v>977</v>
      </c>
    </row>
    <row r="312" spans="1:5" ht="26.25" customHeight="1">
      <c r="A312" s="29" t="s">
        <v>987</v>
      </c>
      <c r="B312" s="210" t="s">
        <v>71</v>
      </c>
      <c r="C312" s="206" t="s">
        <v>809</v>
      </c>
      <c r="D312" s="207" t="s">
        <v>957</v>
      </c>
      <c r="E312" s="207" t="s">
        <v>978</v>
      </c>
    </row>
    <row r="313" spans="1:5" ht="26.25" customHeight="1">
      <c r="A313" s="29" t="s">
        <v>987</v>
      </c>
      <c r="B313" s="210" t="s">
        <v>43</v>
      </c>
      <c r="C313" s="206" t="s">
        <v>969</v>
      </c>
      <c r="D313" s="207" t="s">
        <v>979</v>
      </c>
      <c r="E313" s="207" t="s">
        <v>980</v>
      </c>
    </row>
    <row r="314" spans="1:5" ht="26.25" customHeight="1">
      <c r="A314" s="29" t="s">
        <v>987</v>
      </c>
      <c r="B314" s="210" t="s">
        <v>39</v>
      </c>
      <c r="C314" s="206" t="s">
        <v>958</v>
      </c>
      <c r="D314" s="207" t="s">
        <v>959</v>
      </c>
      <c r="E314" s="207" t="s">
        <v>981</v>
      </c>
    </row>
    <row r="315" spans="1:5" ht="26.25" customHeight="1">
      <c r="A315" s="29" t="s">
        <v>983</v>
      </c>
      <c r="B315" s="210" t="s">
        <v>960</v>
      </c>
      <c r="C315" s="206" t="s">
        <v>810</v>
      </c>
      <c r="D315" s="207" t="s">
        <v>961</v>
      </c>
      <c r="E315" s="207" t="s">
        <v>982</v>
      </c>
    </row>
    <row r="316" spans="1:5" ht="26.25" customHeight="1">
      <c r="A316" s="29" t="s">
        <v>919</v>
      </c>
      <c r="B316" s="210" t="s">
        <v>32</v>
      </c>
      <c r="C316" s="206" t="s">
        <v>796</v>
      </c>
      <c r="D316" s="207" t="s">
        <v>890</v>
      </c>
      <c r="E316" s="207" t="s">
        <v>900</v>
      </c>
    </row>
    <row r="317" spans="1:5" ht="26.25" customHeight="1">
      <c r="A317" s="29" t="s">
        <v>919</v>
      </c>
      <c r="B317" s="210" t="s">
        <v>891</v>
      </c>
      <c r="C317" s="206" t="s">
        <v>803</v>
      </c>
      <c r="D317" s="207" t="s">
        <v>901</v>
      </c>
      <c r="E317" s="207" t="s">
        <v>902</v>
      </c>
    </row>
    <row r="318" spans="1:5" ht="26.25" customHeight="1">
      <c r="A318" s="29" t="s">
        <v>920</v>
      </c>
      <c r="B318" s="210" t="s">
        <v>892</v>
      </c>
      <c r="C318" s="206" t="s">
        <v>801</v>
      </c>
      <c r="D318" s="207" t="s">
        <v>903</v>
      </c>
      <c r="E318" s="207" t="s">
        <v>904</v>
      </c>
    </row>
    <row r="319" spans="1:5" ht="26.25" customHeight="1">
      <c r="A319" s="29" t="s">
        <v>921</v>
      </c>
      <c r="B319" s="210" t="s">
        <v>50</v>
      </c>
      <c r="C319" s="206" t="s">
        <v>807</v>
      </c>
      <c r="D319" s="207" t="s">
        <v>893</v>
      </c>
      <c r="E319" s="207" t="s">
        <v>905</v>
      </c>
    </row>
    <row r="320" spans="1:5" ht="26.25" customHeight="1">
      <c r="A320" s="29" t="s">
        <v>921</v>
      </c>
      <c r="B320" s="210" t="s">
        <v>33</v>
      </c>
      <c r="C320" s="206" t="s">
        <v>812</v>
      </c>
      <c r="D320" s="207" t="s">
        <v>906</v>
      </c>
      <c r="E320" s="207" t="s">
        <v>907</v>
      </c>
    </row>
    <row r="321" spans="1:5" ht="26.25" customHeight="1">
      <c r="A321" s="29" t="s">
        <v>921</v>
      </c>
      <c r="B321" s="210" t="s">
        <v>46</v>
      </c>
      <c r="C321" s="206" t="s">
        <v>797</v>
      </c>
      <c r="D321" s="207" t="s">
        <v>908</v>
      </c>
      <c r="E321" s="207" t="s">
        <v>909</v>
      </c>
    </row>
    <row r="322" spans="1:5" ht="26.25" customHeight="1">
      <c r="A322" s="29" t="s">
        <v>921</v>
      </c>
      <c r="B322" s="210" t="s">
        <v>46</v>
      </c>
      <c r="C322" s="206" t="s">
        <v>797</v>
      </c>
      <c r="D322" s="207" t="s">
        <v>910</v>
      </c>
      <c r="E322" s="207" t="s">
        <v>911</v>
      </c>
    </row>
    <row r="323" spans="1:5" ht="26.25" customHeight="1">
      <c r="A323" s="29" t="s">
        <v>922</v>
      </c>
      <c r="B323" s="210" t="s">
        <v>61</v>
      </c>
      <c r="C323" s="206" t="s">
        <v>808</v>
      </c>
      <c r="D323" s="207" t="s">
        <v>912</v>
      </c>
      <c r="E323" s="207" t="s">
        <v>913</v>
      </c>
    </row>
    <row r="324" spans="1:5" ht="26.25" customHeight="1">
      <c r="A324" s="29" t="s">
        <v>922</v>
      </c>
      <c r="B324" s="210" t="s">
        <v>894</v>
      </c>
      <c r="C324" s="206" t="s">
        <v>804</v>
      </c>
      <c r="D324" s="207" t="s">
        <v>914</v>
      </c>
      <c r="E324" s="207" t="s">
        <v>915</v>
      </c>
    </row>
    <row r="325" spans="1:5" ht="26.25" customHeight="1">
      <c r="A325" s="29" t="s">
        <v>922</v>
      </c>
      <c r="B325" s="210" t="s">
        <v>892</v>
      </c>
      <c r="C325" s="206" t="s">
        <v>801</v>
      </c>
      <c r="D325" s="207" t="s">
        <v>895</v>
      </c>
      <c r="E325" s="207" t="s">
        <v>916</v>
      </c>
    </row>
    <row r="326" spans="1:5" ht="26.25" customHeight="1">
      <c r="A326" s="29" t="s">
        <v>922</v>
      </c>
      <c r="B326" s="210" t="s">
        <v>66</v>
      </c>
      <c r="C326" s="206" t="s">
        <v>896</v>
      </c>
      <c r="D326" s="207" t="s">
        <v>897</v>
      </c>
      <c r="E326" s="207" t="s">
        <v>917</v>
      </c>
    </row>
    <row r="327" spans="1:5" ht="26.25" customHeight="1">
      <c r="A327" s="29" t="s">
        <v>923</v>
      </c>
      <c r="B327" s="210" t="s">
        <v>40</v>
      </c>
      <c r="C327" s="206" t="s">
        <v>898</v>
      </c>
      <c r="D327" s="207" t="s">
        <v>899</v>
      </c>
      <c r="E327" s="207" t="s">
        <v>918</v>
      </c>
    </row>
    <row r="328" spans="1:5" ht="26.25" customHeight="1">
      <c r="A328" s="29" t="s">
        <v>832</v>
      </c>
      <c r="B328" s="210" t="s">
        <v>834</v>
      </c>
      <c r="C328" s="206" t="s">
        <v>831</v>
      </c>
      <c r="D328" s="207" t="s">
        <v>835</v>
      </c>
      <c r="E328" s="198" t="s">
        <v>1813</v>
      </c>
    </row>
    <row r="329" spans="1:5" ht="26.25" customHeight="1">
      <c r="A329" s="29" t="s">
        <v>832</v>
      </c>
      <c r="B329" s="200" t="s">
        <v>834</v>
      </c>
      <c r="C329" s="199" t="s">
        <v>831</v>
      </c>
      <c r="D329" s="198" t="s">
        <v>833</v>
      </c>
      <c r="E329" s="198" t="s">
        <v>830</v>
      </c>
    </row>
    <row r="330" spans="1:5" ht="26.25" customHeight="1">
      <c r="A330" s="29" t="s">
        <v>837</v>
      </c>
      <c r="B330" s="210" t="s">
        <v>840</v>
      </c>
      <c r="C330" s="206" t="s">
        <v>838</v>
      </c>
      <c r="D330" s="207" t="s">
        <v>839</v>
      </c>
      <c r="E330" s="207" t="s">
        <v>836</v>
      </c>
    </row>
    <row r="331" spans="1:5" ht="26.25" customHeight="1">
      <c r="A331" s="29" t="s">
        <v>791</v>
      </c>
      <c r="B331" s="210" t="s">
        <v>751</v>
      </c>
      <c r="C331" s="206" t="s">
        <v>302</v>
      </c>
      <c r="D331" s="207" t="s">
        <v>750</v>
      </c>
      <c r="E331" s="207" t="s">
        <v>795</v>
      </c>
    </row>
    <row r="332" spans="1:5" ht="26.25" customHeight="1">
      <c r="A332" s="29" t="s">
        <v>791</v>
      </c>
      <c r="B332" s="213" t="s">
        <v>793</v>
      </c>
      <c r="C332" s="214" t="s">
        <v>792</v>
      </c>
      <c r="D332" s="212" t="s">
        <v>435</v>
      </c>
      <c r="E332" s="212" t="s">
        <v>794</v>
      </c>
    </row>
    <row r="333" spans="1:5" ht="26.25" customHeight="1">
      <c r="A333" s="29" t="s">
        <v>791</v>
      </c>
      <c r="B333" s="210" t="s">
        <v>789</v>
      </c>
      <c r="C333" s="206" t="s">
        <v>244</v>
      </c>
      <c r="D333" s="207" t="s">
        <v>788</v>
      </c>
      <c r="E333" s="207" t="s">
        <v>790</v>
      </c>
    </row>
    <row r="334" spans="1:5" ht="26.25" customHeight="1">
      <c r="A334" s="29" t="s">
        <v>784</v>
      </c>
      <c r="B334" s="217" t="s">
        <v>785</v>
      </c>
      <c r="C334" s="215" t="s">
        <v>180</v>
      </c>
      <c r="D334" s="216" t="s">
        <v>786</v>
      </c>
      <c r="E334" s="216" t="s">
        <v>787</v>
      </c>
    </row>
    <row r="335" spans="1:5" ht="26.25" customHeight="1">
      <c r="A335" s="29" t="s">
        <v>782</v>
      </c>
      <c r="B335" s="210" t="s">
        <v>781</v>
      </c>
      <c r="C335" s="206" t="s">
        <v>694</v>
      </c>
      <c r="D335" s="207" t="s">
        <v>780</v>
      </c>
      <c r="E335" s="207" t="s">
        <v>783</v>
      </c>
    </row>
    <row r="336" spans="1:5" ht="26.25" customHeight="1">
      <c r="A336" s="29" t="s">
        <v>778</v>
      </c>
      <c r="B336" s="217" t="s">
        <v>777</v>
      </c>
      <c r="C336" s="215" t="s">
        <v>490</v>
      </c>
      <c r="D336" s="216" t="s">
        <v>253</v>
      </c>
      <c r="E336" s="216" t="s">
        <v>779</v>
      </c>
    </row>
    <row r="337" spans="1:5" ht="26.25" customHeight="1">
      <c r="A337" s="29" t="s">
        <v>764</v>
      </c>
      <c r="B337" s="213" t="s">
        <v>171</v>
      </c>
      <c r="C337" s="214" t="s">
        <v>172</v>
      </c>
      <c r="D337" s="212" t="s">
        <v>435</v>
      </c>
      <c r="E337" s="212" t="s">
        <v>776</v>
      </c>
    </row>
    <row r="338" spans="1:5" ht="26.25" customHeight="1">
      <c r="A338" s="29" t="s">
        <v>764</v>
      </c>
      <c r="B338" s="183" t="s">
        <v>254</v>
      </c>
      <c r="C338" s="215" t="s">
        <v>255</v>
      </c>
      <c r="D338" s="216" t="s">
        <v>774</v>
      </c>
      <c r="E338" s="216" t="s">
        <v>775</v>
      </c>
    </row>
    <row r="339" spans="1:5" ht="26.25" customHeight="1">
      <c r="A339" s="29" t="s">
        <v>766</v>
      </c>
      <c r="B339" s="210" t="s">
        <v>772</v>
      </c>
      <c r="C339" s="206" t="s">
        <v>771</v>
      </c>
      <c r="D339" s="207" t="s">
        <v>770</v>
      </c>
      <c r="E339" s="207" t="s">
        <v>773</v>
      </c>
    </row>
    <row r="340" spans="1:5" ht="26.25" customHeight="1">
      <c r="A340" s="29" t="s">
        <v>766</v>
      </c>
      <c r="B340" s="210" t="s">
        <v>768</v>
      </c>
      <c r="C340" s="206" t="s">
        <v>533</v>
      </c>
      <c r="D340" s="207" t="s">
        <v>767</v>
      </c>
      <c r="E340" s="207" t="s">
        <v>769</v>
      </c>
    </row>
    <row r="341" spans="1:5" ht="26.25" customHeight="1">
      <c r="A341" s="29" t="s">
        <v>764</v>
      </c>
      <c r="B341" s="210" t="s">
        <v>734</v>
      </c>
      <c r="C341" s="206" t="s">
        <v>227</v>
      </c>
      <c r="D341" s="207" t="s">
        <v>761</v>
      </c>
      <c r="E341" s="207" t="s">
        <v>765</v>
      </c>
    </row>
    <row r="342" spans="1:5" ht="26.25" customHeight="1">
      <c r="A342" s="29" t="s">
        <v>763</v>
      </c>
      <c r="B342" s="217" t="s">
        <v>759</v>
      </c>
      <c r="C342" s="215" t="s">
        <v>237</v>
      </c>
      <c r="D342" s="216" t="s">
        <v>762</v>
      </c>
      <c r="E342" s="216" t="s">
        <v>760</v>
      </c>
    </row>
    <row r="343" spans="1:5" ht="26.25" customHeight="1">
      <c r="A343" s="29" t="s">
        <v>753</v>
      </c>
      <c r="B343" s="213" t="s">
        <v>757</v>
      </c>
      <c r="C343" s="214" t="s">
        <v>756</v>
      </c>
      <c r="D343" s="212" t="s">
        <v>755</v>
      </c>
      <c r="E343" s="212" t="s">
        <v>758</v>
      </c>
    </row>
    <row r="344" spans="1:5" ht="26.25" customHeight="1">
      <c r="A344" s="29" t="s">
        <v>753</v>
      </c>
      <c r="B344" s="210" t="s">
        <v>751</v>
      </c>
      <c r="C344" s="206" t="s">
        <v>302</v>
      </c>
      <c r="D344" s="207" t="s">
        <v>750</v>
      </c>
      <c r="E344" s="207" t="s">
        <v>752</v>
      </c>
    </row>
    <row r="345" spans="1:5" ht="26.25" customHeight="1">
      <c r="A345" s="29" t="s">
        <v>754</v>
      </c>
      <c r="B345" s="213" t="s">
        <v>748</v>
      </c>
      <c r="C345" s="214" t="s">
        <v>266</v>
      </c>
      <c r="D345" s="212" t="s">
        <v>530</v>
      </c>
      <c r="E345" s="212" t="s">
        <v>749</v>
      </c>
    </row>
    <row r="346" spans="1:5" ht="26.25" customHeight="1">
      <c r="A346" s="29" t="s">
        <v>747</v>
      </c>
      <c r="B346" s="217" t="s">
        <v>745</v>
      </c>
      <c r="C346" s="215" t="s">
        <v>207</v>
      </c>
      <c r="D346" s="216" t="s">
        <v>744</v>
      </c>
      <c r="E346" s="216" t="s">
        <v>746</v>
      </c>
    </row>
    <row r="347" spans="1:5" ht="26.25" customHeight="1">
      <c r="A347" s="29" t="s">
        <v>733</v>
      </c>
      <c r="B347" s="210" t="s">
        <v>742</v>
      </c>
      <c r="C347" s="206" t="s">
        <v>674</v>
      </c>
      <c r="D347" s="207" t="s">
        <v>741</v>
      </c>
      <c r="E347" s="207" t="s">
        <v>743</v>
      </c>
    </row>
    <row r="348" spans="1:5" ht="26.25" customHeight="1">
      <c r="A348" s="29" t="s">
        <v>733</v>
      </c>
      <c r="B348" s="183" t="s">
        <v>662</v>
      </c>
      <c r="C348" s="215" t="s">
        <v>663</v>
      </c>
      <c r="D348" s="216" t="s">
        <v>740</v>
      </c>
      <c r="E348" s="216" t="s">
        <v>739</v>
      </c>
    </row>
    <row r="349" spans="1:5" ht="26.25" customHeight="1">
      <c r="A349" s="29" t="s">
        <v>733</v>
      </c>
      <c r="B349" s="213" t="s">
        <v>734</v>
      </c>
      <c r="C349" s="214" t="s">
        <v>227</v>
      </c>
      <c r="D349" s="212" t="s">
        <v>737</v>
      </c>
      <c r="E349" s="212" t="s">
        <v>738</v>
      </c>
    </row>
    <row r="350" spans="1:5" ht="26.25" customHeight="1">
      <c r="A350" s="29" t="s">
        <v>733</v>
      </c>
      <c r="B350" s="213" t="s">
        <v>734</v>
      </c>
      <c r="C350" s="214" t="s">
        <v>227</v>
      </c>
      <c r="D350" s="212" t="s">
        <v>735</v>
      </c>
      <c r="E350" s="212" t="s">
        <v>736</v>
      </c>
    </row>
    <row r="351" spans="1:5" ht="26.25" customHeight="1">
      <c r="A351" s="29" t="s">
        <v>733</v>
      </c>
      <c r="B351" s="149" t="s">
        <v>651</v>
      </c>
      <c r="C351" s="149" t="s">
        <v>173</v>
      </c>
      <c r="D351" s="212" t="s">
        <v>715</v>
      </c>
      <c r="E351" s="212" t="s">
        <v>732</v>
      </c>
    </row>
    <row r="352" spans="1:5" ht="26.25" customHeight="1">
      <c r="A352" s="29" t="s">
        <v>714</v>
      </c>
      <c r="B352" s="176" t="s">
        <v>580</v>
      </c>
      <c r="C352" s="206" t="s">
        <v>579</v>
      </c>
      <c r="D352" s="207" t="s">
        <v>730</v>
      </c>
      <c r="E352" s="207" t="s">
        <v>729</v>
      </c>
    </row>
    <row r="353" spans="1:5" ht="26.25" customHeight="1">
      <c r="A353" s="29" t="s">
        <v>714</v>
      </c>
      <c r="B353" s="176" t="s">
        <v>724</v>
      </c>
      <c r="C353" s="176" t="s">
        <v>725</v>
      </c>
      <c r="D353" s="198" t="s">
        <v>727</v>
      </c>
      <c r="E353" s="198" t="s">
        <v>728</v>
      </c>
    </row>
    <row r="354" spans="1:5" ht="26.25" customHeight="1">
      <c r="A354" s="29" t="s">
        <v>714</v>
      </c>
      <c r="B354" s="183" t="s">
        <v>724</v>
      </c>
      <c r="C354" s="183" t="s">
        <v>725</v>
      </c>
      <c r="D354" s="182" t="s">
        <v>723</v>
      </c>
      <c r="E354" s="182" t="s">
        <v>726</v>
      </c>
    </row>
    <row r="355" spans="1:5" ht="26.25" customHeight="1">
      <c r="A355" s="29" t="s">
        <v>714</v>
      </c>
      <c r="B355" s="183" t="s">
        <v>651</v>
      </c>
      <c r="C355" s="184" t="s">
        <v>173</v>
      </c>
      <c r="D355" s="182" t="s">
        <v>721</v>
      </c>
      <c r="E355" s="209" t="s">
        <v>722</v>
      </c>
    </row>
    <row r="356" spans="1:5" ht="26.25" customHeight="1">
      <c r="A356" s="29" t="s">
        <v>714</v>
      </c>
      <c r="B356" s="149" t="s">
        <v>651</v>
      </c>
      <c r="C356" s="149" t="s">
        <v>173</v>
      </c>
      <c r="D356" s="208" t="s">
        <v>731</v>
      </c>
      <c r="E356" s="148" t="s">
        <v>720</v>
      </c>
    </row>
    <row r="357" spans="1:5" ht="26.25" customHeight="1">
      <c r="A357" s="29" t="s">
        <v>714</v>
      </c>
      <c r="B357" s="199" t="s">
        <v>651</v>
      </c>
      <c r="C357" s="199" t="s">
        <v>173</v>
      </c>
      <c r="D357" s="198" t="s">
        <v>717</v>
      </c>
      <c r="E357" s="198" t="s">
        <v>718</v>
      </c>
    </row>
    <row r="358" spans="1:5" ht="26.25" customHeight="1">
      <c r="A358" s="29" t="s">
        <v>714</v>
      </c>
      <c r="B358" s="183" t="s">
        <v>651</v>
      </c>
      <c r="C358" s="184" t="s">
        <v>173</v>
      </c>
      <c r="D358" s="182" t="s">
        <v>715</v>
      </c>
      <c r="E358" s="182" t="s">
        <v>716</v>
      </c>
    </row>
    <row r="359" spans="1:5" ht="26.25" customHeight="1">
      <c r="A359" s="29" t="s">
        <v>714</v>
      </c>
      <c r="B359" s="183" t="s">
        <v>651</v>
      </c>
      <c r="C359" s="184" t="s">
        <v>173</v>
      </c>
      <c r="D359" s="182" t="s">
        <v>713</v>
      </c>
      <c r="E359" s="182" t="s">
        <v>719</v>
      </c>
    </row>
    <row r="360" spans="1:5" ht="26.25" customHeight="1">
      <c r="A360" s="29" t="s">
        <v>706</v>
      </c>
      <c r="B360" s="200" t="s">
        <v>710</v>
      </c>
      <c r="C360" s="199" t="s">
        <v>711</v>
      </c>
      <c r="D360" s="198" t="s">
        <v>708</v>
      </c>
      <c r="E360" s="198" t="s">
        <v>709</v>
      </c>
    </row>
    <row r="361" spans="1:5" ht="26.25" customHeight="1">
      <c r="A361" s="29" t="s">
        <v>706</v>
      </c>
      <c r="B361" s="176" t="s">
        <v>517</v>
      </c>
      <c r="C361" s="177" t="s">
        <v>515</v>
      </c>
      <c r="D361" s="198" t="s">
        <v>705</v>
      </c>
      <c r="E361" s="198" t="s">
        <v>712</v>
      </c>
    </row>
    <row r="362" spans="1:5" ht="26.25" customHeight="1">
      <c r="A362" s="29" t="s">
        <v>703</v>
      </c>
      <c r="B362" s="200" t="s">
        <v>693</v>
      </c>
      <c r="C362" s="199" t="s">
        <v>692</v>
      </c>
      <c r="D362" s="198" t="s">
        <v>704</v>
      </c>
      <c r="E362" s="198" t="s">
        <v>707</v>
      </c>
    </row>
    <row r="363" spans="1:5" ht="26.25" customHeight="1">
      <c r="A363" s="29" t="s">
        <v>703</v>
      </c>
      <c r="B363" s="200" t="s">
        <v>531</v>
      </c>
      <c r="C363" s="199" t="s">
        <v>533</v>
      </c>
      <c r="D363" s="198" t="s">
        <v>701</v>
      </c>
      <c r="E363" s="198" t="s">
        <v>702</v>
      </c>
    </row>
    <row r="364" spans="1:5" ht="26.25" customHeight="1">
      <c r="A364" s="29" t="s">
        <v>698</v>
      </c>
      <c r="B364" s="200" t="s">
        <v>216</v>
      </c>
      <c r="C364" s="199" t="s">
        <v>217</v>
      </c>
      <c r="D364" s="198" t="s">
        <v>699</v>
      </c>
      <c r="E364" s="198" t="s">
        <v>700</v>
      </c>
    </row>
    <row r="365" spans="1:5" ht="26.25" customHeight="1">
      <c r="A365" s="29" t="s">
        <v>698</v>
      </c>
      <c r="B365" s="200" t="s">
        <v>531</v>
      </c>
      <c r="C365" s="199" t="s">
        <v>533</v>
      </c>
      <c r="D365" s="198" t="s">
        <v>696</v>
      </c>
      <c r="E365" s="198" t="s">
        <v>697</v>
      </c>
    </row>
    <row r="366" spans="1:5" ht="26.25" customHeight="1">
      <c r="A366" s="29" t="s">
        <v>691</v>
      </c>
      <c r="B366" s="200" t="s">
        <v>693</v>
      </c>
      <c r="C366" s="199" t="s">
        <v>692</v>
      </c>
      <c r="D366" s="198" t="s">
        <v>689</v>
      </c>
      <c r="E366" s="198" t="s">
        <v>690</v>
      </c>
    </row>
    <row r="367" spans="1:5" ht="26.25" customHeight="1">
      <c r="A367" s="29" t="s">
        <v>685</v>
      </c>
      <c r="B367" s="149" t="s">
        <v>517</v>
      </c>
      <c r="C367" s="150" t="s">
        <v>515</v>
      </c>
      <c r="D367" s="146" t="s">
        <v>686</v>
      </c>
      <c r="E367" s="146" t="s">
        <v>687</v>
      </c>
    </row>
    <row r="368" spans="1:5" ht="26.25" customHeight="1">
      <c r="A368" s="29" t="s">
        <v>680</v>
      </c>
      <c r="B368" s="183" t="s">
        <v>254</v>
      </c>
      <c r="C368" s="183" t="s">
        <v>255</v>
      </c>
      <c r="D368" s="182" t="s">
        <v>683</v>
      </c>
      <c r="E368" s="182" t="s">
        <v>684</v>
      </c>
    </row>
    <row r="369" spans="1:5" ht="26.25" customHeight="1">
      <c r="A369" s="29" t="s">
        <v>680</v>
      </c>
      <c r="B369" s="200" t="s">
        <v>240</v>
      </c>
      <c r="C369" s="199" t="s">
        <v>241</v>
      </c>
      <c r="D369" s="198" t="s">
        <v>681</v>
      </c>
      <c r="E369" s="198" t="s">
        <v>682</v>
      </c>
    </row>
    <row r="370" spans="1:5" ht="26.25" customHeight="1">
      <c r="A370" s="29" t="s">
        <v>679</v>
      </c>
      <c r="B370" s="184" t="s">
        <v>489</v>
      </c>
      <c r="C370" s="184" t="s">
        <v>490</v>
      </c>
      <c r="D370" s="181" t="s">
        <v>677</v>
      </c>
      <c r="E370" s="181" t="s">
        <v>678</v>
      </c>
    </row>
    <row r="371" spans="1:5" ht="26.25" customHeight="1">
      <c r="A371" s="29" t="s">
        <v>628</v>
      </c>
      <c r="B371" s="183" t="s">
        <v>673</v>
      </c>
      <c r="C371" s="184" t="s">
        <v>674</v>
      </c>
      <c r="D371" s="181" t="s">
        <v>675</v>
      </c>
      <c r="E371" s="181" t="s">
        <v>676</v>
      </c>
    </row>
    <row r="372" spans="1:5" ht="26.25" customHeight="1">
      <c r="A372" s="29" t="s">
        <v>628</v>
      </c>
      <c r="B372" s="183" t="s">
        <v>632</v>
      </c>
      <c r="C372" s="184" t="s">
        <v>180</v>
      </c>
      <c r="D372" s="181" t="s">
        <v>629</v>
      </c>
      <c r="E372" s="181" t="s">
        <v>630</v>
      </c>
    </row>
    <row r="373" spans="1:5" ht="26.25" customHeight="1">
      <c r="A373" s="29" t="s">
        <v>631</v>
      </c>
      <c r="B373" s="149" t="s">
        <v>633</v>
      </c>
      <c r="C373" s="150" t="s">
        <v>237</v>
      </c>
      <c r="D373" s="146" t="s">
        <v>435</v>
      </c>
      <c r="E373" s="146" t="s">
        <v>634</v>
      </c>
    </row>
    <row r="374" spans="1:5" s="180" customFormat="1" ht="26.25" customHeight="1">
      <c r="A374" s="29" t="s">
        <v>631</v>
      </c>
      <c r="B374" s="200" t="s">
        <v>635</v>
      </c>
      <c r="C374" s="199" t="s">
        <v>176</v>
      </c>
      <c r="D374" s="198" t="s">
        <v>448</v>
      </c>
      <c r="E374" s="198" t="s">
        <v>636</v>
      </c>
    </row>
    <row r="375" spans="1:5" s="180" customFormat="1" ht="26.25" customHeight="1">
      <c r="A375" s="29" t="s">
        <v>637</v>
      </c>
      <c r="B375" s="149" t="s">
        <v>638</v>
      </c>
      <c r="C375" s="150" t="s">
        <v>639</v>
      </c>
      <c r="D375" s="146" t="s">
        <v>640</v>
      </c>
      <c r="E375" s="146" t="s">
        <v>641</v>
      </c>
    </row>
    <row r="376" spans="1:5" ht="26.25" customHeight="1">
      <c r="A376" s="29" t="s">
        <v>637</v>
      </c>
      <c r="B376" s="149" t="s">
        <v>638</v>
      </c>
      <c r="C376" s="150" t="s">
        <v>639</v>
      </c>
      <c r="D376" s="146" t="s">
        <v>642</v>
      </c>
      <c r="E376" s="146" t="s">
        <v>643</v>
      </c>
    </row>
    <row r="377" spans="1:5" s="180" customFormat="1" ht="26.25" customHeight="1">
      <c r="A377" s="29" t="s">
        <v>644</v>
      </c>
      <c r="B377" s="149" t="s">
        <v>645</v>
      </c>
      <c r="C377" s="150" t="s">
        <v>459</v>
      </c>
      <c r="D377" s="146" t="s">
        <v>646</v>
      </c>
      <c r="E377" s="146" t="s">
        <v>647</v>
      </c>
    </row>
    <row r="378" spans="1:5" s="180" customFormat="1" ht="26.25" customHeight="1">
      <c r="A378" s="29" t="s">
        <v>648</v>
      </c>
      <c r="B378" s="200" t="s">
        <v>638</v>
      </c>
      <c r="C378" s="199" t="s">
        <v>639</v>
      </c>
      <c r="D378" s="198" t="s">
        <v>649</v>
      </c>
      <c r="E378" s="198" t="s">
        <v>650</v>
      </c>
    </row>
    <row r="379" spans="1:5" s="180" customFormat="1" ht="26.25" customHeight="1">
      <c r="A379" s="29" t="s">
        <v>648</v>
      </c>
      <c r="B379" s="183" t="s">
        <v>651</v>
      </c>
      <c r="C379" s="184" t="s">
        <v>173</v>
      </c>
      <c r="D379" s="181" t="s">
        <v>184</v>
      </c>
      <c r="E379" s="181" t="s">
        <v>652</v>
      </c>
    </row>
    <row r="380" spans="1:5" ht="26.25" customHeight="1">
      <c r="A380" s="29" t="s">
        <v>653</v>
      </c>
      <c r="B380" s="183" t="s">
        <v>138</v>
      </c>
      <c r="C380" s="184" t="s">
        <v>227</v>
      </c>
      <c r="D380" s="181" t="s">
        <v>654</v>
      </c>
      <c r="E380" s="181" t="s">
        <v>655</v>
      </c>
    </row>
    <row r="381" spans="1:5" ht="26.25" customHeight="1">
      <c r="A381" s="29" t="s">
        <v>657</v>
      </c>
      <c r="B381" s="149" t="s">
        <v>134</v>
      </c>
      <c r="C381" s="150" t="s">
        <v>224</v>
      </c>
      <c r="D381" s="146" t="s">
        <v>656</v>
      </c>
      <c r="E381" s="146" t="s">
        <v>658</v>
      </c>
    </row>
    <row r="382" spans="1:5" ht="26.25" customHeight="1">
      <c r="A382" s="29" t="s">
        <v>653</v>
      </c>
      <c r="B382" s="183" t="s">
        <v>138</v>
      </c>
      <c r="C382" s="184" t="s">
        <v>227</v>
      </c>
      <c r="D382" s="181" t="s">
        <v>659</v>
      </c>
      <c r="E382" s="181" t="s">
        <v>660</v>
      </c>
    </row>
    <row r="383" spans="1:5" ht="26.25" customHeight="1">
      <c r="A383" s="29" t="s">
        <v>653</v>
      </c>
      <c r="B383" s="183" t="s">
        <v>662</v>
      </c>
      <c r="C383" s="184" t="s">
        <v>663</v>
      </c>
      <c r="D383" s="181" t="s">
        <v>661</v>
      </c>
      <c r="E383" s="181" t="s">
        <v>664</v>
      </c>
    </row>
    <row r="384" spans="1:5" ht="26.25" customHeight="1">
      <c r="A384" s="29" t="s">
        <v>665</v>
      </c>
      <c r="B384" s="183" t="s">
        <v>135</v>
      </c>
      <c r="C384" s="184" t="s">
        <v>195</v>
      </c>
      <c r="D384" s="181" t="s">
        <v>666</v>
      </c>
      <c r="E384" s="181" t="s">
        <v>667</v>
      </c>
    </row>
    <row r="385" spans="1:5" ht="26.25" customHeight="1">
      <c r="A385" s="29" t="s">
        <v>670</v>
      </c>
      <c r="B385" s="200" t="s">
        <v>614</v>
      </c>
      <c r="C385" s="199" t="s">
        <v>613</v>
      </c>
      <c r="D385" s="198" t="s">
        <v>668</v>
      </c>
      <c r="E385" s="198" t="s">
        <v>669</v>
      </c>
    </row>
    <row r="386" spans="1:5" ht="26.25" customHeight="1">
      <c r="A386" s="29" t="s">
        <v>670</v>
      </c>
      <c r="B386" s="200" t="s">
        <v>614</v>
      </c>
      <c r="C386" s="199" t="s">
        <v>613</v>
      </c>
      <c r="D386" s="198" t="s">
        <v>671</v>
      </c>
      <c r="E386" s="198" t="s">
        <v>672</v>
      </c>
    </row>
    <row r="387" spans="1:5" ht="26.25" customHeight="1">
      <c r="A387" s="29" t="s">
        <v>609</v>
      </c>
      <c r="B387" s="183" t="s">
        <v>135</v>
      </c>
      <c r="C387" s="184" t="s">
        <v>195</v>
      </c>
      <c r="D387" s="147" t="s">
        <v>222</v>
      </c>
      <c r="E387" s="147" t="s">
        <v>622</v>
      </c>
    </row>
    <row r="388" spans="1:5" ht="26.25" customHeight="1">
      <c r="A388" s="29" t="s">
        <v>609</v>
      </c>
      <c r="B388" s="183" t="s">
        <v>220</v>
      </c>
      <c r="C388" s="184" t="s">
        <v>620</v>
      </c>
      <c r="D388" s="147" t="s">
        <v>619</v>
      </c>
      <c r="E388" s="147" t="s">
        <v>621</v>
      </c>
    </row>
    <row r="389" spans="1:5" ht="26.25" customHeight="1">
      <c r="A389" s="29" t="s">
        <v>609</v>
      </c>
      <c r="B389" s="149" t="s">
        <v>138</v>
      </c>
      <c r="C389" s="150" t="s">
        <v>227</v>
      </c>
      <c r="D389" s="146" t="s">
        <v>617</v>
      </c>
      <c r="E389" s="146" t="s">
        <v>618</v>
      </c>
    </row>
    <row r="390" spans="1:5" ht="26.25" customHeight="1">
      <c r="A390" s="29" t="s">
        <v>609</v>
      </c>
      <c r="B390" s="183" t="s">
        <v>614</v>
      </c>
      <c r="C390" s="184" t="s">
        <v>613</v>
      </c>
      <c r="D390" s="147" t="s">
        <v>612</v>
      </c>
      <c r="E390" s="147" t="s">
        <v>615</v>
      </c>
    </row>
    <row r="391" spans="1:5" ht="26.25" customHeight="1">
      <c r="A391" s="29" t="s">
        <v>609</v>
      </c>
      <c r="B391" s="200" t="s">
        <v>284</v>
      </c>
      <c r="C391" s="199" t="s">
        <v>608</v>
      </c>
      <c r="D391" s="161" t="s">
        <v>607</v>
      </c>
      <c r="E391" s="161" t="s">
        <v>610</v>
      </c>
    </row>
    <row r="392" spans="1:5" ht="26.25" customHeight="1">
      <c r="A392" s="29" t="s">
        <v>600</v>
      </c>
      <c r="B392" s="200" t="s">
        <v>605</v>
      </c>
      <c r="C392" s="199" t="s">
        <v>490</v>
      </c>
      <c r="D392" s="178" t="s">
        <v>602</v>
      </c>
      <c r="E392" s="178" t="s">
        <v>606</v>
      </c>
    </row>
    <row r="393" spans="1:5" ht="26.25" customHeight="1">
      <c r="A393" s="29" t="s">
        <v>600</v>
      </c>
      <c r="B393" s="200" t="s">
        <v>603</v>
      </c>
      <c r="C393" s="199" t="s">
        <v>297</v>
      </c>
      <c r="D393" s="178" t="s">
        <v>601</v>
      </c>
      <c r="E393" s="178" t="s">
        <v>604</v>
      </c>
    </row>
    <row r="394" spans="1:5" ht="26.25" customHeight="1">
      <c r="A394" s="29" t="s">
        <v>600</v>
      </c>
      <c r="B394" s="200" t="s">
        <v>133</v>
      </c>
      <c r="C394" s="199" t="s">
        <v>481</v>
      </c>
      <c r="D394" s="178" t="s">
        <v>598</v>
      </c>
      <c r="E394" s="178" t="s">
        <v>599</v>
      </c>
    </row>
    <row r="395" spans="1:5" ht="26.25" customHeight="1">
      <c r="A395" s="29" t="s">
        <v>593</v>
      </c>
      <c r="B395" s="200" t="s">
        <v>596</v>
      </c>
      <c r="C395" s="199" t="s">
        <v>597</v>
      </c>
      <c r="D395" s="178" t="s">
        <v>594</v>
      </c>
      <c r="E395" s="178" t="s">
        <v>595</v>
      </c>
    </row>
    <row r="396" spans="1:5" ht="26.25" customHeight="1">
      <c r="A396" s="29" t="s">
        <v>593</v>
      </c>
      <c r="B396" s="183" t="s">
        <v>592</v>
      </c>
      <c r="C396" s="184" t="s">
        <v>180</v>
      </c>
      <c r="D396" s="181" t="s">
        <v>611</v>
      </c>
      <c r="E396" s="181" t="s">
        <v>616</v>
      </c>
    </row>
    <row r="397" spans="1:5" ht="26.25" customHeight="1">
      <c r="A397" s="29" t="s">
        <v>593</v>
      </c>
      <c r="B397" s="183" t="s">
        <v>592</v>
      </c>
      <c r="C397" s="184" t="s">
        <v>180</v>
      </c>
      <c r="D397" s="181" t="s">
        <v>590</v>
      </c>
      <c r="E397" s="181" t="s">
        <v>591</v>
      </c>
    </row>
    <row r="398" spans="1:5" ht="26.25" customHeight="1">
      <c r="A398" s="29" t="s">
        <v>576</v>
      </c>
      <c r="B398" s="183" t="s">
        <v>236</v>
      </c>
      <c r="C398" s="184" t="s">
        <v>237</v>
      </c>
      <c r="D398" s="181" t="s">
        <v>211</v>
      </c>
      <c r="E398" s="181" t="s">
        <v>589</v>
      </c>
    </row>
    <row r="399" spans="1:5" ht="26.25" customHeight="1">
      <c r="A399" s="29" t="s">
        <v>576</v>
      </c>
      <c r="B399" s="149" t="s">
        <v>580</v>
      </c>
      <c r="C399" s="150" t="s">
        <v>579</v>
      </c>
      <c r="D399" s="146" t="s">
        <v>578</v>
      </c>
      <c r="E399" s="146" t="s">
        <v>581</v>
      </c>
    </row>
    <row r="400" spans="1:5" ht="26.25" customHeight="1">
      <c r="A400" s="29" t="s">
        <v>576</v>
      </c>
      <c r="B400" s="149" t="s">
        <v>240</v>
      </c>
      <c r="C400" s="150" t="s">
        <v>241</v>
      </c>
      <c r="D400" s="146" t="s">
        <v>575</v>
      </c>
      <c r="E400" s="146" t="s">
        <v>577</v>
      </c>
    </row>
    <row r="401" spans="1:5" s="179" customFormat="1" ht="26.25" customHeight="1">
      <c r="A401" s="29" t="s">
        <v>573</v>
      </c>
      <c r="B401" s="183" t="s">
        <v>254</v>
      </c>
      <c r="C401" s="184" t="s">
        <v>255</v>
      </c>
      <c r="D401" s="147" t="s">
        <v>572</v>
      </c>
      <c r="E401" s="147" t="s">
        <v>574</v>
      </c>
    </row>
    <row r="402" spans="1:5" ht="26.25" customHeight="1">
      <c r="A402" s="29" t="s">
        <v>568</v>
      </c>
      <c r="B402" s="176" t="s">
        <v>471</v>
      </c>
      <c r="C402" s="177" t="s">
        <v>470</v>
      </c>
      <c r="D402" s="161" t="s">
        <v>570</v>
      </c>
      <c r="E402" s="161" t="s">
        <v>571</v>
      </c>
    </row>
    <row r="403" spans="1:5" ht="26.25" customHeight="1">
      <c r="A403" s="29" t="s">
        <v>568</v>
      </c>
      <c r="B403" s="183" t="s">
        <v>220</v>
      </c>
      <c r="C403" s="184" t="s">
        <v>221</v>
      </c>
      <c r="D403" s="147" t="s">
        <v>250</v>
      </c>
      <c r="E403" s="147" t="s">
        <v>569</v>
      </c>
    </row>
    <row r="404" spans="1:5" s="180" customFormat="1" ht="26.25" customHeight="1">
      <c r="A404" s="29" t="s">
        <v>567</v>
      </c>
      <c r="B404" s="200" t="s">
        <v>236</v>
      </c>
      <c r="C404" s="199" t="s">
        <v>237</v>
      </c>
      <c r="D404" s="161" t="s">
        <v>565</v>
      </c>
      <c r="E404" s="161" t="s">
        <v>566</v>
      </c>
    </row>
    <row r="405" spans="1:5" s="179" customFormat="1" ht="26.25" customHeight="1">
      <c r="A405" s="29" t="s">
        <v>555</v>
      </c>
      <c r="B405" s="183" t="s">
        <v>135</v>
      </c>
      <c r="C405" s="184" t="s">
        <v>195</v>
      </c>
      <c r="D405" s="147" t="s">
        <v>222</v>
      </c>
      <c r="E405" s="147" t="s">
        <v>564</v>
      </c>
    </row>
    <row r="406" spans="1:5" s="179" customFormat="1" ht="26.25" customHeight="1">
      <c r="A406" s="29" t="s">
        <v>555</v>
      </c>
      <c r="B406" s="149" t="s">
        <v>208</v>
      </c>
      <c r="C406" s="150" t="s">
        <v>207</v>
      </c>
      <c r="D406" s="146" t="s">
        <v>562</v>
      </c>
      <c r="E406" s="146" t="s">
        <v>563</v>
      </c>
    </row>
    <row r="407" spans="1:5" s="180" customFormat="1" ht="26.25" customHeight="1">
      <c r="A407" s="29" t="s">
        <v>559</v>
      </c>
      <c r="B407" s="200" t="s">
        <v>558</v>
      </c>
      <c r="C407" s="199" t="s">
        <v>464</v>
      </c>
      <c r="D407" s="161" t="s">
        <v>560</v>
      </c>
      <c r="E407" s="161" t="s">
        <v>561</v>
      </c>
    </row>
    <row r="408" spans="1:5" s="179" customFormat="1" ht="26.25" customHeight="1">
      <c r="A408" s="29" t="s">
        <v>555</v>
      </c>
      <c r="B408" s="200" t="s">
        <v>554</v>
      </c>
      <c r="C408" s="199" t="s">
        <v>459</v>
      </c>
      <c r="D408" s="161" t="s">
        <v>556</v>
      </c>
      <c r="E408" s="161" t="s">
        <v>557</v>
      </c>
    </row>
    <row r="409" spans="1:5" ht="26.25" customHeight="1">
      <c r="A409" s="29" t="s">
        <v>545</v>
      </c>
      <c r="B409" s="183" t="s">
        <v>261</v>
      </c>
      <c r="C409" s="184" t="s">
        <v>262</v>
      </c>
      <c r="D409" s="147" t="s">
        <v>546</v>
      </c>
      <c r="E409" s="147" t="s">
        <v>547</v>
      </c>
    </row>
    <row r="410" spans="1:5" s="180" customFormat="1" ht="26.25" customHeight="1">
      <c r="A410" s="29" t="s">
        <v>545</v>
      </c>
      <c r="B410" s="149" t="s">
        <v>261</v>
      </c>
      <c r="C410" s="150" t="s">
        <v>262</v>
      </c>
      <c r="D410" s="146" t="s">
        <v>543</v>
      </c>
      <c r="E410" s="146" t="s">
        <v>544</v>
      </c>
    </row>
    <row r="411" spans="1:5" s="179" customFormat="1" ht="26.25" customHeight="1">
      <c r="A411" s="29" t="s">
        <v>537</v>
      </c>
      <c r="B411" s="149" t="s">
        <v>236</v>
      </c>
      <c r="C411" s="150" t="s">
        <v>237</v>
      </c>
      <c r="D411" s="146" t="s">
        <v>435</v>
      </c>
      <c r="E411" s="146" t="s">
        <v>548</v>
      </c>
    </row>
    <row r="412" spans="1:5" ht="26.25" customHeight="1">
      <c r="A412" s="29" t="s">
        <v>537</v>
      </c>
      <c r="B412" s="183" t="s">
        <v>489</v>
      </c>
      <c r="C412" s="184" t="s">
        <v>541</v>
      </c>
      <c r="D412" s="147" t="s">
        <v>253</v>
      </c>
      <c r="E412" s="147" t="s">
        <v>542</v>
      </c>
    </row>
    <row r="413" spans="1:5" ht="26.25" customHeight="1">
      <c r="A413" s="29" t="s">
        <v>535</v>
      </c>
      <c r="B413" s="149" t="s">
        <v>135</v>
      </c>
      <c r="C413" s="150" t="s">
        <v>195</v>
      </c>
      <c r="D413" s="146" t="s">
        <v>539</v>
      </c>
      <c r="E413" s="146" t="s">
        <v>540</v>
      </c>
    </row>
    <row r="414" spans="1:5" ht="26.25" customHeight="1">
      <c r="A414" s="29" t="s">
        <v>537</v>
      </c>
      <c r="B414" s="200" t="s">
        <v>181</v>
      </c>
      <c r="C414" s="199" t="s">
        <v>180</v>
      </c>
      <c r="D414" s="161" t="s">
        <v>534</v>
      </c>
      <c r="E414" s="161" t="s">
        <v>538</v>
      </c>
    </row>
    <row r="415" spans="1:5" ht="26.25" customHeight="1">
      <c r="A415" s="29" t="s">
        <v>535</v>
      </c>
      <c r="B415" s="183" t="s">
        <v>136</v>
      </c>
      <c r="C415" s="184" t="s">
        <v>173</v>
      </c>
      <c r="D415" s="147" t="s">
        <v>184</v>
      </c>
      <c r="E415" s="147" t="s">
        <v>536</v>
      </c>
    </row>
    <row r="416" spans="1:5" ht="26.25" customHeight="1">
      <c r="A416" s="29" t="s">
        <v>525</v>
      </c>
      <c r="B416" s="149" t="s">
        <v>531</v>
      </c>
      <c r="C416" s="150" t="s">
        <v>533</v>
      </c>
      <c r="D416" s="146" t="s">
        <v>530</v>
      </c>
      <c r="E416" s="146" t="s">
        <v>532</v>
      </c>
    </row>
    <row r="417" spans="1:5" s="180" customFormat="1" ht="26.25" customHeight="1">
      <c r="A417" s="29" t="s">
        <v>525</v>
      </c>
      <c r="B417" s="183" t="s">
        <v>487</v>
      </c>
      <c r="C417" s="184" t="s">
        <v>488</v>
      </c>
      <c r="D417" s="147" t="s">
        <v>528</v>
      </c>
      <c r="E417" s="147" t="s">
        <v>529</v>
      </c>
    </row>
    <row r="418" spans="1:5" ht="26.25" customHeight="1">
      <c r="A418" s="29" t="s">
        <v>525</v>
      </c>
      <c r="B418" s="183" t="s">
        <v>471</v>
      </c>
      <c r="C418" s="184" t="s">
        <v>470</v>
      </c>
      <c r="D418" s="147" t="s">
        <v>526</v>
      </c>
      <c r="E418" s="147" t="s">
        <v>527</v>
      </c>
    </row>
    <row r="419" spans="1:5" ht="26.25" customHeight="1">
      <c r="A419" s="29" t="s">
        <v>525</v>
      </c>
      <c r="B419" s="162" t="s">
        <v>471</v>
      </c>
      <c r="C419" s="163" t="s">
        <v>470</v>
      </c>
      <c r="D419" s="161" t="s">
        <v>523</v>
      </c>
      <c r="E419" s="161" t="s">
        <v>524</v>
      </c>
    </row>
    <row r="420" spans="1:5" ht="26.25" customHeight="1">
      <c r="A420" s="29" t="s">
        <v>510</v>
      </c>
      <c r="B420" s="200" t="s">
        <v>133</v>
      </c>
      <c r="C420" s="199" t="s">
        <v>481</v>
      </c>
      <c r="D420" s="153" t="s">
        <v>509</v>
      </c>
      <c r="E420" s="159" t="s">
        <v>511</v>
      </c>
    </row>
    <row r="421" spans="1:5" ht="26.25" customHeight="1">
      <c r="A421" s="29" t="s">
        <v>510</v>
      </c>
      <c r="B421" s="200" t="s">
        <v>517</v>
      </c>
      <c r="C421" s="199" t="s">
        <v>515</v>
      </c>
      <c r="D421" s="153" t="s">
        <v>516</v>
      </c>
      <c r="E421" s="161" t="s">
        <v>518</v>
      </c>
    </row>
    <row r="422" spans="1:5" ht="26.25" customHeight="1">
      <c r="A422" s="29" t="s">
        <v>513</v>
      </c>
      <c r="B422" s="183" t="s">
        <v>519</v>
      </c>
      <c r="C422" s="184" t="s">
        <v>520</v>
      </c>
      <c r="D422" s="147" t="s">
        <v>521</v>
      </c>
      <c r="E422" s="147" t="s">
        <v>522</v>
      </c>
    </row>
    <row r="423" spans="1:5" ht="26.25" customHeight="1">
      <c r="A423" s="29" t="s">
        <v>513</v>
      </c>
      <c r="B423" s="200" t="s">
        <v>181</v>
      </c>
      <c r="C423" s="199" t="s">
        <v>180</v>
      </c>
      <c r="D423" s="153" t="s">
        <v>512</v>
      </c>
      <c r="E423" s="153" t="s">
        <v>514</v>
      </c>
    </row>
    <row r="424" spans="1:5" ht="26.25" customHeight="1">
      <c r="A424" s="29" t="s">
        <v>498</v>
      </c>
      <c r="B424" s="183" t="s">
        <v>208</v>
      </c>
      <c r="C424" s="184" t="s">
        <v>207</v>
      </c>
      <c r="D424" s="147" t="s">
        <v>502</v>
      </c>
      <c r="E424" s="147" t="s">
        <v>503</v>
      </c>
    </row>
    <row r="425" spans="1:5" ht="26.25" customHeight="1">
      <c r="A425" s="29" t="s">
        <v>498</v>
      </c>
      <c r="B425" s="149" t="s">
        <v>497</v>
      </c>
      <c r="C425" s="150" t="s">
        <v>244</v>
      </c>
      <c r="D425" s="146" t="s">
        <v>495</v>
      </c>
      <c r="E425" s="146" t="s">
        <v>496</v>
      </c>
    </row>
    <row r="426" spans="1:5" ht="26.25" customHeight="1">
      <c r="A426" s="29" t="s">
        <v>494</v>
      </c>
      <c r="B426" s="200" t="s">
        <v>492</v>
      </c>
      <c r="C426" s="199" t="s">
        <v>490</v>
      </c>
      <c r="D426" s="152" t="s">
        <v>491</v>
      </c>
      <c r="E426" s="153" t="s">
        <v>493</v>
      </c>
    </row>
    <row r="427" spans="1:5" ht="26.25" customHeight="1">
      <c r="A427" s="29" t="s">
        <v>472</v>
      </c>
      <c r="B427" s="200" t="s">
        <v>482</v>
      </c>
      <c r="C427" s="199" t="s">
        <v>481</v>
      </c>
      <c r="D427" s="145" t="s">
        <v>483</v>
      </c>
      <c r="E427" s="145" t="s">
        <v>480</v>
      </c>
    </row>
    <row r="428" spans="1:5" ht="26.25" customHeight="1">
      <c r="A428" s="29" t="s">
        <v>472</v>
      </c>
      <c r="B428" s="183" t="s">
        <v>479</v>
      </c>
      <c r="C428" s="184" t="s">
        <v>237</v>
      </c>
      <c r="D428" s="147" t="s">
        <v>477</v>
      </c>
      <c r="E428" s="147" t="s">
        <v>478</v>
      </c>
    </row>
    <row r="429" spans="1:5" s="151" customFormat="1" ht="26.25" customHeight="1">
      <c r="A429" s="29" t="s">
        <v>472</v>
      </c>
      <c r="B429" s="149" t="s">
        <v>471</v>
      </c>
      <c r="C429" s="150" t="s">
        <v>470</v>
      </c>
      <c r="D429" s="146" t="s">
        <v>474</v>
      </c>
      <c r="E429" s="146" t="s">
        <v>475</v>
      </c>
    </row>
    <row r="430" spans="1:5" s="151" customFormat="1" ht="26.25" customHeight="1">
      <c r="A430" s="29" t="s">
        <v>472</v>
      </c>
      <c r="B430" s="149" t="s">
        <v>471</v>
      </c>
      <c r="C430" s="150" t="s">
        <v>470</v>
      </c>
      <c r="D430" s="146" t="s">
        <v>473</v>
      </c>
      <c r="E430" s="146" t="s">
        <v>476</v>
      </c>
    </row>
    <row r="431" spans="1:5" ht="26.25" customHeight="1">
      <c r="A431" s="29" t="s">
        <v>457</v>
      </c>
      <c r="B431" s="149" t="s">
        <v>468</v>
      </c>
      <c r="C431" s="150" t="s">
        <v>266</v>
      </c>
      <c r="D431" s="146" t="s">
        <v>467</v>
      </c>
      <c r="E431" s="146" t="s">
        <v>469</v>
      </c>
    </row>
    <row r="432" spans="1:5" ht="26.25" customHeight="1">
      <c r="A432" s="29" t="s">
        <v>457</v>
      </c>
      <c r="B432" s="149" t="s">
        <v>465</v>
      </c>
      <c r="C432" s="150" t="s">
        <v>464</v>
      </c>
      <c r="D432" s="146" t="s">
        <v>435</v>
      </c>
      <c r="E432" s="146" t="s">
        <v>466</v>
      </c>
    </row>
    <row r="433" spans="1:5" ht="26.25" customHeight="1">
      <c r="A433" s="29" t="s">
        <v>457</v>
      </c>
      <c r="B433" s="200" t="s">
        <v>462</v>
      </c>
      <c r="C433" s="199" t="s">
        <v>463</v>
      </c>
      <c r="D433" s="145" t="s">
        <v>460</v>
      </c>
      <c r="E433" s="145" t="s">
        <v>461</v>
      </c>
    </row>
    <row r="434" spans="1:5" ht="26.25" customHeight="1">
      <c r="A434" s="29" t="s">
        <v>486</v>
      </c>
      <c r="B434" s="183" t="s">
        <v>484</v>
      </c>
      <c r="C434" s="184" t="s">
        <v>459</v>
      </c>
      <c r="D434" s="147" t="s">
        <v>458</v>
      </c>
      <c r="E434" s="147" t="s">
        <v>485</v>
      </c>
    </row>
    <row r="435" spans="1:5" ht="26.25" customHeight="1">
      <c r="A435" s="29" t="s">
        <v>457</v>
      </c>
      <c r="B435" s="149" t="s">
        <v>177</v>
      </c>
      <c r="C435" s="150" t="s">
        <v>176</v>
      </c>
      <c r="D435" s="146" t="s">
        <v>455</v>
      </c>
      <c r="E435" s="146" t="s">
        <v>456</v>
      </c>
    </row>
    <row r="436" spans="1:5" ht="26.25" customHeight="1">
      <c r="A436" s="29" t="s">
        <v>449</v>
      </c>
      <c r="B436" s="200" t="s">
        <v>181</v>
      </c>
      <c r="C436" s="199" t="s">
        <v>180</v>
      </c>
      <c r="D436" s="140" t="s">
        <v>448</v>
      </c>
      <c r="E436" s="140" t="s">
        <v>451</v>
      </c>
    </row>
    <row r="437" spans="1:5" ht="26.25" customHeight="1">
      <c r="A437" s="29" t="s">
        <v>447</v>
      </c>
      <c r="B437" s="200" t="s">
        <v>181</v>
      </c>
      <c r="C437" s="199" t="s">
        <v>180</v>
      </c>
      <c r="D437" s="140" t="s">
        <v>448</v>
      </c>
      <c r="E437" s="140" t="s">
        <v>450</v>
      </c>
    </row>
    <row r="438" spans="1:5" ht="26.25" customHeight="1">
      <c r="A438" s="29" t="s">
        <v>447</v>
      </c>
      <c r="B438" s="200" t="s">
        <v>257</v>
      </c>
      <c r="C438" s="199" t="s">
        <v>445</v>
      </c>
      <c r="D438" s="140" t="s">
        <v>444</v>
      </c>
      <c r="E438" s="140" t="s">
        <v>446</v>
      </c>
    </row>
    <row r="439" spans="1:5" ht="26.25" customHeight="1">
      <c r="A439" s="29" t="s">
        <v>432</v>
      </c>
      <c r="B439" s="183" t="s">
        <v>440</v>
      </c>
      <c r="C439" s="184" t="s">
        <v>441</v>
      </c>
      <c r="D439" s="127" t="s">
        <v>442</v>
      </c>
      <c r="E439" s="127" t="s">
        <v>443</v>
      </c>
    </row>
    <row r="440" spans="1:5" ht="26.25" customHeight="1">
      <c r="A440" s="29" t="s">
        <v>432</v>
      </c>
      <c r="B440" s="200" t="s">
        <v>177</v>
      </c>
      <c r="C440" s="199" t="s">
        <v>438</v>
      </c>
      <c r="D440" s="140" t="s">
        <v>437</v>
      </c>
      <c r="E440" s="140" t="s">
        <v>439</v>
      </c>
    </row>
    <row r="441" spans="1:5" ht="26.25" customHeight="1">
      <c r="A441" s="29" t="s">
        <v>433</v>
      </c>
      <c r="B441" s="183" t="s">
        <v>434</v>
      </c>
      <c r="C441" s="184" t="s">
        <v>280</v>
      </c>
      <c r="D441" s="127" t="s">
        <v>435</v>
      </c>
      <c r="E441" s="127" t="s">
        <v>436</v>
      </c>
    </row>
    <row r="442" spans="1:5" ht="26.25" customHeight="1">
      <c r="A442" s="29" t="s">
        <v>304</v>
      </c>
      <c r="B442" s="183" t="s">
        <v>138</v>
      </c>
      <c r="C442" s="184" t="s">
        <v>429</v>
      </c>
      <c r="D442" s="127" t="s">
        <v>430</v>
      </c>
      <c r="E442" s="127" t="s">
        <v>431</v>
      </c>
    </row>
    <row r="443" spans="1:5" ht="26.25" customHeight="1">
      <c r="A443" s="29" t="s">
        <v>304</v>
      </c>
      <c r="B443" s="149" t="s">
        <v>303</v>
      </c>
      <c r="C443" s="150" t="s">
        <v>302</v>
      </c>
      <c r="D443" s="123" t="s">
        <v>301</v>
      </c>
      <c r="E443" s="123" t="s">
        <v>300</v>
      </c>
    </row>
    <row r="444" spans="1:5" ht="26.25" customHeight="1">
      <c r="A444" s="29" t="s">
        <v>295</v>
      </c>
      <c r="B444" s="183" t="s">
        <v>296</v>
      </c>
      <c r="C444" s="184" t="s">
        <v>297</v>
      </c>
      <c r="D444" s="127" t="s">
        <v>298</v>
      </c>
      <c r="E444" s="127" t="s">
        <v>299</v>
      </c>
    </row>
    <row r="445" spans="1:5" ht="26.25" customHeight="1">
      <c r="A445" s="29" t="s">
        <v>290</v>
      </c>
      <c r="B445" s="183" t="s">
        <v>291</v>
      </c>
      <c r="C445" s="184" t="s">
        <v>292</v>
      </c>
      <c r="D445" s="122" t="s">
        <v>289</v>
      </c>
      <c r="E445" s="122" t="s">
        <v>293</v>
      </c>
    </row>
    <row r="446" spans="1:5" ht="26.25" customHeight="1">
      <c r="A446" s="29" t="s">
        <v>283</v>
      </c>
      <c r="B446" s="200" t="s">
        <v>284</v>
      </c>
      <c r="C446" s="199" t="s">
        <v>285</v>
      </c>
      <c r="D446" s="121" t="s">
        <v>286</v>
      </c>
      <c r="E446" s="121" t="s">
        <v>287</v>
      </c>
    </row>
    <row r="447" spans="1:5" ht="26.25" customHeight="1">
      <c r="A447" s="29" t="s">
        <v>281</v>
      </c>
      <c r="B447" s="183" t="s">
        <v>279</v>
      </c>
      <c r="C447" s="184" t="s">
        <v>280</v>
      </c>
      <c r="D447" s="122" t="s">
        <v>277</v>
      </c>
      <c r="E447" s="122" t="s">
        <v>278</v>
      </c>
    </row>
    <row r="448" spans="1:5" ht="26.25" customHeight="1">
      <c r="A448" s="29" t="s">
        <v>269</v>
      </c>
      <c r="B448" s="183" t="s">
        <v>136</v>
      </c>
      <c r="C448" s="184" t="s">
        <v>270</v>
      </c>
      <c r="D448" s="122" t="s">
        <v>288</v>
      </c>
      <c r="E448" s="122" t="s">
        <v>271</v>
      </c>
    </row>
    <row r="449" spans="1:5" ht="26.25" customHeight="1">
      <c r="A449" s="29" t="s">
        <v>282</v>
      </c>
      <c r="B449" s="200" t="s">
        <v>273</v>
      </c>
      <c r="C449" s="199" t="s">
        <v>274</v>
      </c>
      <c r="D449" s="121" t="s">
        <v>275</v>
      </c>
      <c r="E449" s="121" t="s">
        <v>276</v>
      </c>
    </row>
    <row r="450" spans="1:5" ht="26.25" customHeight="1">
      <c r="A450" s="29" t="s">
        <v>268</v>
      </c>
      <c r="B450" s="183" t="s">
        <v>267</v>
      </c>
      <c r="C450" s="184" t="s">
        <v>266</v>
      </c>
      <c r="D450" s="122" t="s">
        <v>265</v>
      </c>
      <c r="E450" s="122" t="s">
        <v>272</v>
      </c>
    </row>
    <row r="451" spans="1:5" ht="26.25" customHeight="1">
      <c r="A451" s="29" t="s">
        <v>305</v>
      </c>
      <c r="B451" s="200" t="s">
        <v>261</v>
      </c>
      <c r="C451" s="199" t="s">
        <v>262</v>
      </c>
      <c r="D451" s="121" t="s">
        <v>263</v>
      </c>
      <c r="E451" s="121" t="s">
        <v>264</v>
      </c>
    </row>
    <row r="452" spans="1:5" ht="26.25" customHeight="1">
      <c r="A452" s="29" t="s">
        <v>305</v>
      </c>
      <c r="B452" s="200" t="s">
        <v>257</v>
      </c>
      <c r="C452" s="199" t="s">
        <v>258</v>
      </c>
      <c r="D452" s="121" t="s">
        <v>259</v>
      </c>
      <c r="E452" s="121" t="s">
        <v>260</v>
      </c>
    </row>
    <row r="453" spans="1:5" ht="26.25" customHeight="1">
      <c r="A453" s="29" t="s">
        <v>306</v>
      </c>
      <c r="B453" s="183" t="s">
        <v>254</v>
      </c>
      <c r="C453" s="184" t="s">
        <v>255</v>
      </c>
      <c r="D453" s="122" t="s">
        <v>253</v>
      </c>
      <c r="E453" s="122" t="s">
        <v>256</v>
      </c>
    </row>
    <row r="454" spans="1:5" ht="26.25" customHeight="1">
      <c r="A454" s="29" t="s">
        <v>307</v>
      </c>
      <c r="B454" s="183" t="s">
        <v>220</v>
      </c>
      <c r="C454" s="184" t="s">
        <v>251</v>
      </c>
      <c r="D454" s="122" t="s">
        <v>250</v>
      </c>
      <c r="E454" s="122" t="s">
        <v>252</v>
      </c>
    </row>
    <row r="455" spans="1:5" ht="26.25" customHeight="1">
      <c r="A455" s="29" t="s">
        <v>307</v>
      </c>
      <c r="B455" s="183" t="s">
        <v>188</v>
      </c>
      <c r="C455" s="184" t="s">
        <v>247</v>
      </c>
      <c r="D455" s="122" t="s">
        <v>248</v>
      </c>
      <c r="E455" s="122" t="s">
        <v>249</v>
      </c>
    </row>
    <row r="456" spans="1:5" ht="26.25" customHeight="1">
      <c r="A456" s="29" t="s">
        <v>308</v>
      </c>
      <c r="B456" s="183" t="s">
        <v>220</v>
      </c>
      <c r="C456" s="184" t="s">
        <v>221</v>
      </c>
      <c r="D456" s="122" t="s">
        <v>222</v>
      </c>
      <c r="E456" s="122" t="s">
        <v>223</v>
      </c>
    </row>
    <row r="457" spans="1:5" ht="26.25" customHeight="1">
      <c r="A457" s="29" t="s">
        <v>308</v>
      </c>
      <c r="B457" s="183" t="s">
        <v>243</v>
      </c>
      <c r="C457" s="184" t="s">
        <v>244</v>
      </c>
      <c r="D457" s="122" t="s">
        <v>245</v>
      </c>
      <c r="E457" s="122" t="s">
        <v>246</v>
      </c>
    </row>
    <row r="458" spans="1:5" ht="26.25" customHeight="1">
      <c r="A458" s="29" t="s">
        <v>308</v>
      </c>
      <c r="B458" s="200" t="s">
        <v>240</v>
      </c>
      <c r="C458" s="199" t="s">
        <v>241</v>
      </c>
      <c r="D458" s="121" t="s">
        <v>239</v>
      </c>
      <c r="E458" s="121" t="s">
        <v>242</v>
      </c>
    </row>
    <row r="459" spans="1:5" ht="26.25" customHeight="1">
      <c r="A459" s="29" t="s">
        <v>308</v>
      </c>
      <c r="B459" s="183" t="s">
        <v>236</v>
      </c>
      <c r="C459" s="184" t="s">
        <v>237</v>
      </c>
      <c r="D459" s="122" t="s">
        <v>235</v>
      </c>
      <c r="E459" s="122" t="s">
        <v>238</v>
      </c>
    </row>
    <row r="460" spans="1:5" ht="26.25" customHeight="1">
      <c r="A460" s="29" t="s">
        <v>312</v>
      </c>
      <c r="B460" s="149" t="s">
        <v>310</v>
      </c>
      <c r="C460" s="150" t="s">
        <v>311</v>
      </c>
      <c r="D460" s="123" t="s">
        <v>234</v>
      </c>
      <c r="E460" s="123" t="s">
        <v>309</v>
      </c>
    </row>
    <row r="461" spans="1:5" ht="26.25" customHeight="1">
      <c r="A461" s="29" t="s">
        <v>312</v>
      </c>
      <c r="B461" s="183" t="s">
        <v>135</v>
      </c>
      <c r="C461" s="184" t="s">
        <v>195</v>
      </c>
      <c r="D461" s="122" t="s">
        <v>232</v>
      </c>
      <c r="E461" s="122" t="s">
        <v>233</v>
      </c>
    </row>
    <row r="462" spans="1:5" ht="26.25" customHeight="1">
      <c r="A462" s="29" t="s">
        <v>312</v>
      </c>
      <c r="B462" s="183" t="s">
        <v>313</v>
      </c>
      <c r="C462" s="184" t="s">
        <v>227</v>
      </c>
      <c r="D462" s="122" t="s">
        <v>230</v>
      </c>
      <c r="E462" s="122" t="s">
        <v>231</v>
      </c>
    </row>
    <row r="463" spans="1:5" ht="26.25" customHeight="1">
      <c r="A463" s="29" t="s">
        <v>314</v>
      </c>
      <c r="B463" s="183" t="s">
        <v>138</v>
      </c>
      <c r="C463" s="184" t="s">
        <v>227</v>
      </c>
      <c r="D463" s="122" t="s">
        <v>228</v>
      </c>
      <c r="E463" s="122" t="s">
        <v>229</v>
      </c>
    </row>
    <row r="464" spans="1:5" ht="26.25" customHeight="1">
      <c r="A464" s="29" t="s">
        <v>315</v>
      </c>
      <c r="B464" s="183" t="s">
        <v>134</v>
      </c>
      <c r="C464" s="184" t="s">
        <v>224</v>
      </c>
      <c r="D464" s="122" t="s">
        <v>225</v>
      </c>
      <c r="E464" s="122" t="s">
        <v>226</v>
      </c>
    </row>
    <row r="465" spans="1:5" ht="26.25" customHeight="1">
      <c r="A465" s="29" t="s">
        <v>316</v>
      </c>
      <c r="B465" s="200" t="s">
        <v>216</v>
      </c>
      <c r="C465" s="199" t="s">
        <v>217</v>
      </c>
      <c r="D465" s="121" t="s">
        <v>218</v>
      </c>
      <c r="E465" s="121" t="s">
        <v>219</v>
      </c>
    </row>
    <row r="466" spans="1:5" ht="26.25" customHeight="1">
      <c r="A466" s="29" t="s">
        <v>316</v>
      </c>
      <c r="B466" s="183" t="s">
        <v>171</v>
      </c>
      <c r="C466" s="184" t="s">
        <v>172</v>
      </c>
      <c r="D466" s="122" t="s">
        <v>214</v>
      </c>
      <c r="E466" s="122" t="s">
        <v>215</v>
      </c>
    </row>
    <row r="467" spans="1:5" ht="26.25" customHeight="1">
      <c r="A467" s="29" t="s">
        <v>317</v>
      </c>
      <c r="B467" s="183" t="s">
        <v>177</v>
      </c>
      <c r="C467" s="184" t="s">
        <v>176</v>
      </c>
      <c r="D467" s="122" t="s">
        <v>178</v>
      </c>
      <c r="E467" s="122" t="s">
        <v>179</v>
      </c>
    </row>
    <row r="468" spans="1:5" ht="26.25" customHeight="1">
      <c r="A468" s="29" t="s">
        <v>317</v>
      </c>
      <c r="B468" s="183" t="s">
        <v>132</v>
      </c>
      <c r="C468" s="124" t="s">
        <v>212</v>
      </c>
      <c r="D468" s="125" t="s">
        <v>211</v>
      </c>
      <c r="E468" s="122" t="s">
        <v>213</v>
      </c>
    </row>
    <row r="469" spans="1:5" ht="26.25" customHeight="1">
      <c r="A469" s="29" t="s">
        <v>317</v>
      </c>
      <c r="B469" s="200" t="s">
        <v>137</v>
      </c>
      <c r="C469" s="199" t="s">
        <v>205</v>
      </c>
      <c r="D469" s="121" t="s">
        <v>204</v>
      </c>
      <c r="E469" s="121" t="s">
        <v>206</v>
      </c>
    </row>
    <row r="470" spans="1:5" ht="26.25" customHeight="1">
      <c r="A470" s="29" t="s">
        <v>317</v>
      </c>
      <c r="B470" s="200" t="s">
        <v>181</v>
      </c>
      <c r="C470" s="199" t="s">
        <v>180</v>
      </c>
      <c r="D470" s="121" t="s">
        <v>196</v>
      </c>
      <c r="E470" s="121" t="s">
        <v>197</v>
      </c>
    </row>
    <row r="471" spans="1:5" ht="26.25" customHeight="1">
      <c r="A471" s="29" t="s">
        <v>320</v>
      </c>
      <c r="B471" s="200" t="s">
        <v>188</v>
      </c>
      <c r="C471" s="199" t="s">
        <v>187</v>
      </c>
      <c r="D471" s="121" t="s">
        <v>186</v>
      </c>
      <c r="E471" s="121" t="s">
        <v>189</v>
      </c>
    </row>
    <row r="472" spans="1:5" ht="26.25" customHeight="1">
      <c r="A472" s="29" t="s">
        <v>318</v>
      </c>
      <c r="B472" s="200" t="s">
        <v>208</v>
      </c>
      <c r="C472" s="199" t="s">
        <v>207</v>
      </c>
      <c r="D472" s="121" t="s">
        <v>209</v>
      </c>
      <c r="E472" s="121" t="s">
        <v>210</v>
      </c>
    </row>
    <row r="473" spans="1:5" ht="26.25" customHeight="1">
      <c r="A473" s="29" t="s">
        <v>318</v>
      </c>
      <c r="B473" s="149" t="s">
        <v>136</v>
      </c>
      <c r="C473" s="150" t="s">
        <v>173</v>
      </c>
      <c r="D473" s="123" t="s">
        <v>202</v>
      </c>
      <c r="E473" s="123" t="s">
        <v>203</v>
      </c>
    </row>
    <row r="474" spans="1:5" ht="26.25" customHeight="1">
      <c r="A474" s="29" t="s">
        <v>318</v>
      </c>
      <c r="B474" s="149" t="s">
        <v>136</v>
      </c>
      <c r="C474" s="150" t="s">
        <v>173</v>
      </c>
      <c r="D474" s="123" t="s">
        <v>200</v>
      </c>
      <c r="E474" s="123" t="s">
        <v>201</v>
      </c>
    </row>
    <row r="475" spans="1:5" ht="26.25" customHeight="1">
      <c r="A475" s="29" t="s">
        <v>318</v>
      </c>
      <c r="B475" s="149" t="s">
        <v>136</v>
      </c>
      <c r="C475" s="150" t="s">
        <v>173</v>
      </c>
      <c r="D475" s="123" t="s">
        <v>198</v>
      </c>
      <c r="E475" s="123" t="s">
        <v>199</v>
      </c>
    </row>
    <row r="476" spans="1:5" s="26" customFormat="1" ht="24">
      <c r="A476" s="29" t="s">
        <v>318</v>
      </c>
      <c r="B476" s="183" t="s">
        <v>135</v>
      </c>
      <c r="C476" s="184" t="s">
        <v>195</v>
      </c>
      <c r="D476" s="122" t="s">
        <v>190</v>
      </c>
      <c r="E476" s="122" t="s">
        <v>191</v>
      </c>
    </row>
    <row r="477" spans="1:5" s="26" customFormat="1" ht="48">
      <c r="A477" s="29" t="s">
        <v>318</v>
      </c>
      <c r="B477" s="183" t="s">
        <v>136</v>
      </c>
      <c r="C477" s="184" t="s">
        <v>173</v>
      </c>
      <c r="D477" s="122" t="s">
        <v>184</v>
      </c>
      <c r="E477" s="122" t="s">
        <v>185</v>
      </c>
    </row>
    <row r="478" spans="1:5" s="26" customFormat="1">
      <c r="A478" s="29" t="s">
        <v>318</v>
      </c>
      <c r="B478" s="200" t="s">
        <v>181</v>
      </c>
      <c r="C478" s="199" t="s">
        <v>180</v>
      </c>
      <c r="D478" s="121" t="s">
        <v>182</v>
      </c>
      <c r="E478" s="121" t="s">
        <v>183</v>
      </c>
    </row>
    <row r="479" spans="1:5" s="26" customFormat="1" ht="24">
      <c r="A479" s="29" t="s">
        <v>319</v>
      </c>
      <c r="B479" s="200" t="s">
        <v>136</v>
      </c>
      <c r="C479" s="199" t="s">
        <v>173</v>
      </c>
      <c r="D479" s="121" t="s">
        <v>167</v>
      </c>
      <c r="E479" s="121" t="s">
        <v>168</v>
      </c>
    </row>
    <row r="480" spans="1:5" s="26" customFormat="1">
      <c r="A480" s="29" t="s">
        <v>321</v>
      </c>
      <c r="B480" s="183" t="s">
        <v>171</v>
      </c>
      <c r="C480" s="184" t="s">
        <v>172</v>
      </c>
      <c r="D480" s="122" t="s">
        <v>170</v>
      </c>
      <c r="E480" s="122" t="s">
        <v>175</v>
      </c>
    </row>
    <row r="481" spans="1:4" s="26" customFormat="1">
      <c r="A481" s="31"/>
      <c r="B481" s="205"/>
      <c r="C481" s="205"/>
      <c r="D481" s="111"/>
    </row>
    <row r="482" spans="1:4" s="26" customFormat="1">
      <c r="A482" s="25"/>
      <c r="D482" s="111"/>
    </row>
    <row r="483" spans="1:4" s="26" customFormat="1">
      <c r="A483" s="25"/>
      <c r="D483" s="111"/>
    </row>
    <row r="484" spans="1:4" s="26" customFormat="1">
      <c r="A484" s="25"/>
      <c r="D484" s="111"/>
    </row>
    <row r="485" spans="1:4" s="26" customFormat="1">
      <c r="A485" s="25"/>
      <c r="D485" s="111"/>
    </row>
    <row r="486" spans="1:4" s="26" customFormat="1">
      <c r="A486" s="25"/>
      <c r="D486" s="111"/>
    </row>
    <row r="487" spans="1:4" s="26" customFormat="1">
      <c r="A487" s="25"/>
      <c r="D487" s="111"/>
    </row>
    <row r="488" spans="1:4" s="26" customFormat="1">
      <c r="A488" s="25"/>
      <c r="D488" s="111"/>
    </row>
    <row r="489" spans="1:4" s="26" customFormat="1">
      <c r="A489" s="25"/>
      <c r="D489" s="111"/>
    </row>
    <row r="490" spans="1:4" s="26" customFormat="1">
      <c r="A490" s="25"/>
      <c r="D490" s="111"/>
    </row>
    <row r="491" spans="1:4" s="26" customFormat="1">
      <c r="A491" s="25"/>
      <c r="D491" s="111"/>
    </row>
    <row r="492" spans="1:4" s="26" customFormat="1">
      <c r="A492" s="25"/>
      <c r="D492" s="111"/>
    </row>
    <row r="493" spans="1:4" s="26" customFormat="1">
      <c r="A493" s="25"/>
      <c r="D493" s="111"/>
    </row>
    <row r="494" spans="1:4" s="26" customFormat="1">
      <c r="A494" s="25"/>
      <c r="D494" s="111"/>
    </row>
    <row r="495" spans="1:4" s="26" customFormat="1">
      <c r="A495" s="25"/>
      <c r="D495" s="111"/>
    </row>
    <row r="496" spans="1:4" s="26" customFormat="1">
      <c r="A496" s="25"/>
      <c r="D496" s="111"/>
    </row>
    <row r="497" spans="1:4" s="26" customFormat="1">
      <c r="A497" s="25"/>
      <c r="D497" s="111"/>
    </row>
    <row r="498" spans="1:4" s="26" customFormat="1">
      <c r="A498" s="25"/>
      <c r="D498" s="111"/>
    </row>
    <row r="499" spans="1:4" s="26" customFormat="1">
      <c r="A499" s="25"/>
      <c r="D499" s="111"/>
    </row>
    <row r="500" spans="1:4" s="26" customFormat="1">
      <c r="A500" s="25"/>
      <c r="D500" s="111"/>
    </row>
    <row r="501" spans="1:4" s="26" customFormat="1">
      <c r="A501" s="25"/>
      <c r="D501" s="111"/>
    </row>
    <row r="502" spans="1:4" s="26" customFormat="1">
      <c r="A502" s="25"/>
      <c r="D502" s="111"/>
    </row>
    <row r="503" spans="1:4" s="26" customFormat="1">
      <c r="A503" s="25"/>
      <c r="D503" s="111"/>
    </row>
    <row r="504" spans="1:4" s="26" customFormat="1">
      <c r="A504" s="25"/>
      <c r="D504" s="111"/>
    </row>
    <row r="505" spans="1:4" s="26" customFormat="1">
      <c r="A505" s="25"/>
      <c r="D505" s="111"/>
    </row>
    <row r="506" spans="1:4" s="26" customFormat="1">
      <c r="A506" s="25"/>
      <c r="D506" s="111"/>
    </row>
    <row r="507" spans="1:4" s="26" customFormat="1">
      <c r="A507" s="25"/>
      <c r="D507" s="111"/>
    </row>
    <row r="508" spans="1:4" s="26" customFormat="1">
      <c r="A508" s="25"/>
      <c r="D508" s="111"/>
    </row>
    <row r="509" spans="1:4" s="26" customFormat="1">
      <c r="A509" s="25"/>
      <c r="D509" s="111"/>
    </row>
    <row r="510" spans="1:4" s="26" customFormat="1">
      <c r="A510" s="25"/>
      <c r="D510" s="111"/>
    </row>
    <row r="511" spans="1:4" s="26" customFormat="1">
      <c r="A511" s="25"/>
      <c r="D511" s="111"/>
    </row>
    <row r="512" spans="1:4" s="26" customFormat="1">
      <c r="A512" s="25"/>
      <c r="D512" s="111"/>
    </row>
    <row r="513" spans="1:4" s="26" customFormat="1">
      <c r="A513" s="25"/>
      <c r="D513" s="111"/>
    </row>
    <row r="514" spans="1:4" s="26" customFormat="1">
      <c r="A514" s="25"/>
      <c r="D514" s="111"/>
    </row>
    <row r="515" spans="1:4" s="26" customFormat="1">
      <c r="A515" s="25"/>
      <c r="D515" s="111"/>
    </row>
    <row r="516" spans="1:4" s="26" customFormat="1">
      <c r="A516" s="25"/>
      <c r="D516" s="111"/>
    </row>
    <row r="517" spans="1:4" s="26" customFormat="1">
      <c r="A517" s="25"/>
      <c r="D517" s="111"/>
    </row>
    <row r="518" spans="1:4" s="26" customFormat="1">
      <c r="A518" s="25"/>
      <c r="D518" s="111"/>
    </row>
    <row r="519" spans="1:4" s="26" customFormat="1">
      <c r="A519" s="25"/>
      <c r="D519" s="111"/>
    </row>
    <row r="520" spans="1:4" s="26" customFormat="1">
      <c r="A520" s="25"/>
      <c r="D520" s="111"/>
    </row>
    <row r="521" spans="1:4" s="26" customFormat="1">
      <c r="A521" s="25"/>
      <c r="D521" s="111"/>
    </row>
    <row r="522" spans="1:4" s="26" customFormat="1">
      <c r="A522" s="25"/>
      <c r="D522" s="111"/>
    </row>
    <row r="523" spans="1:4" s="26" customFormat="1">
      <c r="A523" s="25"/>
      <c r="D523" s="111"/>
    </row>
    <row r="524" spans="1:4" s="26" customFormat="1">
      <c r="A524" s="25"/>
      <c r="D524" s="111"/>
    </row>
    <row r="525" spans="1:4" s="26" customFormat="1">
      <c r="A525" s="25"/>
      <c r="D525" s="111"/>
    </row>
    <row r="526" spans="1:4" s="26" customFormat="1">
      <c r="A526" s="25"/>
      <c r="D526" s="111"/>
    </row>
    <row r="527" spans="1:4" s="26" customFormat="1">
      <c r="A527" s="25"/>
      <c r="D527" s="111"/>
    </row>
    <row r="528" spans="1:4" s="26" customFormat="1">
      <c r="A528" s="25"/>
      <c r="D528" s="111"/>
    </row>
    <row r="529" spans="1:5" s="26" customFormat="1">
      <c r="A529" s="25"/>
      <c r="D529" s="111"/>
    </row>
    <row r="530" spans="1:5" s="26" customFormat="1">
      <c r="A530" s="25"/>
      <c r="D530" s="111"/>
    </row>
    <row r="531" spans="1:5" s="26" customFormat="1">
      <c r="A531" s="25"/>
      <c r="D531" s="111"/>
    </row>
    <row r="532" spans="1:5">
      <c r="D532" s="111"/>
      <c r="E532" s="26"/>
    </row>
    <row r="533" spans="1:5">
      <c r="D533" s="111"/>
      <c r="E533" s="26"/>
    </row>
    <row r="534" spans="1:5">
      <c r="D534" s="111"/>
      <c r="E534" s="26"/>
    </row>
    <row r="535" spans="1:5">
      <c r="D535" s="111"/>
      <c r="E535" s="26"/>
    </row>
    <row r="536" spans="1:5">
      <c r="D536" s="111"/>
      <c r="E536" s="26"/>
    </row>
    <row r="537" spans="1:5">
      <c r="D537" s="111"/>
    </row>
    <row r="538" spans="1:5">
      <c r="D538" s="111"/>
    </row>
    <row r="539" spans="1:5">
      <c r="D539" s="111"/>
    </row>
    <row r="540" spans="1:5">
      <c r="D540" s="111"/>
    </row>
    <row r="541" spans="1:5">
      <c r="D541" s="111"/>
    </row>
    <row r="542" spans="1:5">
      <c r="D542" s="111"/>
    </row>
    <row r="543" spans="1:5">
      <c r="D543" s="111"/>
    </row>
    <row r="544" spans="1:5">
      <c r="D544" s="111"/>
    </row>
    <row r="545" spans="4:4">
      <c r="D545" s="111"/>
    </row>
    <row r="546" spans="4:4">
      <c r="D546" s="111"/>
    </row>
    <row r="547" spans="4:4">
      <c r="D547" s="111"/>
    </row>
    <row r="548" spans="4:4">
      <c r="D548" s="111"/>
    </row>
    <row r="549" spans="4:4">
      <c r="D549" s="111"/>
    </row>
    <row r="550" spans="4:4">
      <c r="D550" s="111"/>
    </row>
    <row r="551" spans="4:4">
      <c r="D551" s="111"/>
    </row>
    <row r="552" spans="4:4">
      <c r="D552"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2" t="s">
        <v>1642</v>
      </c>
      <c r="B4" s="142" t="s">
        <v>1643</v>
      </c>
      <c r="C4" s="142" t="s">
        <v>1644</v>
      </c>
      <c r="D4" s="142" t="s">
        <v>1665</v>
      </c>
      <c r="E4" s="142" t="s">
        <v>1666</v>
      </c>
      <c r="F4" s="142" t="s">
        <v>1667</v>
      </c>
      <c r="G4" s="142" t="s">
        <v>1668</v>
      </c>
      <c r="H4" s="142" t="s">
        <v>1669</v>
      </c>
      <c r="I4" s="142" t="s">
        <v>1670</v>
      </c>
      <c r="J4" s="142" t="s">
        <v>1645</v>
      </c>
      <c r="K4" s="142" t="s">
        <v>1646</v>
      </c>
      <c r="L4" s="142" t="s">
        <v>1671</v>
      </c>
    </row>
    <row r="5" spans="1:12" s="26" customFormat="1" ht="27" customHeight="1">
      <c r="A5" s="252" t="s">
        <v>1647</v>
      </c>
      <c r="B5" s="252" t="s">
        <v>1672</v>
      </c>
      <c r="C5" s="253" t="s">
        <v>1673</v>
      </c>
      <c r="D5" s="256" t="s">
        <v>1674</v>
      </c>
      <c r="E5" s="257">
        <v>8693.99</v>
      </c>
      <c r="F5" s="257">
        <v>8578.6905999999999</v>
      </c>
      <c r="G5" s="258">
        <v>1.52</v>
      </c>
      <c r="H5" s="257">
        <v>13214.864799999999</v>
      </c>
      <c r="I5" s="259">
        <v>41705</v>
      </c>
      <c r="J5" s="259">
        <v>38870</v>
      </c>
      <c r="K5" s="259">
        <v>38875</v>
      </c>
      <c r="L5" s="248" t="s">
        <v>1692</v>
      </c>
    </row>
    <row r="6" spans="1:12" s="26" customFormat="1" ht="27" customHeight="1">
      <c r="A6" s="252" t="s">
        <v>1648</v>
      </c>
      <c r="B6" s="252" t="s">
        <v>1675</v>
      </c>
      <c r="C6" s="253" t="s">
        <v>1673</v>
      </c>
      <c r="D6" s="256" t="s">
        <v>1674</v>
      </c>
      <c r="E6" s="257">
        <v>3500</v>
      </c>
      <c r="F6" s="257">
        <v>875</v>
      </c>
      <c r="G6" s="258">
        <v>1.66</v>
      </c>
      <c r="H6" s="257">
        <v>5810</v>
      </c>
      <c r="I6" s="259">
        <v>40518</v>
      </c>
      <c r="J6" s="259">
        <v>40332</v>
      </c>
      <c r="K6" s="259">
        <v>40337</v>
      </c>
      <c r="L6" s="248" t="s">
        <v>1693</v>
      </c>
    </row>
    <row r="7" spans="1:12" s="26" customFormat="1" ht="27" customHeight="1">
      <c r="A7" s="252" t="s">
        <v>1649</v>
      </c>
      <c r="B7" s="252" t="s">
        <v>1676</v>
      </c>
      <c r="C7" s="253" t="s">
        <v>1673</v>
      </c>
      <c r="D7" s="256" t="s">
        <v>1674</v>
      </c>
      <c r="E7" s="257">
        <v>1500</v>
      </c>
      <c r="F7" s="257">
        <v>375</v>
      </c>
      <c r="G7" s="258">
        <v>5.0999999999999996</v>
      </c>
      <c r="H7" s="257">
        <v>7649.9999999999991</v>
      </c>
      <c r="I7" s="259">
        <v>41270</v>
      </c>
      <c r="J7" s="259">
        <v>41153</v>
      </c>
      <c r="K7" s="259">
        <v>41157</v>
      </c>
      <c r="L7" s="248" t="s">
        <v>1694</v>
      </c>
    </row>
    <row r="8" spans="1:12" s="26" customFormat="1" ht="27" customHeight="1">
      <c r="A8" s="252" t="s">
        <v>1650</v>
      </c>
      <c r="B8" s="252" t="s">
        <v>1677</v>
      </c>
      <c r="C8" s="253" t="s">
        <v>1673</v>
      </c>
      <c r="D8" s="256" t="s">
        <v>1674</v>
      </c>
      <c r="E8" s="257">
        <v>1000</v>
      </c>
      <c r="F8" s="257">
        <v>250</v>
      </c>
      <c r="G8" s="258">
        <v>1</v>
      </c>
      <c r="H8" s="257">
        <v>1000</v>
      </c>
      <c r="I8" s="259" t="s">
        <v>1690</v>
      </c>
      <c r="J8" s="259">
        <v>41153</v>
      </c>
      <c r="K8" s="259">
        <v>41159</v>
      </c>
      <c r="L8" s="248" t="s">
        <v>1695</v>
      </c>
    </row>
    <row r="9" spans="1:12" s="255" customFormat="1" ht="27" customHeight="1">
      <c r="A9" s="252" t="s">
        <v>1651</v>
      </c>
      <c r="B9" s="252" t="s">
        <v>1678</v>
      </c>
      <c r="C9" s="253" t="s">
        <v>1679</v>
      </c>
      <c r="D9" s="256" t="s">
        <v>1674</v>
      </c>
      <c r="E9" s="257">
        <v>3537</v>
      </c>
      <c r="F9" s="257">
        <v>1945.6122</v>
      </c>
      <c r="G9" s="258">
        <v>2</v>
      </c>
      <c r="H9" s="257">
        <v>7074</v>
      </c>
      <c r="I9" s="259">
        <v>41625</v>
      </c>
      <c r="J9" s="259">
        <v>41269</v>
      </c>
      <c r="K9" s="259">
        <v>41271</v>
      </c>
      <c r="L9" s="248" t="s">
        <v>1696</v>
      </c>
    </row>
    <row r="10" spans="1:12" s="255" customFormat="1" ht="27" customHeight="1">
      <c r="A10" s="252" t="s">
        <v>1652</v>
      </c>
      <c r="B10" s="252" t="s">
        <v>1680</v>
      </c>
      <c r="C10" s="253" t="s">
        <v>1679</v>
      </c>
      <c r="D10" s="256" t="s">
        <v>1674</v>
      </c>
      <c r="E10" s="257">
        <v>3500</v>
      </c>
      <c r="F10" s="257" t="s">
        <v>1686</v>
      </c>
      <c r="G10" s="258">
        <v>1</v>
      </c>
      <c r="H10" s="257">
        <v>3500</v>
      </c>
      <c r="I10" s="259" t="s">
        <v>1690</v>
      </c>
      <c r="J10" s="259">
        <v>41467</v>
      </c>
      <c r="K10" s="259">
        <v>41474</v>
      </c>
      <c r="L10" s="248" t="s">
        <v>1697</v>
      </c>
    </row>
    <row r="11" spans="1:12" s="255" customFormat="1" ht="27" customHeight="1">
      <c r="A11" s="252" t="s">
        <v>1653</v>
      </c>
      <c r="B11" s="252" t="s">
        <v>1681</v>
      </c>
      <c r="C11" s="253" t="s">
        <v>1679</v>
      </c>
      <c r="D11" s="256" t="s">
        <v>1674</v>
      </c>
      <c r="E11" s="257">
        <v>5000</v>
      </c>
      <c r="F11" s="257">
        <v>1608.3334</v>
      </c>
      <c r="G11" s="258">
        <v>1</v>
      </c>
      <c r="H11" s="257">
        <v>5000</v>
      </c>
      <c r="I11" s="259" t="s">
        <v>1690</v>
      </c>
      <c r="J11" s="259">
        <v>41484</v>
      </c>
      <c r="K11" s="259">
        <v>41494</v>
      </c>
      <c r="L11" s="248" t="s">
        <v>1706</v>
      </c>
    </row>
    <row r="12" spans="1:12" s="255" customFormat="1" ht="27" customHeight="1">
      <c r="A12" s="252" t="s">
        <v>1654</v>
      </c>
      <c r="B12" s="252" t="s">
        <v>1682</v>
      </c>
      <c r="C12" s="253" t="s">
        <v>1679</v>
      </c>
      <c r="D12" s="256" t="s">
        <v>1674</v>
      </c>
      <c r="E12" s="257">
        <v>7730</v>
      </c>
      <c r="F12" s="257">
        <v>4991.75</v>
      </c>
      <c r="G12" s="258">
        <v>7.8</v>
      </c>
      <c r="H12" s="257">
        <v>60294</v>
      </c>
      <c r="I12" s="259">
        <v>41542</v>
      </c>
      <c r="J12" s="259">
        <v>41484</v>
      </c>
      <c r="K12" s="259">
        <v>41494</v>
      </c>
      <c r="L12" s="248" t="s">
        <v>1704</v>
      </c>
    </row>
    <row r="13" spans="1:12" s="255" customFormat="1" ht="27" customHeight="1">
      <c r="A13" s="252" t="s">
        <v>1655</v>
      </c>
      <c r="B13" s="252" t="s">
        <v>1683</v>
      </c>
      <c r="C13" s="253" t="s">
        <v>1679</v>
      </c>
      <c r="D13" s="256" t="s">
        <v>1674</v>
      </c>
      <c r="E13" s="257">
        <v>3060</v>
      </c>
      <c r="F13" s="257" t="s">
        <v>1690</v>
      </c>
      <c r="G13" s="258">
        <v>1</v>
      </c>
      <c r="H13" s="257">
        <v>3060</v>
      </c>
      <c r="I13" s="259" t="s">
        <v>1690</v>
      </c>
      <c r="J13" s="259">
        <v>41544</v>
      </c>
      <c r="K13" s="259">
        <v>41563</v>
      </c>
      <c r="L13" s="248" t="s">
        <v>1698</v>
      </c>
    </row>
    <row r="14" spans="1:12" s="255" customFormat="1" ht="27" customHeight="1">
      <c r="A14" s="252" t="s">
        <v>1656</v>
      </c>
      <c r="B14" s="252" t="s">
        <v>1684</v>
      </c>
      <c r="C14" s="249"/>
      <c r="D14" s="256" t="s">
        <v>1687</v>
      </c>
      <c r="E14" s="257">
        <v>2600</v>
      </c>
      <c r="F14" s="257">
        <v>600</v>
      </c>
      <c r="G14" s="258">
        <v>1</v>
      </c>
      <c r="H14" s="249" t="s">
        <v>1685</v>
      </c>
      <c r="I14" s="254" t="s">
        <v>1686</v>
      </c>
      <c r="J14" s="259">
        <v>41666</v>
      </c>
      <c r="K14" s="254" t="s">
        <v>1686</v>
      </c>
      <c r="L14" s="248" t="s">
        <v>1699</v>
      </c>
    </row>
    <row r="15" spans="1:12" s="255" customFormat="1" ht="27" customHeight="1">
      <c r="A15" s="252" t="s">
        <v>1657</v>
      </c>
      <c r="B15" s="252" t="s">
        <v>1688</v>
      </c>
      <c r="C15" s="249"/>
      <c r="D15" s="256" t="s">
        <v>1687</v>
      </c>
      <c r="E15" s="257">
        <v>500</v>
      </c>
      <c r="F15" s="257">
        <v>100</v>
      </c>
      <c r="G15" s="258" t="s">
        <v>1691</v>
      </c>
      <c r="H15" s="249" t="s">
        <v>1691</v>
      </c>
      <c r="I15" s="254" t="s">
        <v>1691</v>
      </c>
      <c r="J15" s="259">
        <v>41666</v>
      </c>
      <c r="K15" s="254" t="s">
        <v>1691</v>
      </c>
      <c r="L15" s="248" t="s">
        <v>1700</v>
      </c>
    </row>
    <row r="16" spans="1:12" s="255" customFormat="1" ht="27" customHeight="1">
      <c r="A16" s="252" t="s">
        <v>1658</v>
      </c>
      <c r="B16" s="252" t="s">
        <v>1689</v>
      </c>
      <c r="C16" s="249"/>
      <c r="D16" s="256" t="s">
        <v>1687</v>
      </c>
      <c r="E16" s="257">
        <v>1100</v>
      </c>
      <c r="F16" s="257" t="s">
        <v>1691</v>
      </c>
      <c r="G16" s="258" t="s">
        <v>1691</v>
      </c>
      <c r="H16" s="249" t="s">
        <v>1691</v>
      </c>
      <c r="I16" s="254" t="s">
        <v>1691</v>
      </c>
      <c r="J16" s="259">
        <v>41666</v>
      </c>
      <c r="K16" s="254" t="s">
        <v>1691</v>
      </c>
      <c r="L16" s="248" t="s">
        <v>1701</v>
      </c>
    </row>
    <row r="17" spans="1:12" s="255" customFormat="1" ht="27" customHeight="1">
      <c r="A17" s="252" t="s">
        <v>1659</v>
      </c>
      <c r="B17" s="252" t="s">
        <v>1660</v>
      </c>
      <c r="C17" s="249"/>
      <c r="D17" s="256" t="s">
        <v>1687</v>
      </c>
      <c r="E17" s="257">
        <v>1000</v>
      </c>
      <c r="F17" s="257" t="s">
        <v>1691</v>
      </c>
      <c r="G17" s="258" t="s">
        <v>1691</v>
      </c>
      <c r="H17" s="249" t="s">
        <v>1691</v>
      </c>
      <c r="I17" s="254" t="s">
        <v>1691</v>
      </c>
      <c r="J17" s="259">
        <v>41666</v>
      </c>
      <c r="K17" s="254" t="s">
        <v>1691</v>
      </c>
      <c r="L17" s="248" t="s">
        <v>1702</v>
      </c>
    </row>
    <row r="18" spans="1:12" s="255" customFormat="1" ht="27" customHeight="1">
      <c r="A18" s="252" t="s">
        <v>1661</v>
      </c>
      <c r="B18" s="252" t="s">
        <v>1662</v>
      </c>
      <c r="C18" s="249"/>
      <c r="D18" s="256" t="s">
        <v>1687</v>
      </c>
      <c r="E18" s="257">
        <v>2000</v>
      </c>
      <c r="F18" s="257">
        <v>500</v>
      </c>
      <c r="G18" s="258" t="s">
        <v>1691</v>
      </c>
      <c r="H18" s="249" t="s">
        <v>1691</v>
      </c>
      <c r="I18" s="254" t="s">
        <v>1691</v>
      </c>
      <c r="J18" s="259">
        <v>41666</v>
      </c>
      <c r="K18" s="254" t="s">
        <v>1691</v>
      </c>
      <c r="L18" s="248" t="s">
        <v>1703</v>
      </c>
    </row>
    <row r="19" spans="1:12" s="255" customFormat="1" ht="27" customHeight="1">
      <c r="A19" s="252" t="s">
        <v>1663</v>
      </c>
      <c r="B19" s="252" t="s">
        <v>1664</v>
      </c>
      <c r="C19" s="249"/>
      <c r="D19" s="256" t="s">
        <v>1687</v>
      </c>
      <c r="E19" s="257">
        <v>1400</v>
      </c>
      <c r="F19" s="257" t="s">
        <v>1691</v>
      </c>
      <c r="G19" s="258" t="s">
        <v>1691</v>
      </c>
      <c r="H19" s="249" t="s">
        <v>1691</v>
      </c>
      <c r="I19" s="254" t="s">
        <v>1691</v>
      </c>
      <c r="J19" s="259">
        <v>41666</v>
      </c>
      <c r="K19" s="254" t="s">
        <v>1691</v>
      </c>
      <c r="L19" s="248" t="s">
        <v>1705</v>
      </c>
    </row>
    <row r="20" spans="1:12" s="255"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2014-09-23T02:20:30Z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